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\ElecEncrypted\PGE\SmartAC\SmartAC 2022\Models\Protocol Tables\"/>
    </mc:Choice>
  </mc:AlternateContent>
  <xr:revisionPtr revIDLastSave="0" documentId="13_ncr:1_{71C91A8D-986B-4BCB-9B60-AE5A7CEA9119}" xr6:coauthVersionLast="47" xr6:coauthVersionMax="47" xr10:uidLastSave="{00000000-0000-0000-0000-000000000000}"/>
  <bookViews>
    <workbookView xWindow="-103" yWindow="-103" windowWidth="33120" windowHeight="1812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Data!$A$1:$GA$4999</definedName>
    <definedName name="_xlnm._FilterDatabase" localSheetId="1" hidden="1">Lookups!$A$53:$G$4663</definedName>
    <definedName name="Called">Lookups!$D$6</definedName>
    <definedName name="_xlnm.Criteria">Lookups!$B$3:$E$4</definedName>
    <definedName name="data">Data!$A$1:$GA$5881</definedName>
    <definedName name="date">Table!$B$8</definedName>
    <definedName name="date_list">Lookups!$K$4:$K$18</definedName>
    <definedName name="Enrolled">Lookups!$D$7</definedName>
    <definedName name="flag_confidential">Lookups!$D$9</definedName>
    <definedName name="flag_no_event">Lookups!$D$8</definedName>
    <definedName name="lca">Table!$B$10</definedName>
    <definedName name="lca_list">Lookups!$M$4:$M$11</definedName>
    <definedName name="_xlnm.Print_Area" localSheetId="0">Table!$A$1:$S$62</definedName>
    <definedName name="Result_type">Table!$B$7</definedName>
    <definedName name="Result_type_list">Lookups!$J$4:$J$5</definedName>
    <definedName name="subgroup">Table!$B$11</definedName>
    <definedName name="subgroup_list">Lookups!$N$4:$N$20</definedName>
    <definedName name="sublap">Table!$B$9</definedName>
    <definedName name="sublap_list">Lookups!$L$4:$L$17</definedName>
    <definedName name="table_for_expost_private" localSheetId="2">Data!$A$1:$GA$2857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4" l="1"/>
  <c r="E2" i="4"/>
  <c r="E37" i="4" l="1"/>
  <c r="C10" i="4" l="1"/>
  <c r="E4" i="2" l="1"/>
  <c r="H33" i="4" l="1"/>
  <c r="G33" i="4"/>
  <c r="F33" i="4"/>
  <c r="J7" i="4"/>
  <c r="D4" i="2" l="1"/>
  <c r="C4" i="2"/>
  <c r="G6" i="4" l="1"/>
  <c r="A27" i="2" l="1"/>
  <c r="B4" i="2"/>
  <c r="J33" i="4"/>
  <c r="H6" i="4"/>
  <c r="F6" i="4"/>
  <c r="D8" i="2" l="1"/>
  <c r="A28" i="2"/>
  <c r="B22" i="2" l="1"/>
  <c r="D9" i="2"/>
  <c r="D12" i="2"/>
  <c r="D13" i="2"/>
  <c r="B18" i="2"/>
  <c r="C6" i="4"/>
  <c r="D11" i="2"/>
  <c r="D10" i="2"/>
  <c r="D7" i="2"/>
  <c r="D6" i="2"/>
  <c r="M15" i="4" s="1"/>
  <c r="A29" i="2"/>
  <c r="N21" i="4" l="1"/>
  <c r="M29" i="4"/>
  <c r="M13" i="4"/>
  <c r="K21" i="4"/>
  <c r="J29" i="4"/>
  <c r="J13" i="4"/>
  <c r="I21" i="4"/>
  <c r="H29" i="4"/>
  <c r="H13" i="4"/>
  <c r="F17" i="4"/>
  <c r="K23" i="4"/>
  <c r="H14" i="4"/>
  <c r="L14" i="4" s="1"/>
  <c r="N20" i="4"/>
  <c r="M28" i="4"/>
  <c r="M12" i="4"/>
  <c r="K20" i="4"/>
  <c r="J28" i="4"/>
  <c r="J12" i="4"/>
  <c r="I20" i="4"/>
  <c r="H28" i="4"/>
  <c r="H12" i="4"/>
  <c r="F32" i="4"/>
  <c r="F16" i="4"/>
  <c r="H19" i="4"/>
  <c r="F20" i="4"/>
  <c r="H15" i="4"/>
  <c r="K22" i="4"/>
  <c r="N19" i="4"/>
  <c r="M27" i="4"/>
  <c r="M11" i="4"/>
  <c r="K19" i="4"/>
  <c r="J27" i="4"/>
  <c r="J11" i="4"/>
  <c r="I19" i="4"/>
  <c r="H27" i="4"/>
  <c r="H11" i="4"/>
  <c r="F31" i="4"/>
  <c r="F15" i="4"/>
  <c r="H16" i="4"/>
  <c r="H31" i="4"/>
  <c r="M14" i="4"/>
  <c r="F18" i="4"/>
  <c r="N18" i="4"/>
  <c r="M26" i="4"/>
  <c r="M10" i="4"/>
  <c r="K18" i="4"/>
  <c r="J26" i="4"/>
  <c r="J10" i="4"/>
  <c r="I18" i="4"/>
  <c r="H26" i="4"/>
  <c r="H10" i="4"/>
  <c r="F30" i="4"/>
  <c r="F14" i="4"/>
  <c r="F23" i="4"/>
  <c r="H32" i="4"/>
  <c r="N17" i="4"/>
  <c r="M25" i="4"/>
  <c r="M9" i="4"/>
  <c r="K17" i="4"/>
  <c r="J25" i="4"/>
  <c r="J9" i="4"/>
  <c r="I17" i="4"/>
  <c r="H25" i="4"/>
  <c r="H9" i="4"/>
  <c r="L9" i="4" s="1"/>
  <c r="F29" i="4"/>
  <c r="F13" i="4"/>
  <c r="I11" i="4"/>
  <c r="N23" i="4"/>
  <c r="I22" i="4"/>
  <c r="N32" i="4"/>
  <c r="N16" i="4"/>
  <c r="M24" i="4"/>
  <c r="K32" i="4"/>
  <c r="K16" i="4"/>
  <c r="J24" i="4"/>
  <c r="I32" i="4"/>
  <c r="B49" i="2" s="1"/>
  <c r="I16" i="4"/>
  <c r="H24" i="4"/>
  <c r="F28" i="4"/>
  <c r="F12" i="4"/>
  <c r="G12" i="4" s="1"/>
  <c r="F10" i="4"/>
  <c r="G10" i="4" s="1"/>
  <c r="F22" i="4"/>
  <c r="N31" i="4"/>
  <c r="N15" i="4"/>
  <c r="M23" i="4"/>
  <c r="K31" i="4"/>
  <c r="K15" i="4"/>
  <c r="J23" i="4"/>
  <c r="I31" i="4"/>
  <c r="I15" i="4"/>
  <c r="H23" i="4"/>
  <c r="F27" i="4"/>
  <c r="G27" i="4" s="1"/>
  <c r="F11" i="4"/>
  <c r="G11" i="4" s="1"/>
  <c r="F21" i="4"/>
  <c r="M31" i="4"/>
  <c r="H30" i="4"/>
  <c r="G30" i="4" s="1"/>
  <c r="N30" i="4"/>
  <c r="N14" i="4"/>
  <c r="M22" i="4"/>
  <c r="K30" i="4"/>
  <c r="K14" i="4"/>
  <c r="J22" i="4"/>
  <c r="I30" i="4"/>
  <c r="I14" i="4"/>
  <c r="H22" i="4"/>
  <c r="F26" i="4"/>
  <c r="G26" i="4" s="1"/>
  <c r="I23" i="4"/>
  <c r="J14" i="4"/>
  <c r="N29" i="4"/>
  <c r="N13" i="4"/>
  <c r="M21" i="4"/>
  <c r="K29" i="4"/>
  <c r="K13" i="4"/>
  <c r="J21" i="4"/>
  <c r="I29" i="4"/>
  <c r="I13" i="4"/>
  <c r="H21" i="4"/>
  <c r="G28" i="4"/>
  <c r="F25" i="4"/>
  <c r="G25" i="4" s="1"/>
  <c r="F9" i="4"/>
  <c r="N28" i="4"/>
  <c r="N12" i="4"/>
  <c r="M20" i="4"/>
  <c r="K28" i="4"/>
  <c r="K12" i="4"/>
  <c r="J20" i="4"/>
  <c r="I28" i="4"/>
  <c r="B45" i="2" s="1"/>
  <c r="I12" i="4"/>
  <c r="B29" i="2" s="1"/>
  <c r="H20" i="4"/>
  <c r="L20" i="4" s="1"/>
  <c r="G13" i="4"/>
  <c r="G29" i="4"/>
  <c r="F24" i="4"/>
  <c r="G24" i="4" s="1"/>
  <c r="N27" i="4"/>
  <c r="N11" i="4"/>
  <c r="M19" i="4"/>
  <c r="K27" i="4"/>
  <c r="K11" i="4"/>
  <c r="J19" i="4"/>
  <c r="I27" i="4"/>
  <c r="J31" i="4"/>
  <c r="M30" i="4"/>
  <c r="N26" i="4"/>
  <c r="N10" i="4"/>
  <c r="M18" i="4"/>
  <c r="K26" i="4"/>
  <c r="K10" i="4"/>
  <c r="J18" i="4"/>
  <c r="I26" i="4"/>
  <c r="B43" i="2" s="1"/>
  <c r="I10" i="4"/>
  <c r="B27" i="2" s="1"/>
  <c r="H18" i="4"/>
  <c r="G18" i="4" s="1"/>
  <c r="G15" i="4"/>
  <c r="G31" i="4"/>
  <c r="F19" i="4"/>
  <c r="G19" i="4" s="1"/>
  <c r="N25" i="4"/>
  <c r="N9" i="4"/>
  <c r="M17" i="4"/>
  <c r="K25" i="4"/>
  <c r="K9" i="4"/>
  <c r="J17" i="4"/>
  <c r="I25" i="4"/>
  <c r="B42" i="2" s="1"/>
  <c r="I9" i="4"/>
  <c r="B26" i="2" s="1"/>
  <c r="H17" i="4"/>
  <c r="G16" i="4"/>
  <c r="J15" i="4"/>
  <c r="J30" i="4"/>
  <c r="N24" i="4"/>
  <c r="M32" i="4"/>
  <c r="M16" i="4"/>
  <c r="K24" i="4"/>
  <c r="J32" i="4"/>
  <c r="J16" i="4"/>
  <c r="I24" i="4"/>
  <c r="B41" i="2" s="1"/>
  <c r="N22" i="4"/>
  <c r="L22" i="4"/>
  <c r="B32" i="2"/>
  <c r="L32" i="4"/>
  <c r="L16" i="4"/>
  <c r="L27" i="4"/>
  <c r="B38" i="2"/>
  <c r="B34" i="2"/>
  <c r="B44" i="2"/>
  <c r="B35" i="2"/>
  <c r="L26" i="4"/>
  <c r="L10" i="4"/>
  <c r="C43" i="2"/>
  <c r="C49" i="2"/>
  <c r="C41" i="2"/>
  <c r="C30" i="2"/>
  <c r="C45" i="2"/>
  <c r="C39" i="2"/>
  <c r="C26" i="2"/>
  <c r="C42" i="2"/>
  <c r="C27" i="2"/>
  <c r="K27" i="2" s="1"/>
  <c r="C28" i="2"/>
  <c r="C29" i="2"/>
  <c r="C31" i="2"/>
  <c r="C36" i="2"/>
  <c r="C38" i="2"/>
  <c r="C32" i="2"/>
  <c r="C46" i="2"/>
  <c r="C40" i="2"/>
  <c r="C33" i="2"/>
  <c r="C34" i="2"/>
  <c r="C35" i="2"/>
  <c r="C44" i="2"/>
  <c r="C37" i="2"/>
  <c r="C47" i="2"/>
  <c r="C48" i="2"/>
  <c r="B19" i="2"/>
  <c r="B17" i="2" s="1"/>
  <c r="B23" i="2"/>
  <c r="B21" i="2" s="1"/>
  <c r="G4" i="4"/>
  <c r="J4" i="4"/>
  <c r="L13" i="4"/>
  <c r="B39" i="2"/>
  <c r="L31" i="4"/>
  <c r="B31" i="2"/>
  <c r="B40" i="2"/>
  <c r="B48" i="2"/>
  <c r="L15" i="4"/>
  <c r="L29" i="4"/>
  <c r="B46" i="2"/>
  <c r="L23" i="4"/>
  <c r="B30" i="2"/>
  <c r="B28" i="2"/>
  <c r="B33" i="2"/>
  <c r="B47" i="2"/>
  <c r="L24" i="4"/>
  <c r="B37" i="2"/>
  <c r="B36" i="2"/>
  <c r="A30" i="2"/>
  <c r="G14" i="4" l="1"/>
  <c r="G9" i="4"/>
  <c r="H35" i="4"/>
  <c r="L30" i="4"/>
  <c r="G17" i="4"/>
  <c r="L17" i="4"/>
  <c r="I35" i="4"/>
  <c r="G21" i="4"/>
  <c r="F35" i="4"/>
  <c r="O35" i="4" s="1"/>
  <c r="G20" i="4"/>
  <c r="G35" i="4" s="1"/>
  <c r="G23" i="4"/>
  <c r="G32" i="4"/>
  <c r="L18" i="4"/>
  <c r="G22" i="4"/>
  <c r="L12" i="4"/>
  <c r="L11" i="4"/>
  <c r="E43" i="2"/>
  <c r="L21" i="4"/>
  <c r="L19" i="4"/>
  <c r="C50" i="2"/>
  <c r="C3" i="4"/>
  <c r="K44" i="2"/>
  <c r="L43" i="2"/>
  <c r="I44" i="2"/>
  <c r="I43" i="2"/>
  <c r="G44" i="2"/>
  <c r="D44" i="2"/>
  <c r="F27" i="2"/>
  <c r="E27" i="2"/>
  <c r="I27" i="2"/>
  <c r="J27" i="2"/>
  <c r="H27" i="2"/>
  <c r="G27" i="2"/>
  <c r="D27" i="2"/>
  <c r="L27" i="2"/>
  <c r="H44" i="2"/>
  <c r="L44" i="2"/>
  <c r="J44" i="2"/>
  <c r="G43" i="2"/>
  <c r="K43" i="2"/>
  <c r="H43" i="2"/>
  <c r="J43" i="2"/>
  <c r="D43" i="2"/>
  <c r="E49" i="2"/>
  <c r="D49" i="2"/>
  <c r="F49" i="2"/>
  <c r="G49" i="2"/>
  <c r="H49" i="2"/>
  <c r="I49" i="2"/>
  <c r="J49" i="2"/>
  <c r="K49" i="2"/>
  <c r="L49" i="2"/>
  <c r="F43" i="2"/>
  <c r="D45" i="2"/>
  <c r="F45" i="2"/>
  <c r="G45" i="2"/>
  <c r="H45" i="2"/>
  <c r="I45" i="2"/>
  <c r="K45" i="2"/>
  <c r="L45" i="2"/>
  <c r="H35" i="2"/>
  <c r="J35" i="2"/>
  <c r="K35" i="2"/>
  <c r="L35" i="2"/>
  <c r="I35" i="2"/>
  <c r="D35" i="2"/>
  <c r="E35" i="2"/>
  <c r="F35" i="2"/>
  <c r="G35" i="2"/>
  <c r="H31" i="2"/>
  <c r="J31" i="2"/>
  <c r="K31" i="2"/>
  <c r="L31" i="2"/>
  <c r="I31" i="2"/>
  <c r="D31" i="2"/>
  <c r="E31" i="2"/>
  <c r="F31" i="2"/>
  <c r="G31" i="2"/>
  <c r="K26" i="2"/>
  <c r="I26" i="2"/>
  <c r="G26" i="2"/>
  <c r="F26" i="2"/>
  <c r="J26" i="2"/>
  <c r="H26" i="2"/>
  <c r="E26" i="2"/>
  <c r="D26" i="2"/>
  <c r="L26" i="2"/>
  <c r="E30" i="2"/>
  <c r="G30" i="2"/>
  <c r="H30" i="2"/>
  <c r="I30" i="2"/>
  <c r="J30" i="2"/>
  <c r="F30" i="2"/>
  <c r="K30" i="2"/>
  <c r="L30" i="2"/>
  <c r="D30" i="2"/>
  <c r="D37" i="2"/>
  <c r="E37" i="2"/>
  <c r="F37" i="2"/>
  <c r="G37" i="2"/>
  <c r="H37" i="2"/>
  <c r="I37" i="2"/>
  <c r="J37" i="2"/>
  <c r="K37" i="2"/>
  <c r="L37" i="2"/>
  <c r="D33" i="2"/>
  <c r="E33" i="2"/>
  <c r="F33" i="2"/>
  <c r="G33" i="2"/>
  <c r="L33" i="2"/>
  <c r="H33" i="2"/>
  <c r="I33" i="2"/>
  <c r="J33" i="2"/>
  <c r="K33" i="2"/>
  <c r="E34" i="2"/>
  <c r="I34" i="2"/>
  <c r="F34" i="2"/>
  <c r="G34" i="2"/>
  <c r="H34" i="2"/>
  <c r="J34" i="2"/>
  <c r="K34" i="2"/>
  <c r="L34" i="2"/>
  <c r="D34" i="2"/>
  <c r="K32" i="2"/>
  <c r="D32" i="2"/>
  <c r="L32" i="2"/>
  <c r="E32" i="2"/>
  <c r="F32" i="2"/>
  <c r="G32" i="2"/>
  <c r="H32" i="2"/>
  <c r="I32" i="2"/>
  <c r="J32" i="2"/>
  <c r="D41" i="2"/>
  <c r="G41" i="2"/>
  <c r="F41" i="2"/>
  <c r="H41" i="2"/>
  <c r="I41" i="2"/>
  <c r="J41" i="2"/>
  <c r="K41" i="2"/>
  <c r="L41" i="2"/>
  <c r="K40" i="2"/>
  <c r="L40" i="2"/>
  <c r="D40" i="2"/>
  <c r="E40" i="2"/>
  <c r="F40" i="2"/>
  <c r="G40" i="2"/>
  <c r="H40" i="2"/>
  <c r="I40" i="2"/>
  <c r="J40" i="2"/>
  <c r="F44" i="2"/>
  <c r="K36" i="2"/>
  <c r="L36" i="2"/>
  <c r="D36" i="2"/>
  <c r="E36" i="2"/>
  <c r="F36" i="2"/>
  <c r="G36" i="2"/>
  <c r="H36" i="2"/>
  <c r="J36" i="2"/>
  <c r="I36" i="2"/>
  <c r="F46" i="2"/>
  <c r="G46" i="2"/>
  <c r="H46" i="2"/>
  <c r="I46" i="2"/>
  <c r="J46" i="2"/>
  <c r="K46" i="2"/>
  <c r="L46" i="2"/>
  <c r="D46" i="2"/>
  <c r="E38" i="2"/>
  <c r="G38" i="2"/>
  <c r="I38" i="2"/>
  <c r="J38" i="2"/>
  <c r="F38" i="2"/>
  <c r="H38" i="2"/>
  <c r="K38" i="2"/>
  <c r="L38" i="2"/>
  <c r="D38" i="2"/>
  <c r="K28" i="2"/>
  <c r="D28" i="2"/>
  <c r="I28" i="2"/>
  <c r="L28" i="2"/>
  <c r="E28" i="2"/>
  <c r="F28" i="2"/>
  <c r="G28" i="2"/>
  <c r="H28" i="2"/>
  <c r="J28" i="2"/>
  <c r="K48" i="2"/>
  <c r="L48" i="2"/>
  <c r="D48" i="2"/>
  <c r="E48" i="2"/>
  <c r="F48" i="2"/>
  <c r="G48" i="2"/>
  <c r="H48" i="2"/>
  <c r="I48" i="2"/>
  <c r="J48" i="2"/>
  <c r="H47" i="2"/>
  <c r="J47" i="2"/>
  <c r="L47" i="2"/>
  <c r="I47" i="2"/>
  <c r="K47" i="2"/>
  <c r="D47" i="2"/>
  <c r="E47" i="2"/>
  <c r="F47" i="2"/>
  <c r="G47" i="2"/>
  <c r="F42" i="2"/>
  <c r="G42" i="2"/>
  <c r="I42" i="2"/>
  <c r="H42" i="2"/>
  <c r="K42" i="2"/>
  <c r="L42" i="2"/>
  <c r="D42" i="2"/>
  <c r="H39" i="2"/>
  <c r="I39" i="2"/>
  <c r="K39" i="2"/>
  <c r="L39" i="2"/>
  <c r="J39" i="2"/>
  <c r="D39" i="2"/>
  <c r="E39" i="2"/>
  <c r="F39" i="2"/>
  <c r="G39" i="2"/>
  <c r="D29" i="2"/>
  <c r="E29" i="2"/>
  <c r="F29" i="2"/>
  <c r="G29" i="2"/>
  <c r="H29" i="2"/>
  <c r="I29" i="2"/>
  <c r="J29" i="2"/>
  <c r="K29" i="2"/>
  <c r="L29" i="2"/>
  <c r="L28" i="4"/>
  <c r="J45" i="2" s="1"/>
  <c r="L25" i="4"/>
  <c r="J42" i="2" s="1"/>
  <c r="E45" i="2"/>
  <c r="E46" i="2"/>
  <c r="E41" i="2"/>
  <c r="E42" i="2"/>
  <c r="E44" i="2"/>
  <c r="A31" i="2"/>
  <c r="D50" i="2" l="1"/>
  <c r="F36" i="4" s="1"/>
  <c r="J50" i="2"/>
  <c r="F50" i="2"/>
  <c r="H36" i="4" s="1"/>
  <c r="H50" i="2"/>
  <c r="K50" i="2"/>
  <c r="I50" i="2"/>
  <c r="G50" i="2"/>
  <c r="I36" i="4" s="1"/>
  <c r="L50" i="2"/>
  <c r="E50" i="2"/>
  <c r="G36" i="4" s="1"/>
  <c r="G17" i="2"/>
  <c r="N35" i="4" s="1"/>
  <c r="C17" i="2"/>
  <c r="J35" i="4" s="1"/>
  <c r="D17" i="2"/>
  <c r="K35" i="4" s="1"/>
  <c r="E17" i="2"/>
  <c r="L35" i="4" s="1"/>
  <c r="F17" i="2"/>
  <c r="M35" i="4" s="1"/>
  <c r="A32" i="2"/>
  <c r="O36" i="4" l="1"/>
  <c r="A33" i="2"/>
  <c r="A34" i="2" l="1"/>
  <c r="A35" i="2" l="1"/>
  <c r="A36" i="2" l="1"/>
  <c r="A37" i="2" l="1"/>
  <c r="A38" i="2" l="1"/>
  <c r="A39" i="2" l="1"/>
  <c r="A40" i="2" l="1"/>
  <c r="A41" i="2" l="1"/>
  <c r="A42" i="2" l="1"/>
  <c r="A43" i="2" l="1"/>
  <c r="A44" i="2" l="1"/>
  <c r="A45" i="2" l="1"/>
  <c r="A46" i="2" l="1"/>
  <c r="A47" i="2" l="1"/>
  <c r="A48" i="2" l="1"/>
  <c r="A49" i="2" l="1"/>
  <c r="D21" i="2" l="1"/>
  <c r="K36" i="4" s="1"/>
  <c r="C21" i="2"/>
  <c r="J36" i="4" s="1"/>
  <c r="E21" i="2"/>
  <c r="L36" i="4" s="1"/>
  <c r="G21" i="2"/>
  <c r="N36" i="4" s="1"/>
  <c r="F21" i="2"/>
  <c r="M36" i="4" s="1"/>
</calcChain>
</file>

<file path=xl/sharedStrings.xml><?xml version="1.0" encoding="utf-8"?>
<sst xmlns="http://schemas.openxmlformats.org/spreadsheetml/2006/main" count="16936" uniqueCount="301">
  <si>
    <t>Aggregate Impact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</si>
  <si>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</si>
  <si>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</si>
  <si>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</si>
  <si>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</si>
  <si>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</si>
  <si>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</si>
  <si>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</si>
  <si>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</si>
  <si>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</si>
  <si>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</si>
  <si>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</si>
  <si>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</si>
  <si>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</si>
  <si>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Utility:</t>
  </si>
  <si>
    <t>Type of Results: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</si>
  <si>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</si>
  <si>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Greater Bay Area</t>
  </si>
  <si>
    <t>Greater Fresno</t>
  </si>
  <si>
    <t>Kern</t>
  </si>
  <si>
    <t>Northern Coast</t>
  </si>
  <si>
    <t>Sierra</t>
  </si>
  <si>
    <t>Stockton</t>
  </si>
  <si>
    <t>Pacific Gas &amp; Electric</t>
  </si>
  <si>
    <t>cdh calcs</t>
  </si>
  <si>
    <t>date</t>
  </si>
  <si>
    <t>Date</t>
  </si>
  <si>
    <t>Results Type</t>
  </si>
  <si>
    <t>By Period:</t>
  </si>
  <si>
    <t>avg ref</t>
  </si>
  <si>
    <t>avg obs</t>
  </si>
  <si>
    <t>avg LI</t>
  </si>
  <si>
    <t>avg 10</t>
  </si>
  <si>
    <t>CDH</t>
  </si>
  <si>
    <t>Event flag</t>
  </si>
  <si>
    <t>active results</t>
  </si>
  <si>
    <t>se in mwh</t>
  </si>
  <si>
    <t>se per cust in kwh</t>
  </si>
  <si>
    <t>Average per Called Customer</t>
  </si>
  <si>
    <t>Allday</t>
  </si>
  <si>
    <t>Average % Load Impact</t>
  </si>
  <si>
    <r>
      <t>Cooling 
Degree 
Hours 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</si>
  <si>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Sublap</t>
  </si>
  <si>
    <t>LCA</t>
  </si>
  <si>
    <t>Other</t>
  </si>
  <si>
    <t>sublap</t>
  </si>
  <si>
    <t>lca</t>
  </si>
  <si>
    <t>Smart AC</t>
  </si>
  <si>
    <t>Date:</t>
  </si>
  <si>
    <t>Sublap:</t>
  </si>
  <si>
    <t>LCA:</t>
  </si>
  <si>
    <t>subgroup</t>
  </si>
  <si>
    <t>All Sublap</t>
  </si>
  <si>
    <t>All LCA</t>
  </si>
  <si>
    <t>All Subgroups</t>
  </si>
  <si>
    <t>Subgroup</t>
  </si>
  <si>
    <t>Subgroup:</t>
  </si>
  <si>
    <t>Flag_no_event</t>
  </si>
  <si>
    <t>PGEB</t>
  </si>
  <si>
    <t>PGF1</t>
  </si>
  <si>
    <t>PGFG</t>
  </si>
  <si>
    <t>PGKN</t>
  </si>
  <si>
    <t>PGNC</t>
  </si>
  <si>
    <t>PGNP</t>
  </si>
  <si>
    <t>PGSI</t>
  </si>
  <si>
    <t>PGST</t>
  </si>
  <si>
    <t>PGZP</t>
  </si>
  <si>
    <t>Enrolled</t>
  </si>
  <si>
    <t>Called</t>
  </si>
  <si>
    <t xml:space="preserve"> Number of Accounts Called:</t>
  </si>
  <si>
    <t>Accounts Enrolled:</t>
  </si>
  <si>
    <t>Flag_confidential</t>
  </si>
  <si>
    <t>PGCC</t>
  </si>
  <si>
    <t>PGNB</t>
  </si>
  <si>
    <t>PGP2</t>
  </si>
  <si>
    <t>PGSB</t>
  </si>
  <si>
    <t>Available Results</t>
  </si>
  <si>
    <t>x</t>
  </si>
  <si>
    <t>Event Hour</t>
  </si>
  <si>
    <t>Event Start</t>
  </si>
  <si>
    <t>Event End</t>
  </si>
  <si>
    <t>event hours</t>
  </si>
  <si>
    <t>Avg. Event Hour</t>
  </si>
  <si>
    <t>avg 30</t>
  </si>
  <si>
    <t>avg 50</t>
  </si>
  <si>
    <t>avg 70</t>
  </si>
  <si>
    <t>avg 90</t>
  </si>
  <si>
    <t>Color Coding Legend</t>
  </si>
  <si>
    <t>Event Window</t>
  </si>
  <si>
    <t>Partial Event Hour</t>
  </si>
  <si>
    <t>Confidential Data</t>
  </si>
  <si>
    <t>Full Hour</t>
  </si>
  <si>
    <t>* SmartRate Events</t>
  </si>
  <si>
    <t>SmartAC Only</t>
  </si>
  <si>
    <t>Dually Enrolled</t>
  </si>
  <si>
    <t>CARE</t>
  </si>
  <si>
    <t>Non-CARE</t>
  </si>
  <si>
    <t>NEM</t>
  </si>
  <si>
    <t>Non-NEM</t>
  </si>
  <si>
    <t>1-Way</t>
  </si>
  <si>
    <t>2-Way</t>
  </si>
  <si>
    <t>UtilityPro</t>
  </si>
  <si>
    <t>Gen 1 Switch</t>
  </si>
  <si>
    <t>Gen 2 Switch</t>
  </si>
  <si>
    <t>Detached Residence</t>
  </si>
  <si>
    <t>Shared Wall Residence</t>
  </si>
  <si>
    <t>Low A/C</t>
  </si>
  <si>
    <t>Medium A/C</t>
  </si>
  <si>
    <t>High A/C</t>
  </si>
  <si>
    <t>evt_start</t>
  </si>
  <si>
    <t>evt_end</t>
  </si>
  <si>
    <t>full_evt_start</t>
  </si>
  <si>
    <t>full_evt_end</t>
  </si>
  <si>
    <t>enrolled_called</t>
  </si>
  <si>
    <t>enrolled</t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</si>
  <si>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</si>
  <si>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</si>
  <si>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</si>
  <si>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</si>
  <si>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</si>
  <si>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</si>
  <si>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</si>
  <si>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</si>
  <si>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</si>
  <si>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</si>
  <si>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</si>
  <si>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</si>
  <si>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</si>
  <si>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</si>
  <si>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</si>
  <si>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</si>
  <si>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</si>
  <si>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</si>
  <si>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</si>
  <si>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</si>
  <si>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</si>
  <si>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</si>
  <si>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</si>
  <si>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</si>
  <si>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</si>
  <si>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</si>
  <si>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</si>
  <si>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</si>
  <si>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</si>
  <si>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</si>
  <si>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</si>
  <si>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</si>
  <si>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</si>
  <si>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</si>
  <si>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</si>
  <si>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</si>
  <si>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</si>
  <si>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</si>
  <si>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</si>
  <si>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</si>
  <si>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</si>
  <si>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</si>
  <si>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</si>
  <si>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</si>
  <si>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</si>
  <si>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</si>
  <si>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</si>
  <si>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</si>
  <si>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</si>
  <si>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</si>
  <si>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</si>
  <si>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</si>
  <si>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</si>
  <si>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</si>
  <si>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</si>
  <si>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</si>
  <si>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</si>
  <si>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</si>
  <si>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</si>
  <si>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</si>
  <si>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</si>
  <si>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</si>
  <si>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</si>
  <si>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</si>
  <si>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</si>
  <si>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</si>
  <si>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</si>
  <si>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</si>
  <si>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</si>
  <si>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</si>
  <si>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</si>
  <si>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</si>
  <si>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</si>
  <si>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</si>
  <si>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</si>
  <si>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</si>
  <si>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</si>
  <si>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</si>
  <si>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</si>
  <si>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</si>
  <si>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</si>
  <si>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</si>
  <si>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</si>
  <si>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</si>
  <si>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</si>
  <si>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</si>
  <si>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</si>
  <si>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</si>
  <si>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</si>
  <si>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</si>
  <si>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</si>
  <si>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</si>
  <si>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</si>
  <si>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</si>
  <si>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</si>
  <si>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</si>
  <si>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</si>
  <si>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</si>
  <si>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</si>
  <si>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</si>
  <si>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</si>
  <si>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</si>
  <si>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</si>
  <si>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</si>
  <si>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</si>
  <si>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</si>
  <si>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</si>
  <si>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</si>
  <si>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</si>
  <si>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</si>
  <si>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</si>
  <si>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</si>
  <si>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</si>
  <si>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</si>
  <si>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</si>
  <si>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</si>
  <si>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</si>
  <si>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</si>
  <si>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</si>
  <si>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</si>
  <si>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</si>
  <si>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</si>
  <si>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</si>
  <si>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</si>
  <si>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</si>
  <si>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</si>
  <si>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</si>
  <si>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</si>
  <si>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</si>
  <si>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</si>
  <si>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</si>
  <si>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</si>
  <si>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</si>
  <si>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</si>
  <si>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</si>
  <si>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</si>
  <si>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</si>
  <si>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</si>
  <si>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</si>
  <si>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</si>
  <si>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</si>
  <si>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</si>
  <si>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</si>
  <si>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</si>
  <si>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</si>
  <si>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</si>
  <si>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</si>
  <si>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</si>
  <si>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</si>
  <si>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</si>
  <si>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</si>
  <si>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</si>
  <si>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</si>
  <si>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</si>
  <si>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</si>
  <si>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</si>
  <si>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</si>
  <si>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</si>
  <si>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</si>
  <si>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</si>
  <si>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</si>
  <si>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</si>
  <si>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</si>
  <si>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</si>
  <si>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</si>
  <si>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</si>
  <si>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</si>
  <si>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</si>
  <si>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t>stderrallday</t>
  </si>
  <si>
    <t>stderrevthr</t>
  </si>
  <si>
    <t>full_stderrevthr</t>
  </si>
  <si>
    <t>flag_confidential</t>
  </si>
  <si>
    <t>flag_nogroup</t>
  </si>
  <si>
    <r>
      <t>PG&amp;E SmartAC</t>
    </r>
    <r>
      <rPr>
        <b/>
        <sz val="16"/>
        <rFont val="Calibri"/>
        <family val="2"/>
      </rPr>
      <t>™</t>
    </r>
    <r>
      <rPr>
        <b/>
        <sz val="16"/>
        <rFont val="Arial Narrow"/>
        <family val="2"/>
      </rPr>
      <t xml:space="preserve"> for PY2022: Ex-Post Analysis</t>
    </r>
  </si>
  <si>
    <t>7/11/2022*</t>
  </si>
  <si>
    <t>8/16/2022*</t>
  </si>
  <si>
    <t>8/17/2022*</t>
  </si>
  <si>
    <t>8/19/2022*</t>
  </si>
  <si>
    <t>9/5/2022*</t>
  </si>
  <si>
    <t>9/6/2022*</t>
  </si>
  <si>
    <t>9/7/2022*</t>
  </si>
  <si>
    <t>9/8/2022*</t>
  </si>
  <si>
    <t>7/24/2022**</t>
  </si>
  <si>
    <t>** Subgroup comparisons are only available for all sublaps. Subgroup comparisons are not available on 7/24/2022 due to insufficient customers</t>
  </si>
  <si>
    <t>Typical Event Day</t>
  </si>
  <si>
    <t>Public Version. This document does not contain confidential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</si>
</sst>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[$-409]mmmm\ d\,\ yyyy;@"/>
    <numFmt numFmtId="166" formatCode="0.0%"/>
    <numFmt numFmtId="167" formatCode="0.0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vertAlign val="superscript"/>
      <sz val="11"/>
      <color indexed="9"/>
      <name val="Arial Narrow"/>
      <family val="2"/>
    </font>
    <font>
      <b/>
      <sz val="10"/>
      <color theme="0"/>
      <name val="Arial"/>
      <family val="2"/>
    </font>
    <font>
      <i/>
      <sz val="11"/>
      <name val="Calibri"/>
      <family val="2"/>
    </font>
    <font>
      <sz val="10"/>
      <color indexed="9"/>
      <name val="Arial Narrow"/>
      <family val="2"/>
    </font>
    <font>
      <b/>
      <sz val="11"/>
      <name val="Arial Narrow"/>
      <family val="2"/>
    </font>
    <font>
      <sz val="11"/>
      <color indexed="9"/>
      <name val="Arial Narrow"/>
      <family val="2"/>
    </font>
    <font>
      <sz val="10"/>
      <name val="Arial"/>
      <family val="2"/>
    </font>
    <font>
      <sz val="11"/>
      <name val="Arial"/>
      <family val="2"/>
    </font>
    <font>
      <b/>
      <sz val="16"/>
      <name val="Arial Narrow"/>
      <family val="2"/>
    </font>
    <font>
      <b/>
      <sz val="16"/>
      <name val="Calibri"/>
      <family val="2"/>
    </font>
    <font>
      <b/>
      <sz val="12"/>
      <color indexed="9"/>
      <name val="Arial Narrow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24418E"/>
        <bgColor indexed="64"/>
      </patternFill>
    </fill>
    <fill>
      <patternFill patternType="solid">
        <fgColor theme="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56"/>
      </right>
      <top/>
      <bottom style="thin">
        <color indexed="5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9"/>
      </bottom>
      <diagonal/>
    </border>
    <border>
      <left style="medium">
        <color theme="0"/>
      </left>
      <right style="medium">
        <color theme="0"/>
      </right>
      <top style="medium">
        <color indexed="56"/>
      </top>
      <bottom style="medium">
        <color indexed="9"/>
      </bottom>
      <diagonal/>
    </border>
    <border>
      <left/>
      <right style="medium">
        <color theme="0"/>
      </right>
      <top style="medium">
        <color indexed="56"/>
      </top>
      <bottom style="medium">
        <color indexed="9"/>
      </bottom>
      <diagonal/>
    </border>
    <border>
      <left/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56"/>
      </left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 style="medium">
        <color indexed="9"/>
      </top>
      <bottom/>
      <diagonal/>
    </border>
    <border>
      <left/>
      <right style="medium">
        <color theme="0"/>
      </right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56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rgb="FF0C2577"/>
      </top>
      <bottom style="thin">
        <color theme="0"/>
      </bottom>
      <diagonal/>
    </border>
    <border>
      <left style="medium">
        <color rgb="FF0C2577"/>
      </left>
      <right style="medium">
        <color indexed="9"/>
      </right>
      <top style="medium">
        <color rgb="FF0C2577"/>
      </top>
      <bottom/>
      <diagonal/>
    </border>
    <border>
      <left style="medium">
        <color indexed="9"/>
      </left>
      <right style="medium">
        <color indexed="9"/>
      </right>
      <top style="medium">
        <color rgb="FF0C2577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rgb="FF0C2577"/>
      </top>
      <bottom style="medium">
        <color indexed="9"/>
      </bottom>
      <diagonal/>
    </border>
    <border>
      <left/>
      <right/>
      <top style="medium">
        <color rgb="FF0C2577"/>
      </top>
      <bottom style="medium">
        <color indexed="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56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56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theme="0"/>
      </right>
      <top style="medium">
        <color rgb="FF0C2577"/>
      </top>
      <bottom style="medium">
        <color indexed="9"/>
      </bottom>
      <diagonal/>
    </border>
    <border>
      <left style="medium">
        <color indexed="9"/>
      </left>
      <right style="medium">
        <color theme="0"/>
      </right>
      <top style="medium">
        <color indexed="9"/>
      </top>
      <bottom/>
      <diagonal/>
    </border>
    <border>
      <left style="medium">
        <color indexed="64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8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1" fillId="0" borderId="0" xfId="0" applyFont="1"/>
    <xf numFmtId="164" fontId="3" fillId="0" borderId="0" xfId="0" applyNumberFormat="1" applyFont="1" applyAlignment="1">
      <alignment horizontal="left" vertical="center"/>
    </xf>
    <xf numFmtId="0" fontId="0" fillId="3" borderId="0" xfId="0" applyFill="1"/>
    <xf numFmtId="14" fontId="0" fillId="0" borderId="0" xfId="0" applyNumberFormat="1"/>
    <xf numFmtId="15" fontId="1" fillId="0" borderId="0" xfId="0" applyNumberFormat="1" applyFont="1" applyAlignment="1">
      <alignment horizontal="left"/>
    </xf>
    <xf numFmtId="0" fontId="0" fillId="4" borderId="0" xfId="0" applyFill="1"/>
    <xf numFmtId="0" fontId="0" fillId="4" borderId="0" xfId="0" applyFill="1" applyAlignment="1">
      <alignment horizontal="left"/>
    </xf>
    <xf numFmtId="49" fontId="6" fillId="4" borderId="13" xfId="0" quotePrefix="1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6" fillId="4" borderId="1" xfId="0" applyNumberFormat="1" applyFont="1" applyFill="1" applyBorder="1" applyAlignment="1">
      <alignment horizontal="center" vertical="center"/>
    </xf>
    <xf numFmtId="2" fontId="6" fillId="4" borderId="1" xfId="0" quotePrefix="1" applyNumberFormat="1" applyFont="1" applyFill="1" applyBorder="1" applyAlignment="1">
      <alignment horizontal="center" vertical="center"/>
    </xf>
    <xf numFmtId="49" fontId="6" fillId="4" borderId="0" xfId="0" applyNumberFormat="1" applyFont="1" applyFill="1" applyAlignment="1">
      <alignment horizontal="left"/>
    </xf>
    <xf numFmtId="0" fontId="5" fillId="4" borderId="0" xfId="0" applyFont="1" applyFill="1"/>
    <xf numFmtId="0" fontId="3" fillId="4" borderId="0" xfId="0" applyFont="1" applyFill="1" applyAlignment="1">
      <alignment horizontal="right"/>
    </xf>
    <xf numFmtId="164" fontId="3" fillId="4" borderId="0" xfId="0" applyNumberFormat="1" applyFont="1" applyFill="1" applyAlignment="1">
      <alignment horizontal="right" vertical="center"/>
    </xf>
    <xf numFmtId="164" fontId="0" fillId="4" borderId="0" xfId="0" applyNumberFormat="1" applyFill="1"/>
    <xf numFmtId="3" fontId="0" fillId="4" borderId="0" xfId="0" applyNumberFormat="1" applyFill="1"/>
    <xf numFmtId="0" fontId="3" fillId="4" borderId="0" xfId="0" quotePrefix="1" applyFont="1" applyFill="1" applyAlignment="1">
      <alignment horizontal="left"/>
    </xf>
    <xf numFmtId="3" fontId="0" fillId="4" borderId="11" xfId="0" applyNumberFormat="1" applyFill="1" applyBorder="1" applyAlignment="1">
      <alignment horizontal="center" vertical="center"/>
    </xf>
    <xf numFmtId="0" fontId="9" fillId="4" borderId="0" xfId="0" applyFont="1" applyFill="1"/>
    <xf numFmtId="166" fontId="9" fillId="4" borderId="0" xfId="1" applyNumberFormat="1" applyFont="1" applyFill="1"/>
    <xf numFmtId="3" fontId="0" fillId="0" borderId="0" xfId="0" applyNumberFormat="1"/>
    <xf numFmtId="0" fontId="14" fillId="0" borderId="31" xfId="0" applyFont="1" applyBorder="1" applyAlignment="1">
      <alignment horizontal="center"/>
    </xf>
    <xf numFmtId="164" fontId="8" fillId="0" borderId="32" xfId="0" applyNumberFormat="1" applyFont="1" applyBorder="1" applyAlignment="1">
      <alignment horizontal="center"/>
    </xf>
    <xf numFmtId="164" fontId="8" fillId="0" borderId="33" xfId="0" applyNumberFormat="1" applyFont="1" applyBorder="1" applyAlignment="1">
      <alignment horizontal="center"/>
    </xf>
    <xf numFmtId="0" fontId="1" fillId="4" borderId="0" xfId="0" applyFont="1" applyFill="1"/>
    <xf numFmtId="0" fontId="14" fillId="4" borderId="10" xfId="0" applyFont="1" applyFill="1" applyBorder="1" applyAlignment="1">
      <alignment horizontal="center" vertical="center"/>
    </xf>
    <xf numFmtId="164" fontId="8" fillId="4" borderId="12" xfId="0" applyNumberFormat="1" applyFont="1" applyFill="1" applyBorder="1" applyAlignment="1">
      <alignment horizontal="center" vertical="center"/>
    </xf>
    <xf numFmtId="4" fontId="8" fillId="4" borderId="12" xfId="0" applyNumberFormat="1" applyFont="1" applyFill="1" applyBorder="1" applyAlignment="1">
      <alignment horizontal="center" vertical="center"/>
    </xf>
    <xf numFmtId="0" fontId="14" fillId="4" borderId="21" xfId="0" applyFont="1" applyFill="1" applyBorder="1" applyAlignment="1">
      <alignment horizontal="center" vertical="center"/>
    </xf>
    <xf numFmtId="4" fontId="8" fillId="4" borderId="29" xfId="0" applyNumberFormat="1" applyFont="1" applyFill="1" applyBorder="1" applyAlignment="1">
      <alignment horizontal="center" vertical="center"/>
    </xf>
    <xf numFmtId="11" fontId="0" fillId="0" borderId="0" xfId="0" applyNumberFormat="1"/>
    <xf numFmtId="164" fontId="1" fillId="0" borderId="0" xfId="0" applyNumberFormat="1" applyFont="1"/>
    <xf numFmtId="1" fontId="9" fillId="4" borderId="0" xfId="1" applyNumberFormat="1" applyFont="1" applyFill="1"/>
    <xf numFmtId="0" fontId="3" fillId="4" borderId="0" xfId="0" applyFont="1" applyFill="1" applyAlignment="1">
      <alignment vertical="center"/>
    </xf>
    <xf numFmtId="0" fontId="17" fillId="4" borderId="0" xfId="0" applyFont="1" applyFill="1"/>
    <xf numFmtId="0" fontId="1" fillId="0" borderId="43" xfId="0" applyFont="1" applyBorder="1"/>
    <xf numFmtId="0" fontId="1" fillId="0" borderId="44" xfId="0" applyFont="1" applyBorder="1"/>
    <xf numFmtId="0" fontId="1" fillId="0" borderId="43" xfId="0" applyFont="1" applyBorder="1" applyAlignment="1">
      <alignment horizontal="center"/>
    </xf>
    <xf numFmtId="4" fontId="8" fillId="0" borderId="33" xfId="0" applyNumberFormat="1" applyFont="1" applyBorder="1" applyAlignment="1">
      <alignment horizontal="center"/>
    </xf>
    <xf numFmtId="4" fontId="8" fillId="0" borderId="32" xfId="0" applyNumberFormat="1" applyFont="1" applyBorder="1" applyAlignment="1">
      <alignment horizontal="center"/>
    </xf>
    <xf numFmtId="4" fontId="0" fillId="4" borderId="0" xfId="0" applyNumberFormat="1" applyFill="1"/>
    <xf numFmtId="2" fontId="0" fillId="4" borderId="0" xfId="0" applyNumberFormat="1" applyFill="1"/>
    <xf numFmtId="0" fontId="0" fillId="0" borderId="0" xfId="2" applyNumberFormat="1" applyFont="1"/>
    <xf numFmtId="16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7" fillId="4" borderId="45" xfId="0" applyFont="1" applyFill="1" applyBorder="1"/>
    <xf numFmtId="164" fontId="17" fillId="4" borderId="45" xfId="0" applyNumberFormat="1" applyFont="1" applyFill="1" applyBorder="1"/>
    <xf numFmtId="0" fontId="3" fillId="4" borderId="51" xfId="0" applyFont="1" applyFill="1" applyBorder="1" applyAlignment="1">
      <alignment vertical="center"/>
    </xf>
    <xf numFmtId="0" fontId="17" fillId="4" borderId="45" xfId="0" applyFont="1" applyFill="1" applyBorder="1" applyAlignment="1">
      <alignment vertical="center"/>
    </xf>
    <xf numFmtId="0" fontId="3" fillId="4" borderId="51" xfId="0" applyFont="1" applyFill="1" applyBorder="1"/>
    <xf numFmtId="0" fontId="17" fillId="4" borderId="47" xfId="0" applyFont="1" applyFill="1" applyBorder="1"/>
    <xf numFmtId="4" fontId="8" fillId="0" borderId="31" xfId="0" applyNumberFormat="1" applyFont="1" applyBorder="1" applyAlignment="1">
      <alignment horizontal="center"/>
    </xf>
    <xf numFmtId="4" fontId="8" fillId="0" borderId="56" xfId="0" applyNumberFormat="1" applyFont="1" applyBorder="1" applyAlignment="1">
      <alignment horizontal="center"/>
    </xf>
    <xf numFmtId="0" fontId="0" fillId="5" borderId="54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2" fontId="14" fillId="4" borderId="0" xfId="0" applyNumberFormat="1" applyFont="1" applyFill="1" applyAlignment="1">
      <alignment horizontal="left"/>
    </xf>
    <xf numFmtId="0" fontId="1" fillId="0" borderId="0" xfId="0" quotePrefix="1" applyFont="1" applyAlignment="1">
      <alignment horizontal="right"/>
    </xf>
    <xf numFmtId="0" fontId="1" fillId="0" borderId="0" xfId="0" quotePrefix="1" applyFont="1" applyAlignment="1">
      <alignment horizontal="left"/>
    </xf>
    <xf numFmtId="0" fontId="21" fillId="0" borderId="0" xfId="0" applyFont="1" applyAlignment="1">
      <alignment horizontal="left"/>
    </xf>
    <xf numFmtId="0" fontId="21" fillId="2" borderId="0" xfId="0" applyFont="1" applyFill="1" applyAlignment="1">
      <alignment horizontal="left"/>
    </xf>
    <xf numFmtId="14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21" fillId="0" borderId="0" xfId="0" quotePrefix="1" applyFont="1" applyAlignment="1">
      <alignment horizontal="left"/>
    </xf>
    <xf numFmtId="1" fontId="1" fillId="0" borderId="0" xfId="2" applyNumberFormat="1" applyFont="1" applyFill="1" applyBorder="1" applyAlignment="1">
      <alignment horizontal="right"/>
    </xf>
    <xf numFmtId="1" fontId="1" fillId="0" borderId="0" xfId="2" applyNumberFormat="1" applyFont="1"/>
    <xf numFmtId="1" fontId="1" fillId="0" borderId="0" xfId="0" applyNumberFormat="1" applyFont="1"/>
    <xf numFmtId="2" fontId="1" fillId="0" borderId="0" xfId="0" applyNumberFormat="1" applyFont="1"/>
    <xf numFmtId="0" fontId="1" fillId="0" borderId="42" xfId="0" applyFont="1" applyBorder="1" applyAlignment="1">
      <alignment horizontal="center"/>
    </xf>
    <xf numFmtId="0" fontId="1" fillId="0" borderId="45" xfId="0" applyFont="1" applyBorder="1"/>
    <xf numFmtId="167" fontId="1" fillId="0" borderId="0" xfId="0" applyNumberFormat="1" applyFont="1"/>
    <xf numFmtId="2" fontId="1" fillId="0" borderId="46" xfId="0" applyNumberFormat="1" applyFont="1" applyBorder="1"/>
    <xf numFmtId="0" fontId="1" fillId="0" borderId="47" xfId="0" applyFont="1" applyBorder="1" applyAlignment="1">
      <alignment horizontal="right"/>
    </xf>
    <xf numFmtId="167" fontId="1" fillId="0" borderId="48" xfId="0" applyNumberFormat="1" applyFont="1" applyBorder="1"/>
    <xf numFmtId="0" fontId="1" fillId="0" borderId="48" xfId="0" applyFont="1" applyBorder="1"/>
    <xf numFmtId="2" fontId="1" fillId="0" borderId="48" xfId="0" applyNumberFormat="1" applyFont="1" applyBorder="1"/>
    <xf numFmtId="2" fontId="1" fillId="0" borderId="49" xfId="0" applyNumberFormat="1" applyFont="1" applyBorder="1"/>
    <xf numFmtId="11" fontId="1" fillId="0" borderId="0" xfId="0" applyNumberFormat="1" applyFont="1"/>
    <xf numFmtId="0" fontId="22" fillId="0" borderId="0" xfId="0" applyFont="1"/>
    <xf numFmtId="0" fontId="3" fillId="4" borderId="0" xfId="0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0" fontId="3" fillId="4" borderId="48" xfId="0" applyFont="1" applyFill="1" applyBorder="1" applyAlignment="1">
      <alignment horizontal="center" vertical="center"/>
    </xf>
    <xf numFmtId="164" fontId="17" fillId="4" borderId="0" xfId="0" applyNumberFormat="1" applyFont="1" applyFill="1"/>
    <xf numFmtId="0" fontId="17" fillId="4" borderId="42" xfId="0" applyFont="1" applyFill="1" applyBorder="1" applyAlignment="1">
      <alignment vertical="center"/>
    </xf>
    <xf numFmtId="0" fontId="3" fillId="4" borderId="43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3" fillId="4" borderId="50" xfId="0" applyFont="1" applyFill="1" applyBorder="1"/>
    <xf numFmtId="0" fontId="0" fillId="4" borderId="43" xfId="0" applyFill="1" applyBorder="1"/>
    <xf numFmtId="0" fontId="0" fillId="4" borderId="50" xfId="0" applyFill="1" applyBorder="1"/>
    <xf numFmtId="0" fontId="3" fillId="4" borderId="48" xfId="0" applyFont="1" applyFill="1" applyBorder="1" applyAlignment="1">
      <alignment horizontal="center"/>
    </xf>
    <xf numFmtId="0" fontId="3" fillId="4" borderId="44" xfId="0" applyFont="1" applyFill="1" applyBorder="1" applyAlignment="1">
      <alignment horizontal="center"/>
    </xf>
    <xf numFmtId="0" fontId="3" fillId="4" borderId="46" xfId="0" applyFont="1" applyFill="1" applyBorder="1" applyAlignment="1">
      <alignment horizontal="center"/>
    </xf>
    <xf numFmtId="0" fontId="3" fillId="4" borderId="49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18" fillId="4" borderId="0" xfId="0" applyFont="1" applyFill="1" applyAlignment="1">
      <alignment vertical="center"/>
    </xf>
    <xf numFmtId="14" fontId="3" fillId="0" borderId="50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44" xfId="0" applyNumberFormat="1" applyFont="1" applyBorder="1" applyAlignment="1">
      <alignment horizontal="center"/>
    </xf>
    <xf numFmtId="14" fontId="3" fillId="0" borderId="52" xfId="0" applyNumberFormat="1" applyFont="1" applyBorder="1" applyAlignment="1">
      <alignment horizontal="center"/>
    </xf>
    <xf numFmtId="1" fontId="3" fillId="4" borderId="0" xfId="1" applyNumberFormat="1" applyFont="1" applyFill="1" applyBorder="1" applyAlignment="1">
      <alignment horizontal="right"/>
    </xf>
    <xf numFmtId="0" fontId="3" fillId="4" borderId="0" xfId="0" applyFont="1" applyFill="1"/>
    <xf numFmtId="14" fontId="17" fillId="4" borderId="0" xfId="0" applyNumberFormat="1" applyFont="1" applyFill="1"/>
    <xf numFmtId="0" fontId="14" fillId="0" borderId="0" xfId="0" applyFont="1" applyAlignment="1">
      <alignment horizontal="center"/>
    </xf>
    <xf numFmtId="0" fontId="3" fillId="4" borderId="52" xfId="0" applyFont="1" applyFill="1" applyBorder="1"/>
    <xf numFmtId="0" fontId="7" fillId="7" borderId="4" xfId="0" applyFont="1" applyFill="1" applyBorder="1" applyAlignment="1">
      <alignment horizontal="centerContinuous"/>
    </xf>
    <xf numFmtId="0" fontId="13" fillId="7" borderId="5" xfId="0" applyFont="1" applyFill="1" applyBorder="1" applyAlignment="1">
      <alignment horizontal="centerContinuous"/>
    </xf>
    <xf numFmtId="0" fontId="13" fillId="7" borderId="6" xfId="0" applyFont="1" applyFill="1" applyBorder="1" applyAlignment="1">
      <alignment horizontal="centerContinuous"/>
    </xf>
    <xf numFmtId="0" fontId="4" fillId="7" borderId="7" xfId="0" applyFont="1" applyFill="1" applyBorder="1" applyAlignment="1">
      <alignment horizontal="centerContinuous"/>
    </xf>
    <xf numFmtId="0" fontId="4" fillId="7" borderId="8" xfId="0" applyFont="1" applyFill="1" applyBorder="1" applyAlignment="1">
      <alignment horizontal="centerContinuous"/>
    </xf>
    <xf numFmtId="0" fontId="4" fillId="7" borderId="9" xfId="0" applyFont="1" applyFill="1" applyBorder="1" applyAlignment="1">
      <alignment horizontal="centerContinuous"/>
    </xf>
    <xf numFmtId="0" fontId="7" fillId="7" borderId="2" xfId="0" applyFont="1" applyFill="1" applyBorder="1" applyAlignment="1">
      <alignment horizontal="right" wrapText="1" indent="1"/>
    </xf>
    <xf numFmtId="0" fontId="7" fillId="7" borderId="3" xfId="0" applyFont="1" applyFill="1" applyBorder="1" applyAlignment="1">
      <alignment horizontal="right" wrapText="1" indent="1"/>
    </xf>
    <xf numFmtId="0" fontId="15" fillId="7" borderId="35" xfId="0" applyFont="1" applyFill="1" applyBorder="1" applyAlignment="1">
      <alignment horizontal="center"/>
    </xf>
    <xf numFmtId="0" fontId="4" fillId="7" borderId="30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 wrapText="1"/>
    </xf>
    <xf numFmtId="0" fontId="4" fillId="7" borderId="60" xfId="0" applyFont="1" applyFill="1" applyBorder="1" applyAlignment="1">
      <alignment horizontal="center" wrapText="1"/>
    </xf>
    <xf numFmtId="0" fontId="11" fillId="7" borderId="34" xfId="0" quotePrefix="1" applyFont="1" applyFill="1" applyBorder="1" applyAlignment="1">
      <alignment horizontal="left" vertical="center"/>
    </xf>
    <xf numFmtId="0" fontId="11" fillId="7" borderId="61" xfId="0" applyFont="1" applyFill="1" applyBorder="1" applyAlignment="1">
      <alignment vertical="center"/>
    </xf>
    <xf numFmtId="0" fontId="11" fillId="7" borderId="62" xfId="0" quotePrefix="1" applyFont="1" applyFill="1" applyBorder="1" applyAlignment="1">
      <alignment horizontal="left" vertical="center"/>
    </xf>
    <xf numFmtId="0" fontId="11" fillId="7" borderId="14" xfId="0" quotePrefix="1" applyFont="1" applyFill="1" applyBorder="1" applyAlignment="1">
      <alignment horizontal="left" vertical="center"/>
    </xf>
    <xf numFmtId="0" fontId="11" fillId="7" borderId="15" xfId="0" applyFont="1" applyFill="1" applyBorder="1" applyAlignment="1">
      <alignment horizontal="left" vertical="center"/>
    </xf>
    <xf numFmtId="0" fontId="6" fillId="4" borderId="63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left" vertical="center"/>
    </xf>
    <xf numFmtId="0" fontId="0" fillId="8" borderId="55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14" fontId="1" fillId="0" borderId="0" xfId="0" applyNumberFormat="1" applyFont="1" applyAlignment="1">
      <alignment horizontal="right"/>
    </xf>
    <xf numFmtId="0" fontId="3" fillId="4" borderId="0" xfId="0" applyFont="1" applyFill="1" applyAlignment="1">
      <alignment horizontal="center"/>
    </xf>
    <xf numFmtId="0" fontId="3" fillId="4" borderId="48" xfId="0" applyFont="1" applyFill="1" applyBorder="1" applyAlignment="1">
      <alignment horizontal="center"/>
    </xf>
    <xf numFmtId="14" fontId="3" fillId="0" borderId="50" xfId="0" applyNumberFormat="1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17" fillId="4" borderId="0" xfId="0" applyFont="1" applyFill="1" applyAlignment="1">
      <alignment vertical="center"/>
    </xf>
    <xf numFmtId="0" fontId="4" fillId="7" borderId="38" xfId="0" applyFont="1" applyFill="1" applyBorder="1" applyAlignment="1">
      <alignment horizontal="center"/>
    </xf>
    <xf numFmtId="0" fontId="4" fillId="7" borderId="39" xfId="0" applyFont="1" applyFill="1" applyBorder="1" applyAlignment="1">
      <alignment horizontal="center"/>
    </xf>
    <xf numFmtId="0" fontId="4" fillId="7" borderId="59" xfId="0" applyFont="1" applyFill="1" applyBorder="1" applyAlignment="1">
      <alignment horizontal="center"/>
    </xf>
    <xf numFmtId="0" fontId="18" fillId="4" borderId="0" xfId="0" applyFont="1" applyFill="1" applyAlignment="1">
      <alignment horizontal="center" vertical="center"/>
    </xf>
    <xf numFmtId="2" fontId="4" fillId="7" borderId="58" xfId="0" quotePrefix="1" applyNumberFormat="1" applyFont="1" applyFill="1" applyBorder="1" applyAlignment="1">
      <alignment horizontal="center" wrapText="1"/>
    </xf>
    <xf numFmtId="2" fontId="4" fillId="7" borderId="54" xfId="0" quotePrefix="1" applyNumberFormat="1" applyFont="1" applyFill="1" applyBorder="1" applyAlignment="1">
      <alignment horizontal="center" wrapText="1"/>
    </xf>
    <xf numFmtId="2" fontId="4" fillId="7" borderId="0" xfId="0" quotePrefix="1" applyNumberFormat="1" applyFont="1" applyFill="1" applyAlignment="1">
      <alignment horizontal="center" wrapText="1"/>
    </xf>
    <xf numFmtId="2" fontId="4" fillId="7" borderId="55" xfId="0" quotePrefix="1" applyNumberFormat="1" applyFont="1" applyFill="1" applyBorder="1" applyAlignment="1">
      <alignment horizontal="center" wrapText="1"/>
    </xf>
    <xf numFmtId="166" fontId="14" fillId="0" borderId="57" xfId="1" applyNumberFormat="1" applyFont="1" applyBorder="1" applyAlignment="1">
      <alignment horizontal="center"/>
    </xf>
    <xf numFmtId="166" fontId="14" fillId="0" borderId="13" xfId="1" applyNumberFormat="1" applyFont="1" applyBorder="1" applyAlignment="1">
      <alignment horizontal="center"/>
    </xf>
    <xf numFmtId="2" fontId="4" fillId="7" borderId="36" xfId="0" applyNumberFormat="1" applyFont="1" applyFill="1" applyBorder="1" applyAlignment="1">
      <alignment horizontal="center" wrapText="1"/>
    </xf>
    <xf numFmtId="2" fontId="4" fillId="7" borderId="2" xfId="0" applyNumberFormat="1" applyFont="1" applyFill="1" applyBorder="1" applyAlignment="1">
      <alignment horizontal="center" wrapText="1"/>
    </xf>
    <xf numFmtId="2" fontId="4" fillId="7" borderId="37" xfId="0" quotePrefix="1" applyNumberFormat="1" applyFont="1" applyFill="1" applyBorder="1" applyAlignment="1">
      <alignment horizontal="center" wrapText="1"/>
    </xf>
    <xf numFmtId="0" fontId="5" fillId="4" borderId="0" xfId="0" applyFont="1" applyFill="1" applyAlignment="1">
      <alignment horizontal="center" vertical="center" wrapText="1"/>
    </xf>
    <xf numFmtId="0" fontId="4" fillId="7" borderId="20" xfId="0" quotePrefix="1" applyFont="1" applyFill="1" applyBorder="1" applyAlignment="1">
      <alignment horizontal="center" wrapText="1"/>
    </xf>
    <xf numFmtId="0" fontId="4" fillId="7" borderId="24" xfId="0" applyFont="1" applyFill="1" applyBorder="1" applyAlignment="1">
      <alignment horizontal="center" wrapText="1"/>
    </xf>
    <xf numFmtId="0" fontId="4" fillId="7" borderId="28" xfId="0" applyFont="1" applyFill="1" applyBorder="1" applyAlignment="1">
      <alignment horizont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166" fontId="14" fillId="0" borderId="31" xfId="1" applyNumberFormat="1" applyFont="1" applyBorder="1" applyAlignment="1">
      <alignment horizontal="center"/>
    </xf>
    <xf numFmtId="166" fontId="14" fillId="0" borderId="40" xfId="1" applyNumberFormat="1" applyFont="1" applyBorder="1" applyAlignment="1">
      <alignment horizontal="center"/>
    </xf>
    <xf numFmtId="0" fontId="1" fillId="4" borderId="53" xfId="0" applyFont="1" applyFill="1" applyBorder="1" applyAlignment="1">
      <alignment horizontal="center" vertical="center"/>
    </xf>
    <xf numFmtId="0" fontId="1" fillId="4" borderId="54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5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6" borderId="54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20" fillId="7" borderId="53" xfId="0" applyFont="1" applyFill="1" applyBorder="1" applyAlignment="1">
      <alignment horizontal="center" vertical="center"/>
    </xf>
    <xf numFmtId="0" fontId="20" fillId="7" borderId="58" xfId="0" applyFont="1" applyFill="1" applyBorder="1" applyAlignment="1">
      <alignment horizontal="center" vertical="center"/>
    </xf>
    <xf numFmtId="0" fontId="20" fillId="7" borderId="54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20" fillId="7" borderId="5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/>
    </xf>
    <xf numFmtId="0" fontId="4" fillId="7" borderId="17" xfId="0" applyFont="1" applyFill="1" applyBorder="1" applyAlignment="1">
      <alignment horizontal="center" wrapText="1"/>
    </xf>
    <xf numFmtId="0" fontId="4" fillId="7" borderId="21" xfId="0" applyFont="1" applyFill="1" applyBorder="1" applyAlignment="1">
      <alignment horizontal="center" wrapText="1"/>
    </xf>
    <xf numFmtId="0" fontId="4" fillId="7" borderId="25" xfId="0" applyFont="1" applyFill="1" applyBorder="1" applyAlignment="1">
      <alignment horizontal="center" wrapText="1"/>
    </xf>
    <xf numFmtId="0" fontId="4" fillId="7" borderId="18" xfId="0" applyFont="1" applyFill="1" applyBorder="1" applyAlignment="1">
      <alignment horizontal="center" wrapText="1"/>
    </xf>
    <xf numFmtId="0" fontId="4" fillId="7" borderId="22" xfId="0" applyFont="1" applyFill="1" applyBorder="1" applyAlignment="1">
      <alignment horizontal="center" wrapText="1"/>
    </xf>
    <xf numFmtId="0" fontId="4" fillId="7" borderId="26" xfId="0" applyFont="1" applyFill="1" applyBorder="1" applyAlignment="1">
      <alignment horizontal="center" wrapText="1"/>
    </xf>
    <xf numFmtId="0" fontId="4" fillId="7" borderId="19" xfId="0" applyFont="1" applyFill="1" applyBorder="1" applyAlignment="1">
      <alignment horizontal="center" wrapText="1"/>
    </xf>
    <xf numFmtId="0" fontId="4" fillId="7" borderId="23" xfId="0" applyFont="1" applyFill="1" applyBorder="1" applyAlignment="1">
      <alignment horizontal="center" wrapText="1"/>
    </xf>
    <xf numFmtId="0" fontId="4" fillId="7" borderId="27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</cellXfs>
  <cellStyles count="3">
    <cellStyle name="Comma" xfId="2" builtinId="3"/>
    <cellStyle name="Normal" xfId="0" builtinId="0"/>
    <cellStyle name="Percent" xfId="1" builtinId="5"/>
  </cellStyles>
  <dxfs count="6">
    <dxf>
      <fill>
        <patternFill>
          <bgColor theme="3" tint="0.79998168889431442"/>
        </patternFill>
      </fill>
    </dxf>
    <dxf>
      <fill>
        <patternFill>
          <bgColor theme="6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24418E"/>
      <color rgb="FFFFFFCC"/>
      <color rgb="FFC0C0C0"/>
      <color rgb="FF0C2577"/>
      <color rgb="FFC5D9F1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39561232466722"/>
          <c:y val="0.14206642066420663"/>
          <c:w val="0.80602062680493947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Table!$F$6:$F$8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Table!$E$9:$E$32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Table!$F$9:$F$32</c:f>
              <c:numCache>
                <c:formatCode>#,##0.0</c:formatCode>
                <c:ptCount val="24"/>
                <c:pt idx="0">
                  <c:v>117.64534429999999</c:v>
                </c:pt>
                <c:pt idx="1">
                  <c:v>101.69523295</c:v>
                </c:pt>
                <c:pt idx="2">
                  <c:v>89.745736949999994</c:v>
                </c:pt>
                <c:pt idx="3">
                  <c:v>80.790844549999989</c:v>
                </c:pt>
                <c:pt idx="4">
                  <c:v>74.336296399999995</c:v>
                </c:pt>
                <c:pt idx="5">
                  <c:v>71.194131499999997</c:v>
                </c:pt>
                <c:pt idx="6">
                  <c:v>71.622291650000008</c:v>
                </c:pt>
                <c:pt idx="7">
                  <c:v>71.147074549999999</c:v>
                </c:pt>
                <c:pt idx="8">
                  <c:v>68.489034649999994</c:v>
                </c:pt>
                <c:pt idx="9">
                  <c:v>72.614425149999988</c:v>
                </c:pt>
                <c:pt idx="10">
                  <c:v>81.871347</c:v>
                </c:pt>
                <c:pt idx="11">
                  <c:v>95.879794349999997</c:v>
                </c:pt>
                <c:pt idx="12">
                  <c:v>113.66848334999999</c:v>
                </c:pt>
                <c:pt idx="13">
                  <c:v>131.79644715000001</c:v>
                </c:pt>
                <c:pt idx="14">
                  <c:v>150.63872125</c:v>
                </c:pt>
                <c:pt idx="15">
                  <c:v>170.45692679999999</c:v>
                </c:pt>
                <c:pt idx="16">
                  <c:v>186.0818998</c:v>
                </c:pt>
                <c:pt idx="17">
                  <c:v>200.53251465</c:v>
                </c:pt>
                <c:pt idx="18">
                  <c:v>205.90714129999998</c:v>
                </c:pt>
                <c:pt idx="19">
                  <c:v>194.3880647</c:v>
                </c:pt>
                <c:pt idx="20">
                  <c:v>180.80900395</c:v>
                </c:pt>
                <c:pt idx="21">
                  <c:v>165.48205830000001</c:v>
                </c:pt>
                <c:pt idx="22">
                  <c:v>142.33875315</c:v>
                </c:pt>
                <c:pt idx="23">
                  <c:v>119.03297565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1-4776-814A-34B79F43BEB8}"/>
            </c:ext>
          </c:extLst>
        </c:ser>
        <c:ser>
          <c:idx val="0"/>
          <c:order val="1"/>
          <c:tx>
            <c:strRef>
              <c:f>Table!$G$6:$G$8</c:f>
              <c:strCache>
                <c:ptCount val="3"/>
                <c:pt idx="0">
                  <c:v>Observed Event Day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Table!$E$9:$E$32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Table!$G$9:$G$32</c:f>
              <c:numCache>
                <c:formatCode>#,##0.0</c:formatCode>
                <c:ptCount val="24"/>
                <c:pt idx="0">
                  <c:v>122.94287888499998</c:v>
                </c:pt>
                <c:pt idx="1">
                  <c:v>105.63140158</c:v>
                </c:pt>
                <c:pt idx="2">
                  <c:v>92.101650574999994</c:v>
                </c:pt>
                <c:pt idx="3">
                  <c:v>82.061291829999988</c:v>
                </c:pt>
                <c:pt idx="4">
                  <c:v>74.872687534999997</c:v>
                </c:pt>
                <c:pt idx="5">
                  <c:v>71.455049055000003</c:v>
                </c:pt>
                <c:pt idx="6">
                  <c:v>72.375525600000003</c:v>
                </c:pt>
                <c:pt idx="7">
                  <c:v>71.838204945000001</c:v>
                </c:pt>
                <c:pt idx="8">
                  <c:v>70.414361044999993</c:v>
                </c:pt>
                <c:pt idx="9">
                  <c:v>74.764785754999991</c:v>
                </c:pt>
                <c:pt idx="10">
                  <c:v>84.720209609999998</c:v>
                </c:pt>
                <c:pt idx="11">
                  <c:v>99.030279745000001</c:v>
                </c:pt>
                <c:pt idx="12">
                  <c:v>117.10615814999998</c:v>
                </c:pt>
                <c:pt idx="13">
                  <c:v>136.434642215</c:v>
                </c:pt>
                <c:pt idx="14">
                  <c:v>156.44867955500001</c:v>
                </c:pt>
                <c:pt idx="15">
                  <c:v>176.52766065</c:v>
                </c:pt>
                <c:pt idx="16">
                  <c:v>168.81771828000001</c:v>
                </c:pt>
                <c:pt idx="17">
                  <c:v>177.27828678</c:v>
                </c:pt>
                <c:pt idx="18">
                  <c:v>183.94994239999997</c:v>
                </c:pt>
                <c:pt idx="19">
                  <c:v>177.94004692499999</c:v>
                </c:pt>
                <c:pt idx="20">
                  <c:v>196.83145648499999</c:v>
                </c:pt>
                <c:pt idx="21">
                  <c:v>182.35991452500002</c:v>
                </c:pt>
                <c:pt idx="22">
                  <c:v>152.95551112000001</c:v>
                </c:pt>
                <c:pt idx="23">
                  <c:v>125.444578685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1-4776-814A-34B79F43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035904"/>
        <c:axId val="433050464"/>
      </c:scatterChart>
      <c:valAx>
        <c:axId val="433035904"/>
        <c:scaling>
          <c:orientation val="minMax"/>
          <c:max val="2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3050464"/>
        <c:crosses val="autoZero"/>
        <c:crossBetween val="midCat"/>
        <c:majorUnit val="1"/>
      </c:valAx>
      <c:valAx>
        <c:axId val="43305046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3035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58986763799865316"/>
          <c:h val="0.1081332274162596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85117</xdr:rowOff>
    </xdr:from>
    <xdr:to>
      <xdr:col>3</xdr:col>
      <xdr:colOff>857250</xdr:colOff>
      <xdr:row>34</xdr:row>
      <xdr:rowOff>2101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357188</xdr:colOff>
      <xdr:row>1</xdr:row>
      <xdr:rowOff>55562</xdr:rowOff>
    </xdr:from>
    <xdr:to>
      <xdr:col>13</xdr:col>
      <xdr:colOff>726620</xdr:colOff>
      <xdr:row>4</xdr:row>
      <xdr:rowOff>163071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3AA1A6-05A9-EB3E-0AC5-80C6CFB7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01563" y="214312"/>
          <a:ext cx="2798307" cy="774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D1370"/>
  <sheetViews>
    <sheetView showGridLines="0" tabSelected="1" zoomScale="80" zoomScaleNormal="80" workbookViewId="0">
      <selection activeCell="A35" sqref="A35"/>
    </sheetView>
  </sheetViews>
  <sheetFormatPr defaultRowHeight="12.45" x14ac:dyDescent="0.3"/>
  <cols>
    <col min="1" max="1" width="28.84375" customWidth="1"/>
    <col min="2" max="2" width="38.15234375" style="8" customWidth="1"/>
    <col min="3" max="3" width="11.4609375" style="8" bestFit="1" customWidth="1"/>
    <col min="4" max="4" width="13.84375" style="8" customWidth="1"/>
    <col min="5" max="5" width="15.84375" customWidth="1"/>
    <col min="6" max="7" width="13.69140625" customWidth="1"/>
    <col min="8" max="8" width="13.4609375" customWidth="1"/>
    <col min="9" max="9" width="14.23046875" customWidth="1"/>
    <col min="10" max="10" width="10.4609375" customWidth="1"/>
    <col min="11" max="11" width="11.84375" customWidth="1"/>
    <col min="12" max="12" width="11.69140625" customWidth="1"/>
    <col min="13" max="14" width="11.23046875" customWidth="1"/>
    <col min="15" max="15" width="3.4609375" customWidth="1"/>
    <col min="16" max="16" width="9.15234375" style="8" customWidth="1"/>
    <col min="17" max="17" width="12.53515625" style="8" customWidth="1"/>
    <col min="18" max="18" width="7.4609375" style="8" customWidth="1"/>
    <col min="19" max="19" width="7.53515625" style="8" customWidth="1"/>
    <col min="20" max="23" width="12.15234375" style="8" customWidth="1"/>
    <col min="24" max="24" width="9.53515625" style="8" bestFit="1" customWidth="1"/>
    <col min="25" max="25" width="17.4609375" style="8" bestFit="1" customWidth="1"/>
    <col min="26" max="26" width="9.15234375" style="8"/>
    <col min="27" max="27" width="14.23046875" style="8" bestFit="1" customWidth="1"/>
    <col min="28" max="28" width="16.4609375" style="8" bestFit="1" customWidth="1"/>
    <col min="29" max="524" width="9.15234375" style="8"/>
  </cols>
  <sheetData>
    <row r="1" spans="1:524" s="8" customFormat="1" ht="12.65" customHeight="1" x14ac:dyDescent="0.3">
      <c r="A1" s="140" t="s">
        <v>288</v>
      </c>
      <c r="B1" s="140"/>
      <c r="C1" s="100"/>
      <c r="D1" s="100"/>
    </row>
    <row r="2" spans="1:524" s="8" customFormat="1" ht="21" customHeight="1" x14ac:dyDescent="0.3">
      <c r="A2" s="140"/>
      <c r="B2" s="140"/>
      <c r="C2" s="100"/>
      <c r="D2" s="100"/>
      <c r="E2" s="136" t="str">
        <f>IF(AND(OR($B$8=DATE(2022,7,16),$B$8=DATE(2022,7,17),$B$8=DATE(2022,7,29),$B$8=DATE(2022,8,16)),$B$9="All Sublap"),"Event hours vary by sublap; not all sublaps were called for the entire event window.","")</f>
        <v/>
      </c>
      <c r="F2" s="136"/>
      <c r="G2" s="136"/>
      <c r="H2" s="136"/>
      <c r="I2" s="136"/>
      <c r="J2" s="136"/>
      <c r="K2" s="136"/>
    </row>
    <row r="3" spans="1:524" ht="14.5" customHeight="1" thickBot="1" x14ac:dyDescent="0.4">
      <c r="A3" s="140"/>
      <c r="B3" s="140"/>
      <c r="C3" s="150" t="str">
        <f>IF(AND(G4=0,J4&gt;0),"No Customers Called. Dual SmartRate Events Do Not Count Dual Customers","")</f>
        <v/>
      </c>
      <c r="D3" s="150"/>
      <c r="E3" s="8"/>
      <c r="F3" s="8"/>
      <c r="G3" s="8"/>
      <c r="H3" s="8"/>
      <c r="I3" s="16"/>
      <c r="J3" s="16"/>
      <c r="K3" s="17"/>
      <c r="L3" s="4"/>
      <c r="O3" s="8"/>
    </row>
    <row r="4" spans="1:524" ht="17.25" customHeight="1" thickTop="1" thickBot="1" x14ac:dyDescent="0.4">
      <c r="A4" s="173"/>
      <c r="B4" s="174"/>
      <c r="C4" s="150"/>
      <c r="D4" s="150"/>
      <c r="F4" s="16" t="s">
        <v>69</v>
      </c>
      <c r="G4" s="21">
        <f>Called</f>
        <v>64550</v>
      </c>
      <c r="I4" s="16" t="s">
        <v>70</v>
      </c>
      <c r="J4" s="21">
        <f>Enrolled</f>
        <v>65923</v>
      </c>
      <c r="K4" s="17"/>
      <c r="L4" s="4"/>
      <c r="O4" s="8"/>
    </row>
    <row r="5" spans="1:524" ht="17.25" customHeight="1" thickBot="1" x14ac:dyDescent="0.4">
      <c r="A5" s="122" t="s">
        <v>14</v>
      </c>
      <c r="B5" s="127" t="s">
        <v>23</v>
      </c>
      <c r="C5" s="150"/>
      <c r="D5" s="150"/>
      <c r="E5" s="8"/>
      <c r="F5" s="8"/>
      <c r="G5" s="8"/>
      <c r="H5" s="8"/>
      <c r="I5" s="16"/>
      <c r="J5" s="20"/>
      <c r="K5" s="105"/>
      <c r="O5" s="8"/>
    </row>
    <row r="6" spans="1:524" ht="17.25" customHeight="1" thickBot="1" x14ac:dyDescent="0.4">
      <c r="A6" s="123" t="s">
        <v>7</v>
      </c>
      <c r="B6" s="10" t="s">
        <v>47</v>
      </c>
      <c r="C6" s="150" t="str">
        <f>IF(flag_no_event=1,"No Event for this Group on this Date See Available Results Below","")</f>
        <v/>
      </c>
      <c r="D6" s="155"/>
      <c r="E6" s="175" t="s">
        <v>1</v>
      </c>
      <c r="F6" s="178" t="str">
        <f>"Estimated Reference Load ("&amp;IF(Result_type="Aggregate impact","MWh","kWh")&amp;"/hour)"</f>
        <v>Estimated Reference Load (MWh/hour)</v>
      </c>
      <c r="G6" s="178" t="str">
        <f>"Observed Event Day Load ("&amp;IF(Result_type="Aggregate Impact","MWh/hour)","kWh/hour)")</f>
        <v>Observed Event Day Load (MWh/hour)</v>
      </c>
      <c r="H6" s="181" t="str">
        <f>"Estimated Load Impact ("&amp;IF(Result_type="Aggregate Impact","MWh/hour)","kWh/hour)")</f>
        <v>Estimated Load Impact (MWh/hour)</v>
      </c>
      <c r="I6" s="151" t="s">
        <v>16</v>
      </c>
      <c r="J6" s="110"/>
      <c r="K6" s="111"/>
      <c r="L6" s="111"/>
      <c r="M6" s="111"/>
      <c r="N6" s="112"/>
      <c r="O6" s="22"/>
      <c r="P6" s="167" t="s">
        <v>87</v>
      </c>
      <c r="Q6" s="168"/>
      <c r="R6" s="169"/>
    </row>
    <row r="7" spans="1:524" ht="17.25" customHeight="1" thickBot="1" x14ac:dyDescent="0.4">
      <c r="A7" s="124" t="s">
        <v>15</v>
      </c>
      <c r="B7" s="11" t="s">
        <v>0</v>
      </c>
      <c r="C7" s="150"/>
      <c r="D7" s="155"/>
      <c r="E7" s="176"/>
      <c r="F7" s="179"/>
      <c r="G7" s="179"/>
      <c r="H7" s="182"/>
      <c r="I7" s="152"/>
      <c r="J7" s="113" t="str">
        <f>"Uncertainty Adjusted Impact ("&amp;IF(Result_type="Aggregate Impact","MWh/hour)- Percentiles","kWh/hour)- Percentiles")</f>
        <v>Uncertainty Adjusted Impact (MWh/hour)- Percentiles</v>
      </c>
      <c r="K7" s="114"/>
      <c r="L7" s="114"/>
      <c r="M7" s="114"/>
      <c r="N7" s="115"/>
      <c r="O7" s="22"/>
      <c r="P7" s="170"/>
      <c r="Q7" s="171"/>
      <c r="R7" s="172"/>
    </row>
    <row r="8" spans="1:524" ht="17.25" customHeight="1" thickBot="1" x14ac:dyDescent="0.4">
      <c r="A8" s="125" t="s">
        <v>48</v>
      </c>
      <c r="B8" s="12" t="s">
        <v>299</v>
      </c>
      <c r="C8" s="150"/>
      <c r="D8" s="155"/>
      <c r="E8" s="177"/>
      <c r="F8" s="180"/>
      <c r="G8" s="180"/>
      <c r="H8" s="183"/>
      <c r="I8" s="153"/>
      <c r="J8" s="116" t="s">
        <v>2</v>
      </c>
      <c r="K8" s="116" t="s">
        <v>3</v>
      </c>
      <c r="L8" s="116" t="s">
        <v>4</v>
      </c>
      <c r="M8" s="116" t="s">
        <v>5</v>
      </c>
      <c r="N8" s="117" t="s">
        <v>6</v>
      </c>
      <c r="O8" s="22"/>
      <c r="P8" s="170"/>
      <c r="Q8" s="171"/>
      <c r="R8" s="172"/>
    </row>
    <row r="9" spans="1:524" ht="14.6" thickBot="1" x14ac:dyDescent="0.4">
      <c r="A9" s="126" t="s">
        <v>49</v>
      </c>
      <c r="B9" s="13" t="s">
        <v>52</v>
      </c>
      <c r="C9" s="150"/>
      <c r="D9" s="155"/>
      <c r="E9" s="29">
        <v>1</v>
      </c>
      <c r="F9" s="30">
        <f>IFERROR(IF(OR(Called=0,DGET(data,"flag_confidential",_xlnm.Criteria)=1),"n/a",DGET(data,"Ref_hr1",_xlnm.Criteria)*IF(Result_type="Aggregate Impact",Called/1000,1)),"n/a")</f>
        <v>117.64534429999999</v>
      </c>
      <c r="G9" s="30">
        <f t="shared" ref="G9:G32" si="0">IFERROR(IF(OR(Called=0,DGET(data,"flag_confidential",_xlnm.Criteria)=1),"n/a",F9-H9),"n/a")</f>
        <v>122.94287888499998</v>
      </c>
      <c r="H9" s="31">
        <f>IFERROR(IF(OR(Called=0,DGET(data,"flag_confidential",_xlnm.Criteria)=1),"n/a",DGET(data,"Pctile50_hr1",_xlnm.Criteria)*IF(Result_type="Aggregate Impact",Called/1000,1)),"n/a")</f>
        <v>-5.2975345849999993</v>
      </c>
      <c r="I9" s="30">
        <f>IFERROR(IF(OR(Called=0,DGET(data,"flag_confidential",_xlnm.Criteria)=1),"n/a",DGET(data,"Temp_hr1",_xlnm.Criteria)),"n/a")</f>
        <v>82.756069999999994</v>
      </c>
      <c r="J9" s="31">
        <f>IFERROR(IF(OR(Called=0,DGET(data,"flag_confidential",_xlnm.Criteria)=1),"n/a",DGET(data,"Pctile10_hr1",_xlnm.Criteria)*IF(Result_type="Aggregate Impact",Called/1000,1)),"n/a")</f>
        <v>-5.8446474749999995</v>
      </c>
      <c r="K9" s="31">
        <f>IFERROR(IF(OR(Called=0,DGET(data,"flag_confidential",_xlnm.Criteria)=1),"n/a",DGET(data,"Pctile30_hr1",_xlnm.Criteria)*IF(Result_type="Aggregate Impact",Called/1000,1)),"n/a")</f>
        <v>-5.5214068949999993</v>
      </c>
      <c r="L9" s="31">
        <f>H9</f>
        <v>-5.2975345849999993</v>
      </c>
      <c r="M9" s="31">
        <f>IFERROR(IF(OR(Called=0,DGET(data,"flag_confidential",_xlnm.Criteria)=1),"n/a",DGET(data,"Pctile70_hr1",_xlnm.Criteria)*IF(Result_type="Aggregate Impact",Called/1000,1)),"n/a")</f>
        <v>-5.0736622750000002</v>
      </c>
      <c r="N9" s="31">
        <f>IFERROR(IF(OR(Called=0,DGET(data,"flag_confidential",_xlnm.Criteria)=1),"n/a",DGET(data,"Pctile90_hr1",_xlnm.Criteria)*IF(Result_type="Aggregate Impact",Called/1000,1)),"n/a")</f>
        <v>-4.7504281500000003</v>
      </c>
      <c r="O9" s="22"/>
      <c r="P9" s="158" t="s">
        <v>88</v>
      </c>
      <c r="Q9" s="159"/>
      <c r="R9" s="58"/>
    </row>
    <row r="10" spans="1:524" ht="17.25" customHeight="1" thickBot="1" x14ac:dyDescent="0.4">
      <c r="A10" s="126" t="s">
        <v>50</v>
      </c>
      <c r="B10" s="13" t="s">
        <v>53</v>
      </c>
      <c r="C10" s="154" t="str">
        <f>IF(AND(NOT(sublap="All Sublap"),NOT(lca="All LCA")),"Select All Sublap or All LCA","")</f>
        <v/>
      </c>
      <c r="D10" s="155"/>
      <c r="E10" s="29">
        <v>2</v>
      </c>
      <c r="F10" s="30">
        <f>IFERROR(IF(OR(Called=0,DGET(data,"flag_confidential",_xlnm.Criteria)=1),"n/a",DGET(data,"Ref_hr2",_xlnm.Criteria)*IF(Result_type="Aggregate Impact",Called/1000,1)),"n/a")</f>
        <v>101.69523295</v>
      </c>
      <c r="G10" s="30">
        <f t="shared" si="0"/>
        <v>105.63140158</v>
      </c>
      <c r="H10" s="31">
        <f>IFERROR(IF(OR(Called=0,DGET(data,"flag_confidential",_xlnm.Criteria)=1),"n/a",DGET(data,"Pctile50_hr2",_xlnm.Criteria)*IF(Result_type="Aggregate Impact",Called/1000,1)),"n/a")</f>
        <v>-3.9361686300000001</v>
      </c>
      <c r="I10" s="30">
        <f>IFERROR(IF(OR(Called=0,DGET(data,"flag_confidential",_xlnm.Criteria)=1),"n/a",DGET(data,"Temp_hr2",_xlnm.Criteria)),"n/a")</f>
        <v>81.190089999999998</v>
      </c>
      <c r="J10" s="31">
        <f>IFERROR(IF(OR(Called=0,DGET(data,"flag_confidential",_xlnm.Criteria)=1),"n/a",DGET(data,"Pctile10_hr2",_xlnm.Criteria)*IF(Result_type="Aggregate Impact",Called/1000,1)),"n/a")</f>
        <v>-4.4443126849999999</v>
      </c>
      <c r="K10" s="31">
        <f>IFERROR(IF(OR(Called=0,DGET(data,"flag_confidential",_xlnm.Criteria)=1),"n/a",DGET(data,"Pctile30_hr2",_xlnm.Criteria)*IF(Result_type="Aggregate Impact",Called/1000,1)),"n/a")</f>
        <v>-4.1440970899999998</v>
      </c>
      <c r="L10" s="31">
        <f t="shared" ref="L10:L32" si="1">H10</f>
        <v>-3.9361686300000001</v>
      </c>
      <c r="M10" s="31">
        <f>IFERROR(IF(OR(Called=0,DGET(data,"flag_confidential",_xlnm.Criteria)=1),"n/a",DGET(data,"Pctile70_hr2",_xlnm.Criteria)*IF(Result_type="Aggregate Impact",Called/1000,1)),"n/a")</f>
        <v>-3.7282401699999999</v>
      </c>
      <c r="N10" s="31">
        <f>IFERROR(IF(OR(Called=0,DGET(data,"flag_confidential",_xlnm.Criteria)=1),"n/a",DGET(data,"Pctile90_hr2",_xlnm.Criteria)*IF(Result_type="Aggregate Impact",Called/1000,1)),"n/a")</f>
        <v>-3.4280245749999998</v>
      </c>
      <c r="O10" s="22"/>
      <c r="P10" s="160"/>
      <c r="Q10" s="161"/>
      <c r="R10" s="59"/>
    </row>
    <row r="11" spans="1:524" ht="17.25" customHeight="1" thickBot="1" x14ac:dyDescent="0.4">
      <c r="A11" s="126" t="s">
        <v>56</v>
      </c>
      <c r="B11" s="13" t="s">
        <v>54</v>
      </c>
      <c r="C11" s="154"/>
      <c r="D11" s="155"/>
      <c r="E11" s="29">
        <v>3</v>
      </c>
      <c r="F11" s="30">
        <f>IFERROR(IF(OR(Called=0,DGET(data,"flag_confidential",_xlnm.Criteria)=1),"n/a",DGET(data,"Ref_hr3",_xlnm.Criteria)*IF(Result_type="Aggregate Impact",Called/1000,1)),"n/a")</f>
        <v>89.745736949999994</v>
      </c>
      <c r="G11" s="30">
        <f t="shared" si="0"/>
        <v>92.101650574999994</v>
      </c>
      <c r="H11" s="31">
        <f>IFERROR(IF(OR(Called=0,DGET(data,"flag_confidential",_xlnm.Criteria)=1),"n/a",DGET(data,"Pctile50_hr3",_xlnm.Criteria)*IF(Result_type="Aggregate Impact",Called/1000,1)),"n/a")</f>
        <v>-2.3559136249999999</v>
      </c>
      <c r="I11" s="30">
        <f>IFERROR(IF(OR(Called=0,DGET(data,"flag_confidential",_xlnm.Criteria)=1),"n/a",DGET(data,"Temp_hr3",_xlnm.Criteria)),"n/a")</f>
        <v>79.458799999999997</v>
      </c>
      <c r="J11" s="31">
        <f>IFERROR(IF(OR(Called=0,DGET(data,"flag_confidential",_xlnm.Criteria)=1),"n/a",DGET(data,"Pctile10_hr3",_xlnm.Criteria)*IF(Result_type="Aggregate Impact",Called/1000,1)),"n/a")</f>
        <v>-2.8234299099999998</v>
      </c>
      <c r="K11" s="31">
        <f>IFERROR(IF(OR(Called=0,DGET(data,"flag_confidential",_xlnm.Criteria)=1),"n/a",DGET(data,"Pctile30_hr3",_xlnm.Criteria)*IF(Result_type="Aggregate Impact",Called/1000,1)),"n/a")</f>
        <v>-2.5472204600000001</v>
      </c>
      <c r="L11" s="31">
        <f t="shared" si="1"/>
        <v>-2.3559136249999999</v>
      </c>
      <c r="M11" s="31">
        <f>IFERROR(IF(OR(Called=0,DGET(data,"flag_confidential",_xlnm.Criteria)=1),"n/a",DGET(data,"Pctile70_hr3",_xlnm.Criteria)*IF(Result_type="Aggregate Impact",Called/1000,1)),"n/a")</f>
        <v>-2.164613245</v>
      </c>
      <c r="N11" s="31">
        <f>IFERROR(IF(OR(Called=0,DGET(data,"flag_confidential",_xlnm.Criteria)=1),"n/a",DGET(data,"Pctile90_hr3",_xlnm.Criteria)*IF(Result_type="Aggregate Impact",Called/1000,1)),"n/a")</f>
        <v>-1.8884037949999999</v>
      </c>
      <c r="O11" s="22"/>
      <c r="P11" s="158" t="s">
        <v>89</v>
      </c>
      <c r="Q11" s="159"/>
      <c r="R11" s="165"/>
      <c r="SW11"/>
      <c r="SX11"/>
      <c r="SY11"/>
      <c r="SZ11"/>
      <c r="TA11"/>
      <c r="TB11"/>
      <c r="TC11"/>
      <c r="TD11"/>
    </row>
    <row r="12" spans="1:524" ht="17.25" customHeight="1" thickBot="1" x14ac:dyDescent="0.4">
      <c r="A12" s="164" t="str">
        <f>IF(AND(B11&lt;&gt;"All Subgroups",OR(B9&lt;&gt;"All Sublap",B10&lt;&gt;"All LCA")),"Subgroup results are only available for All Sublap and All LCA",IF(AND(date=DATE(2022,7,24),B11&lt;&gt;"All Subgroups",B9="All Sublap",B10="All LCA"),"Insufficient customers",""))</f>
        <v/>
      </c>
      <c r="B12" s="164"/>
      <c r="C12" s="150"/>
      <c r="D12" s="155"/>
      <c r="E12" s="29">
        <v>4</v>
      </c>
      <c r="F12" s="30">
        <f>IFERROR(IF(OR(Called=0,DGET(data,"flag_confidential",_xlnm.Criteria)=1),"n/a",DGET(data,"Ref_hr4",_xlnm.Criteria)*IF(Result_type="Aggregate Impact",Called/1000,1)),"n/a")</f>
        <v>80.790844549999989</v>
      </c>
      <c r="G12" s="30">
        <f t="shared" si="0"/>
        <v>82.061291829999988</v>
      </c>
      <c r="H12" s="31">
        <f>IFERROR(IF(OR(Called=0,DGET(data,"flag_confidential",_xlnm.Criteria)=1),"n/a",DGET(data,"Pctile50_hr4",_xlnm.Criteria)*IF(Result_type="Aggregate Impact",Called/1000,1)),"n/a")</f>
        <v>-1.27044728</v>
      </c>
      <c r="I12" s="30">
        <f>IFERROR(IF(OR(Called=0,DGET(data,"flag_confidential",_xlnm.Criteria)=1),"n/a",DGET(data,"Temp_hr4",_xlnm.Criteria)),"n/a")</f>
        <v>78.688190000000006</v>
      </c>
      <c r="J12" s="31">
        <f>IFERROR(IF(OR(Called=0,DGET(data,"flag_confidential",_xlnm.Criteria)=1),"n/a",DGET(data,"Pctile10_hr4",_xlnm.Criteria)*IF(Result_type="Aggregate Impact",Called/1000,1)),"n/a")</f>
        <v>-1.70157673</v>
      </c>
      <c r="K12" s="31">
        <f>IFERROR(IF(OR(Called=0,DGET(data,"flag_confidential",_xlnm.Criteria)=1),"n/a",DGET(data,"Pctile30_hr4",_xlnm.Criteria)*IF(Result_type="Aggregate Impact",Called/1000,1)),"n/a")</f>
        <v>-1.4468624299999999</v>
      </c>
      <c r="L12" s="31">
        <f t="shared" si="1"/>
        <v>-1.27044728</v>
      </c>
      <c r="M12" s="31">
        <f>IFERROR(IF(OR(Called=0,DGET(data,"flag_confidential",_xlnm.Criteria)=1),"n/a",DGET(data,"Pctile70_hr4",_xlnm.Criteria)*IF(Result_type="Aggregate Impact",Called/1000,1)),"n/a")</f>
        <v>-1.09403213</v>
      </c>
      <c r="N12" s="31">
        <f>IFERROR(IF(OR(Called=0,DGET(data,"flag_confidential",_xlnm.Criteria)=1),"n/a",DGET(data,"Pctile90_hr4",_xlnm.Criteria)*IF(Result_type="Aggregate Impact",Called/1000,1)),"n/a")</f>
        <v>-0.83931137499999997</v>
      </c>
      <c r="O12" s="22"/>
      <c r="P12" s="160"/>
      <c r="Q12" s="161"/>
      <c r="R12" s="166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</row>
    <row r="13" spans="1:524" ht="14.15" x14ac:dyDescent="0.35">
      <c r="A13" s="8"/>
      <c r="C13" s="37"/>
      <c r="D13" s="14"/>
      <c r="E13" s="29">
        <v>5</v>
      </c>
      <c r="F13" s="30">
        <f>IFERROR(IF(OR(Called=0,DGET(data,"flag_confidential",_xlnm.Criteria)=1),"n/a",DGET(data,"Ref_hr5",_xlnm.Criteria)*IF(Result_type="Aggregate Impact",Called/1000,1)),"n/a")</f>
        <v>74.336296399999995</v>
      </c>
      <c r="G13" s="30">
        <f t="shared" si="0"/>
        <v>74.872687534999997</v>
      </c>
      <c r="H13" s="31">
        <f>IFERROR(IF(OR(Called=0,DGET(data,"flag_confidential",_xlnm.Criteria)=1),"n/a",DGET(data,"Pctile50_hr5",_xlnm.Criteria)*IF(Result_type="Aggregate Impact",Called/1000,1)),"n/a")</f>
        <v>-0.53639113499999991</v>
      </c>
      <c r="I13" s="30">
        <f>IFERROR(IF(OR(Called=0,DGET(data,"flag_confidential",_xlnm.Criteria)=1),"n/a",DGET(data,"Temp_hr5",_xlnm.Criteria)),"n/a")</f>
        <v>77.49342</v>
      </c>
      <c r="J13" s="31">
        <f>IFERROR(IF(OR(Called=0,DGET(data,"flag_confidential",_xlnm.Criteria)=1),"n/a",DGET(data,"Pctile10_hr5",_xlnm.Criteria)*IF(Result_type="Aggregate Impact",Called/1000,1)),"n/a")</f>
        <v>-0.93017195499999994</v>
      </c>
      <c r="K13" s="31">
        <f>IFERROR(IF(OR(Called=0,DGET(data,"flag_confidential",_xlnm.Criteria)=1),"n/a",DGET(data,"Pctile30_hr5",_xlnm.Criteria)*IF(Result_type="Aggregate Impact",Called/1000,1)),"n/a")</f>
        <v>-0.697520845</v>
      </c>
      <c r="L13" s="31">
        <f t="shared" si="1"/>
        <v>-0.53639113499999991</v>
      </c>
      <c r="M13" s="31">
        <f>IFERROR(IF(OR(Called=0,DGET(data,"flag_confidential",_xlnm.Criteria)=1),"n/a",DGET(data,"Pctile70_hr5",_xlnm.Criteria)*IF(Result_type="Aggregate Impact",Called/1000,1)),"n/a")</f>
        <v>-0.37525496999999997</v>
      </c>
      <c r="N13" s="31">
        <f>IFERROR(IF(OR(Called=0,DGET(data,"flag_confidential",_xlnm.Criteria)=1),"n/a",DGET(data,"Pctile90_hr5",_xlnm.Criteria)*IF(Result_type="Aggregate Impact",Called/1000,1)),"n/a")</f>
        <v>-0.14260386</v>
      </c>
      <c r="O13" s="22"/>
      <c r="P13" s="162" t="s">
        <v>90</v>
      </c>
      <c r="Q13" s="163"/>
      <c r="R13" s="129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</row>
    <row r="14" spans="1:524" ht="17.25" customHeight="1" thickBot="1" x14ac:dyDescent="0.4">
      <c r="A14" s="8"/>
      <c r="C14" s="14"/>
      <c r="D14" s="14"/>
      <c r="E14" s="29">
        <v>6</v>
      </c>
      <c r="F14" s="30">
        <f>IFERROR(IF(OR(Called=0,DGET(data,"flag_confidential",_xlnm.Criteria)=1),"n/a",DGET(data,"Ref_hr6",_xlnm.Criteria)*IF(Result_type="Aggregate Impact",Called/1000,1)),"n/a")</f>
        <v>71.194131499999997</v>
      </c>
      <c r="G14" s="30">
        <f t="shared" si="0"/>
        <v>71.455049055000003</v>
      </c>
      <c r="H14" s="31">
        <f>IFERROR(IF(OR(Called=0,DGET(data,"flag_confidential",_xlnm.Criteria)=1),"n/a",DGET(data,"Pctile50_hr6",_xlnm.Criteria)*IF(Result_type="Aggregate Impact",Called/1000,1)),"n/a")</f>
        <v>-0.26091755499999997</v>
      </c>
      <c r="I14" s="30">
        <f>IFERROR(IF(OR(Called=0,DGET(data,"flag_confidential",_xlnm.Criteria)=1),"n/a",DGET(data,"Temp_hr6",_xlnm.Criteria)),"n/a")</f>
        <v>76.030720000000002</v>
      </c>
      <c r="J14" s="31">
        <f>IFERROR(IF(OR(Called=0,DGET(data,"flag_confidential",_xlnm.Criteria)=1),"n/a",DGET(data,"Pctile10_hr6",_xlnm.Criteria)*IF(Result_type="Aggregate Impact",Called/1000,1)),"n/a")</f>
        <v>-0.62397257499999992</v>
      </c>
      <c r="K14" s="31">
        <f>IFERROR(IF(OR(Called=0,DGET(data,"flag_confidential",_xlnm.Criteria)=1),"n/a",DGET(data,"Pctile30_hr6",_xlnm.Criteria)*IF(Result_type="Aggregate Impact",Called/1000,1)),"n/a")</f>
        <v>-0.40947937999999995</v>
      </c>
      <c r="L14" s="31">
        <f t="shared" si="1"/>
        <v>-0.26091755499999997</v>
      </c>
      <c r="M14" s="31">
        <f>IFERROR(IF(OR(Called=0,DGET(data,"flag_confidential",_xlnm.Criteria)=1),"n/a",DGET(data,"Pctile70_hr6",_xlnm.Criteria)*IF(Result_type="Aggregate Impact",Called/1000,1)),"n/a")</f>
        <v>-0.11236218499999999</v>
      </c>
      <c r="N14" s="31">
        <f>IFERROR(IF(OR(Called=0,DGET(data,"flag_confidential",_xlnm.Criteria)=1),"n/a",DGET(data,"Pctile90_hr6",_xlnm.Criteria)*IF(Result_type="Aggregate Impact",Called/1000,1)),"n/a")</f>
        <v>0.102137465</v>
      </c>
      <c r="O14" s="22"/>
      <c r="P14" s="160"/>
      <c r="Q14" s="161"/>
      <c r="R14" s="130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</row>
    <row r="15" spans="1:524" ht="17.25" customHeight="1" x14ac:dyDescent="0.35">
      <c r="A15" s="15"/>
      <c r="D15" s="9"/>
      <c r="E15" s="29">
        <v>7</v>
      </c>
      <c r="F15" s="30">
        <f>IFERROR(IF(OR(Called=0,DGET(data,"flag_confidential",_xlnm.Criteria)=1),"n/a",DGET(data,"Ref_hr7",_xlnm.Criteria)*IF(Result_type="Aggregate Impact",Called/1000,1)),"n/a")</f>
        <v>71.622291650000008</v>
      </c>
      <c r="G15" s="30">
        <f t="shared" si="0"/>
        <v>72.375525600000003</v>
      </c>
      <c r="H15" s="31">
        <f>IFERROR(IF(OR(Called=0,DGET(data,"flag_confidential",_xlnm.Criteria)=1),"n/a",DGET(data,"Pctile50_hr7",_xlnm.Criteria)*IF(Result_type="Aggregate Impact",Called/1000,1)),"n/a")</f>
        <v>-0.75323395000000004</v>
      </c>
      <c r="I15" s="30">
        <f>IFERROR(IF(OR(Called=0,DGET(data,"flag_confidential",_xlnm.Criteria)=1),"n/a",DGET(data,"Temp_hr7",_xlnm.Criteria)),"n/a")</f>
        <v>75.427520000000001</v>
      </c>
      <c r="J15" s="31">
        <f>IFERROR(IF(OR(Called=0,DGET(data,"flag_confidential",_xlnm.Criteria)=1),"n/a",DGET(data,"Pctile10_hr7",_xlnm.Criteria)*IF(Result_type="Aggregate Impact",Called/1000,1)),"n/a")</f>
        <v>-1.1137650649999999</v>
      </c>
      <c r="K15" s="31">
        <f>IFERROR(IF(OR(Called=0,DGET(data,"flag_confidential",_xlnm.Criteria)=1),"n/a",DGET(data,"Pctile30_hr7",_xlnm.Criteria)*IF(Result_type="Aggregate Impact",Called/1000,1)),"n/a")</f>
        <v>-0.90076297499999991</v>
      </c>
      <c r="L15" s="31">
        <f t="shared" si="1"/>
        <v>-0.75323395000000004</v>
      </c>
      <c r="M15" s="31">
        <f>IFERROR(IF(OR(Called=0,DGET(data,"flag_confidential",_xlnm.Criteria)=1),"n/a",DGET(data,"Pctile70_hr7",_xlnm.Criteria)*IF(Result_type="Aggregate Impact",Called/1000,1)),"n/a")</f>
        <v>-0.60571138000000002</v>
      </c>
      <c r="N15" s="31">
        <f>IFERROR(IF(OR(Called=0,DGET(data,"flag_confidential",_xlnm.Criteria)=1),"n/a",DGET(data,"Pctile90_hr7",_xlnm.Criteria)*IF(Result_type="Aggregate Impact",Called/1000,1)),"n/a")</f>
        <v>-0.39270928999999999</v>
      </c>
      <c r="O15" s="22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</row>
    <row r="16" spans="1:524" ht="14.15" x14ac:dyDescent="0.35">
      <c r="A16" s="8"/>
      <c r="D16" s="9"/>
      <c r="E16" s="29">
        <v>8</v>
      </c>
      <c r="F16" s="30">
        <f>IFERROR(IF(OR(Called=0,DGET(data,"flag_confidential",_xlnm.Criteria)=1),"n/a",DGET(data,"Ref_hr8",_xlnm.Criteria)*IF(Result_type="Aggregate Impact",Called/1000,1)),"n/a")</f>
        <v>71.147074549999999</v>
      </c>
      <c r="G16" s="30">
        <f t="shared" si="0"/>
        <v>71.838204945000001</v>
      </c>
      <c r="H16" s="31">
        <f>IFERROR(IF(OR(Called=0,DGET(data,"flag_confidential",_xlnm.Criteria)=1),"n/a",DGET(data,"Pctile50_hr8",_xlnm.Criteria)*IF(Result_type="Aggregate Impact",Called/1000,1)),"n/a")</f>
        <v>-0.69113039499999995</v>
      </c>
      <c r="I16" s="30">
        <f>IFERROR(IF(OR(Called=0,DGET(data,"flag_confidential",_xlnm.Criteria)=1),"n/a",DGET(data,"Temp_hr8",_xlnm.Criteria)),"n/a")</f>
        <v>76.242069999999998</v>
      </c>
      <c r="J16" s="31">
        <f>IFERROR(IF(OR(Called=0,DGET(data,"flag_confidential",_xlnm.Criteria)=1),"n/a",DGET(data,"Pctile10_hr8",_xlnm.Criteria)*IF(Result_type="Aggregate Impact",Called/1000,1)),"n/a")</f>
        <v>-1.07469295</v>
      </c>
      <c r="K16" s="31">
        <f>IFERROR(IF(OR(Called=0,DGET(data,"flag_confidential",_xlnm.Criteria)=1),"n/a",DGET(data,"Pctile30_hr8",_xlnm.Criteria)*IF(Result_type="Aggregate Impact",Called/1000,1)),"n/a")</f>
        <v>-0.84807726500000002</v>
      </c>
      <c r="L16" s="31">
        <f t="shared" si="1"/>
        <v>-0.69113039499999995</v>
      </c>
      <c r="M16" s="31">
        <f>IFERROR(IF(OR(Called=0,DGET(data,"flag_confidential",_xlnm.Criteria)=1),"n/a",DGET(data,"Pctile70_hr8",_xlnm.Criteria)*IF(Result_type="Aggregate Impact",Called/1000,1)),"n/a")</f>
        <v>-0.53417707000000003</v>
      </c>
      <c r="N16" s="31">
        <f>IFERROR(IF(OR(Called=0,DGET(data,"flag_confidential",_xlnm.Criteria)=1),"n/a",DGET(data,"Pctile90_hr8",_xlnm.Criteria)*IF(Result_type="Aggregate Impact",Called/1000,1)),"n/a")</f>
        <v>-0.30756783999999998</v>
      </c>
      <c r="O16" s="22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</row>
    <row r="17" spans="1:524" ht="14.15" x14ac:dyDescent="0.35">
      <c r="A17" s="8"/>
      <c r="C17" s="9"/>
      <c r="D17" s="9"/>
      <c r="E17" s="29">
        <v>9</v>
      </c>
      <c r="F17" s="30">
        <f>IFERROR(IF(OR(Called=0,DGET(data,"flag_confidential",_xlnm.Criteria)=1),"n/a",DGET(data,"Ref_hr9",_xlnm.Criteria)*IF(Result_type="Aggregate Impact",Called/1000,1)),"n/a")</f>
        <v>68.489034649999994</v>
      </c>
      <c r="G17" s="30">
        <f t="shared" si="0"/>
        <v>70.414361044999993</v>
      </c>
      <c r="H17" s="31">
        <f>IFERROR(IF(OR(Called=0,DGET(data,"flag_confidential",_xlnm.Criteria)=1),"n/a",DGET(data,"Pctile50_hr9",_xlnm.Criteria)*IF(Result_type="Aggregate Impact",Called/1000,1)),"n/a")</f>
        <v>-1.9253263949999999</v>
      </c>
      <c r="I17" s="30">
        <f>IFERROR(IF(OR(Called=0,DGET(data,"flag_confidential",_xlnm.Criteria)=1),"n/a",DGET(data,"Temp_hr9",_xlnm.Criteria)),"n/a")</f>
        <v>80.731430000000003</v>
      </c>
      <c r="J17" s="31">
        <f>IFERROR(IF(OR(Called=0,DGET(data,"flag_confidential",_xlnm.Criteria)=1),"n/a",DGET(data,"Pctile10_hr9",_xlnm.Criteria)*IF(Result_type="Aggregate Impact",Called/1000,1)),"n/a")</f>
        <v>-2.3339020750000001</v>
      </c>
      <c r="K17" s="31">
        <f>IFERROR(IF(OR(Called=0,DGET(data,"flag_confidential",_xlnm.Criteria)=1),"n/a",DGET(data,"Pctile30_hr9",_xlnm.Criteria)*IF(Result_type="Aggregate Impact",Called/1000,1)),"n/a")</f>
        <v>-2.0925108949999998</v>
      </c>
      <c r="L17" s="31">
        <f t="shared" si="1"/>
        <v>-1.9253263949999999</v>
      </c>
      <c r="M17" s="31">
        <f>IFERROR(IF(OR(Called=0,DGET(data,"flag_confidential",_xlnm.Criteria)=1),"n/a",DGET(data,"Pctile70_hr9",_xlnm.Criteria)*IF(Result_type="Aggregate Impact",Called/1000,1)),"n/a")</f>
        <v>-1.7581418950000001</v>
      </c>
      <c r="N17" s="31">
        <f>IFERROR(IF(OR(Called=0,DGET(data,"flag_confidential",_xlnm.Criteria)=1),"n/a",DGET(data,"Pctile90_hr9",_xlnm.Criteria)*IF(Result_type="Aggregate Impact",Called/1000,1)),"n/a")</f>
        <v>-1.5167507149999999</v>
      </c>
      <c r="O17" s="22"/>
      <c r="P17" s="44"/>
      <c r="Q17" s="45"/>
      <c r="R17" s="45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</row>
    <row r="18" spans="1:524" ht="14.15" x14ac:dyDescent="0.35">
      <c r="A18" s="8"/>
      <c r="C18" s="9"/>
      <c r="D18" s="9"/>
      <c r="E18" s="29">
        <v>10</v>
      </c>
      <c r="F18" s="30">
        <f>IFERROR(IF(OR(Called=0,DGET(data,"flag_confidential",_xlnm.Criteria)=1),"n/a",DGET(data,"Ref_hr10",_xlnm.Criteria)*IF(Result_type="Aggregate Impact",Called/1000,1)),"n/a")</f>
        <v>72.614425149999988</v>
      </c>
      <c r="G18" s="30">
        <f t="shared" si="0"/>
        <v>74.764785754999991</v>
      </c>
      <c r="H18" s="31">
        <f>IFERROR(IF(OR(Called=0,DGET(data,"flag_confidential",_xlnm.Criteria)=1),"n/a",DGET(data,"Pctile50_hr10",_xlnm.Criteria)*IF(Result_type="Aggregate Impact",Called/1000,1)),"n/a")</f>
        <v>-2.1503606049999999</v>
      </c>
      <c r="I18" s="30">
        <f>IFERROR(IF(OR(Called=0,DGET(data,"flag_confidential",_xlnm.Criteria)=1),"n/a",DGET(data,"Temp_hr10",_xlnm.Criteria)),"n/a")</f>
        <v>85.861199999999997</v>
      </c>
      <c r="J18" s="31">
        <f>IFERROR(IF(OR(Called=0,DGET(data,"flag_confidential",_xlnm.Criteria)=1),"n/a",DGET(data,"Pctile10_hr10",_xlnm.Criteria)*IF(Result_type="Aggregate Impact",Called/1000,1)),"n/a")</f>
        <v>-2.5928056699999997</v>
      </c>
      <c r="K18" s="31">
        <f>IFERROR(IF(OR(Called=0,DGET(data,"flag_confidential",_xlnm.Criteria)=1),"n/a",DGET(data,"Pctile30_hr10",_xlnm.Criteria)*IF(Result_type="Aggregate Impact",Called/1000,1)),"n/a")</f>
        <v>-2.3314039899999996</v>
      </c>
      <c r="L18" s="31">
        <f t="shared" si="1"/>
        <v>-2.1503606049999999</v>
      </c>
      <c r="M18" s="31">
        <f>IFERROR(IF(OR(Called=0,DGET(data,"flag_confidential",_xlnm.Criteria)=1),"n/a",DGET(data,"Pctile70_hr10",_xlnm.Criteria)*IF(Result_type="Aggregate Impact",Called/1000,1)),"n/a")</f>
        <v>-1.9693107649999999</v>
      </c>
      <c r="N18" s="31">
        <f>IFERROR(IF(OR(Called=0,DGET(data,"flag_confidential",_xlnm.Criteria)=1),"n/a",DGET(data,"Pctile90_hr10",_xlnm.Criteria)*IF(Result_type="Aggregate Impact",Called/1000,1)),"n/a")</f>
        <v>-1.707909085</v>
      </c>
      <c r="O18" s="22"/>
      <c r="P18" s="44"/>
      <c r="Q18" s="45"/>
      <c r="R18" s="45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</row>
    <row r="19" spans="1:524" ht="14.15" x14ac:dyDescent="0.35">
      <c r="A19" s="8"/>
      <c r="C19" s="9"/>
      <c r="D19" s="9"/>
      <c r="E19" s="29">
        <v>11</v>
      </c>
      <c r="F19" s="30">
        <f>IFERROR(IF(OR(Called=0,DGET(data,"flag_confidential",_xlnm.Criteria)=1),"n/a",DGET(data,"Ref_hr11",_xlnm.Criteria)*IF(Result_type="Aggregate Impact",Called/1000,1)),"n/a")</f>
        <v>81.871347</v>
      </c>
      <c r="G19" s="30">
        <f t="shared" si="0"/>
        <v>84.720209609999998</v>
      </c>
      <c r="H19" s="31">
        <f>IFERROR(IF(OR(Called=0,DGET(data,"flag_confidential",_xlnm.Criteria)=1),"n/a",DGET(data,"Pctile50_hr11",_xlnm.Criteria)*IF(Result_type="Aggregate Impact",Called/1000,1)),"n/a")</f>
        <v>-2.8488626099999999</v>
      </c>
      <c r="I19" s="30">
        <f>IFERROR(IF(OR(Called=0,DGET(data,"flag_confidential",_xlnm.Criteria)=1),"n/a",DGET(data,"Temp_hr11",_xlnm.Criteria)),"n/a")</f>
        <v>90.571749999999994</v>
      </c>
      <c r="J19" s="31">
        <f>IFERROR(IF(OR(Called=0,DGET(data,"flag_confidential",_xlnm.Criteria)=1),"n/a",DGET(data,"Pctile10_hr11",_xlnm.Criteria)*IF(Result_type="Aggregate Impact",Called/1000,1)),"n/a")</f>
        <v>-3.3235503999999998</v>
      </c>
      <c r="K19" s="31">
        <f>IFERROR(IF(OR(Called=0,DGET(data,"flag_confidential",_xlnm.Criteria)=1),"n/a",DGET(data,"Pctile30_hr11",_xlnm.Criteria)*IF(Result_type="Aggregate Impact",Called/1000,1)),"n/a")</f>
        <v>-3.0431000149999998</v>
      </c>
      <c r="L19" s="31">
        <f t="shared" si="1"/>
        <v>-2.8488626099999999</v>
      </c>
      <c r="M19" s="31">
        <f>IFERROR(IF(OR(Called=0,DGET(data,"flag_confidential",_xlnm.Criteria)=1),"n/a",DGET(data,"Pctile70_hr11",_xlnm.Criteria)*IF(Result_type="Aggregate Impact",Called/1000,1)),"n/a")</f>
        <v>-2.6546316599999997</v>
      </c>
      <c r="N19" s="31">
        <f>IFERROR(IF(OR(Called=0,DGET(data,"flag_confidential",_xlnm.Criteria)=1),"n/a",DGET(data,"Pctile90_hr11",_xlnm.Criteria)*IF(Result_type="Aggregate Impact",Called/1000,1)),"n/a")</f>
        <v>-2.3741812749999998</v>
      </c>
      <c r="O19" s="22"/>
      <c r="P19" s="44"/>
      <c r="Q19" s="45"/>
      <c r="R19" s="45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</row>
    <row r="20" spans="1:524" ht="14.15" x14ac:dyDescent="0.35">
      <c r="A20" s="8"/>
      <c r="C20" s="9"/>
      <c r="D20" s="9"/>
      <c r="E20" s="29">
        <v>12</v>
      </c>
      <c r="F20" s="30">
        <f>IFERROR(IF(OR(Called=0,DGET(data,"flag_confidential",_xlnm.Criteria)=1),"n/a",DGET(data,"Ref_hr12",_xlnm.Criteria)*IF(Result_type="Aggregate Impact",Called/1000,1)),"n/a")</f>
        <v>95.879794349999997</v>
      </c>
      <c r="G20" s="30">
        <f t="shared" si="0"/>
        <v>99.030279745000001</v>
      </c>
      <c r="H20" s="31">
        <f>IFERROR(IF(OR(Called=0,DGET(data,"flag_confidential",_xlnm.Criteria)=1),"n/a",DGET(data,"Pctile50_hr12",_xlnm.Criteria)*IF(Result_type="Aggregate Impact",Called/1000,1)),"n/a")</f>
        <v>-3.150485395</v>
      </c>
      <c r="I20" s="30">
        <f>IFERROR(IF(OR(Called=0,DGET(data,"flag_confidential",_xlnm.Criteria)=1),"n/a",DGET(data,"Temp_hr12",_xlnm.Criteria)),"n/a")</f>
        <v>94.533699999999996</v>
      </c>
      <c r="J20" s="31">
        <f>IFERROR(IF(OR(Called=0,DGET(data,"flag_confidential",_xlnm.Criteria)=1),"n/a",DGET(data,"Pctile10_hr12",_xlnm.Criteria)*IF(Result_type="Aggregate Impact",Called/1000,1)),"n/a")</f>
        <v>-3.6600043649999998</v>
      </c>
      <c r="K20" s="31">
        <f>IFERROR(IF(OR(Called=0,DGET(data,"flag_confidential",_xlnm.Criteria)=1),"n/a",DGET(data,"Pctile30_hr12",_xlnm.Criteria)*IF(Result_type="Aggregate Impact",Called/1000,1)),"n/a")</f>
        <v>-3.35897544</v>
      </c>
      <c r="L20" s="31">
        <f t="shared" si="1"/>
        <v>-3.150485395</v>
      </c>
      <c r="M20" s="31">
        <f>IFERROR(IF(OR(Called=0,DGET(data,"flag_confidential",_xlnm.Criteria)=1),"n/a",DGET(data,"Pctile70_hr12",_xlnm.Criteria)*IF(Result_type="Aggregate Impact",Called/1000,1)),"n/a")</f>
        <v>-2.94199535</v>
      </c>
      <c r="N20" s="31">
        <f>IFERROR(IF(OR(Called=0,DGET(data,"flag_confidential",_xlnm.Criteria)=1),"n/a",DGET(data,"Pctile90_hr12",_xlnm.Criteria)*IF(Result_type="Aggregate Impact",Called/1000,1)),"n/a")</f>
        <v>-2.6409664249999998</v>
      </c>
      <c r="O20" s="22"/>
      <c r="P20" s="44"/>
      <c r="Q20" s="45"/>
      <c r="R20" s="45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</row>
    <row r="21" spans="1:524" ht="14.15" x14ac:dyDescent="0.35">
      <c r="A21" s="8"/>
      <c r="C21" s="9"/>
      <c r="D21" s="9"/>
      <c r="E21" s="29">
        <v>13</v>
      </c>
      <c r="F21" s="30">
        <f>IFERROR(IF(OR(Called=0,DGET(data,"flag_confidential",_xlnm.Criteria)=1),"n/a",DGET(data,"Ref_hr13",_xlnm.Criteria)*IF(Result_type="Aggregate Impact",Called/1000,1)),"n/a")</f>
        <v>113.66848334999999</v>
      </c>
      <c r="G21" s="30">
        <f t="shared" si="0"/>
        <v>117.10615814999998</v>
      </c>
      <c r="H21" s="31">
        <f>IFERROR(IF(OR(Called=0,DGET(data,"flag_confidential",_xlnm.Criteria)=1),"n/a",DGET(data,"Pctile50_hr13",_xlnm.Criteria)*IF(Result_type="Aggregate Impact",Called/1000,1)),"n/a")</f>
        <v>-3.4376747999999999</v>
      </c>
      <c r="I21" s="30">
        <f>IFERROR(IF(OR(Called=0,DGET(data,"flag_confidential",_xlnm.Criteria)=1),"n/a",DGET(data,"Temp_hr13",_xlnm.Criteria)),"n/a")</f>
        <v>98.173230000000004</v>
      </c>
      <c r="J21" s="31">
        <f>IFERROR(IF(OR(Called=0,DGET(data,"flag_confidential",_xlnm.Criteria)=1),"n/a",DGET(data,"Pctile10_hr13",_xlnm.Criteria)*IF(Result_type="Aggregate Impact",Called/1000,1)),"n/a")</f>
        <v>-3.9855429249999998</v>
      </c>
      <c r="K21" s="31">
        <f>IFERROR(IF(OR(Called=0,DGET(data,"flag_confidential",_xlnm.Criteria)=1),"n/a",DGET(data,"Pctile30_hr13",_xlnm.Criteria)*IF(Result_type="Aggregate Impact",Called/1000,1)),"n/a")</f>
        <v>-3.6618569499999998</v>
      </c>
      <c r="L21" s="31">
        <f t="shared" si="1"/>
        <v>-3.4376747999999999</v>
      </c>
      <c r="M21" s="31">
        <f>IFERROR(IF(OR(Called=0,DGET(data,"flag_confidential",_xlnm.Criteria)=1),"n/a",DGET(data,"Pctile70_hr13",_xlnm.Criteria)*IF(Result_type="Aggregate Impact",Called/1000,1)),"n/a")</f>
        <v>-3.2134926500000001</v>
      </c>
      <c r="N21" s="31">
        <f>IFERROR(IF(OR(Called=0,DGET(data,"flag_confidential",_xlnm.Criteria)=1),"n/a",DGET(data,"Pctile90_hr13",_xlnm.Criteria)*IF(Result_type="Aggregate Impact",Called/1000,1)),"n/a")</f>
        <v>-2.8898131299999998</v>
      </c>
      <c r="O21" s="22"/>
      <c r="P21" s="44"/>
      <c r="Q21" s="45"/>
      <c r="R21" s="45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</row>
    <row r="22" spans="1:524" ht="14.15" x14ac:dyDescent="0.35">
      <c r="A22" s="8"/>
      <c r="C22" s="9"/>
      <c r="D22" s="9"/>
      <c r="E22" s="29">
        <v>14</v>
      </c>
      <c r="F22" s="30">
        <f>IFERROR(IF(OR(Called=0,DGET(data,"flag_confidential",_xlnm.Criteria)=1),"n/a",DGET(data,"Ref_hr14",_xlnm.Criteria)*IF(Result_type="Aggregate Impact",Called/1000,1)),"n/a")</f>
        <v>131.79644715000001</v>
      </c>
      <c r="G22" s="30">
        <f t="shared" si="0"/>
        <v>136.434642215</v>
      </c>
      <c r="H22" s="31">
        <f>IFERROR(IF(OR(Called=0,DGET(data,"flag_confidential",_xlnm.Criteria)=1),"n/a",DGET(data,"Pctile50_hr14",_xlnm.Criteria)*IF(Result_type="Aggregate Impact",Called/1000,1)),"n/a")</f>
        <v>-4.6381950649999997</v>
      </c>
      <c r="I22" s="30">
        <f>IFERROR(IF(OR(Called=0,DGET(data,"flag_confidential",_xlnm.Criteria)=1),"n/a",DGET(data,"Temp_hr14",_xlnm.Criteria)),"n/a")</f>
        <v>101.136</v>
      </c>
      <c r="J22" s="31">
        <f>IFERROR(IF(OR(Called=0,DGET(data,"flag_confidential",_xlnm.Criteria)=1),"n/a",DGET(data,"Pctile10_hr14",_xlnm.Criteria)*IF(Result_type="Aggregate Impact",Called/1000,1)),"n/a")</f>
        <v>-5.2183898299999996</v>
      </c>
      <c r="K22" s="31">
        <f>IFERROR(IF(OR(Called=0,DGET(data,"flag_confidential",_xlnm.Criteria)=1),"n/a",DGET(data,"Pctile30_hr14",_xlnm.Criteria)*IF(Result_type="Aggregate Impact",Called/1000,1)),"n/a")</f>
        <v>-4.8756035099999995</v>
      </c>
      <c r="L22" s="31">
        <f t="shared" si="1"/>
        <v>-4.6381950649999997</v>
      </c>
      <c r="M22" s="31">
        <f>IFERROR(IF(OR(Called=0,DGET(data,"flag_confidential",_xlnm.Criteria)=1),"n/a",DGET(data,"Pctile70_hr14",_xlnm.Criteria)*IF(Result_type="Aggregate Impact",Called/1000,1)),"n/a")</f>
        <v>-4.4007866199999999</v>
      </c>
      <c r="N22" s="31">
        <f>IFERROR(IF(OR(Called=0,DGET(data,"flag_confidential",_xlnm.Criteria)=1),"n/a",DGET(data,"Pctile90_hr14",_xlnm.Criteria)*IF(Result_type="Aggregate Impact",Called/1000,1)),"n/a")</f>
        <v>-4.0580002999999998</v>
      </c>
      <c r="O22" s="22"/>
      <c r="P22" s="44"/>
      <c r="Q22" s="45"/>
      <c r="R22" s="45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</row>
    <row r="23" spans="1:524" ht="14.15" x14ac:dyDescent="0.35">
      <c r="A23" s="8"/>
      <c r="C23" s="9"/>
      <c r="D23" s="9"/>
      <c r="E23" s="29">
        <v>15</v>
      </c>
      <c r="F23" s="30">
        <f>IFERROR(IF(OR(Called=0,DGET(data,"flag_confidential",_xlnm.Criteria)=1),"n/a",DGET(data,"Ref_hr15",_xlnm.Criteria)*IF(Result_type="Aggregate Impact",Called/1000,1)),"n/a")</f>
        <v>150.63872125</v>
      </c>
      <c r="G23" s="30">
        <f t="shared" si="0"/>
        <v>156.44867955500001</v>
      </c>
      <c r="H23" s="31">
        <f>IFERROR(IF(OR(Called=0,DGET(data,"flag_confidential",_xlnm.Criteria)=1),"n/a",DGET(data,"Pctile50_hr15",_xlnm.Criteria)*IF(Result_type="Aggregate Impact",Called/1000,1)),"n/a")</f>
        <v>-5.8099583050000003</v>
      </c>
      <c r="I23" s="30">
        <f>IFERROR(IF(OR(Called=0,DGET(data,"flag_confidential",_xlnm.Criteria)=1),"n/a",DGET(data,"Temp_hr15",_xlnm.Criteria)),"n/a")</f>
        <v>103.0163</v>
      </c>
      <c r="J23" s="31">
        <f>IFERROR(IF(OR(Called=0,DGET(data,"flag_confidential",_xlnm.Criteria)=1),"n/a",DGET(data,"Pctile10_hr15",_xlnm.Criteria)*IF(Result_type="Aggregate Impact",Called/1000,1)),"n/a")</f>
        <v>-6.4057806250000002</v>
      </c>
      <c r="K23" s="31">
        <f>IFERROR(IF(OR(Called=0,DGET(data,"flag_confidential",_xlnm.Criteria)=1),"n/a",DGET(data,"Pctile30_hr15",_xlnm.Criteria)*IF(Result_type="Aggregate Impact",Called/1000,1)),"n/a")</f>
        <v>-6.0537636549999991</v>
      </c>
      <c r="L23" s="31">
        <f t="shared" si="1"/>
        <v>-5.8099583050000003</v>
      </c>
      <c r="M23" s="31">
        <f>IFERROR(IF(OR(Called=0,DGET(data,"flag_confidential",_xlnm.Criteria)=1),"n/a",DGET(data,"Pctile70_hr15",_xlnm.Criteria)*IF(Result_type="Aggregate Impact",Called/1000,1)),"n/a")</f>
        <v>-5.5661529549999997</v>
      </c>
      <c r="N23" s="31">
        <f>IFERROR(IF(OR(Called=0,DGET(data,"flag_confidential",_xlnm.Criteria)=1),"n/a",DGET(data,"Pctile90_hr15",_xlnm.Criteria)*IF(Result_type="Aggregate Impact",Called/1000,1)),"n/a")</f>
        <v>-5.2141424399999998</v>
      </c>
      <c r="O23" s="23"/>
      <c r="P23" s="44"/>
      <c r="Q23" s="45"/>
      <c r="R23" s="45"/>
      <c r="SW23"/>
      <c r="SX23"/>
      <c r="SY23"/>
      <c r="SZ23"/>
      <c r="TA23"/>
      <c r="TB23"/>
      <c r="TC23"/>
      <c r="TD23"/>
    </row>
    <row r="24" spans="1:524" ht="14.15" x14ac:dyDescent="0.35">
      <c r="A24" s="8"/>
      <c r="C24" s="9"/>
      <c r="D24" s="9"/>
      <c r="E24" s="29">
        <v>16</v>
      </c>
      <c r="F24" s="30">
        <f>IFERROR(IF(OR(Called=0,DGET(data,"flag_confidential",_xlnm.Criteria)=1),"n/a",DGET(data,"Ref_hr16",_xlnm.Criteria)*IF(Result_type="Aggregate Impact",Called/1000,1)),"n/a")</f>
        <v>170.45692679999999</v>
      </c>
      <c r="G24" s="30">
        <f t="shared" si="0"/>
        <v>176.52766065</v>
      </c>
      <c r="H24" s="31">
        <f>IFERROR(IF(OR(Called=0,DGET(data,"flag_confidential",_xlnm.Criteria)=1),"n/a",DGET(data,"Pctile50_hr16",_xlnm.Criteria)*IF(Result_type="Aggregate Impact",Called/1000,1)),"n/a")</f>
        <v>-6.0707338499999999</v>
      </c>
      <c r="I24" s="30">
        <f>IFERROR(IF(OR(Called=0,DGET(data,"flag_confidential",_xlnm.Criteria)=1),"n/a",DGET(data,"Temp_hr16",_xlnm.Criteria)),"n/a")</f>
        <v>103.9991</v>
      </c>
      <c r="J24" s="31">
        <f>IFERROR(IF(OR(Called=0,DGET(data,"flag_confidential",_xlnm.Criteria)=1),"n/a",DGET(data,"Pctile10_hr16",_xlnm.Criteria)*IF(Result_type="Aggregate Impact",Called/1000,1)),"n/a")</f>
        <v>-6.6789304049999991</v>
      </c>
      <c r="K24" s="31">
        <f>IFERROR(IF(OR(Called=0,DGET(data,"flag_confidential",_xlnm.Criteria)=1),"n/a",DGET(data,"Pctile30_hr16",_xlnm.Criteria)*IF(Result_type="Aggregate Impact",Called/1000,1)),"n/a")</f>
        <v>-6.3195999199999999</v>
      </c>
      <c r="L24" s="31">
        <f t="shared" si="1"/>
        <v>-6.0707338499999999</v>
      </c>
      <c r="M24" s="31">
        <f>IFERROR(IF(OR(Called=0,DGET(data,"flag_confidential",_xlnm.Criteria)=1),"n/a",DGET(data,"Pctile70_hr16",_xlnm.Criteria)*IF(Result_type="Aggregate Impact",Called/1000,1)),"n/a")</f>
        <v>-5.8218613249999995</v>
      </c>
      <c r="N24" s="31">
        <f>IFERROR(IF(OR(Called=0,DGET(data,"flag_confidential",_xlnm.Criteria)=1),"n/a",DGET(data,"Pctile90_hr16",_xlnm.Criteria)*IF(Result_type="Aggregate Impact",Called/1000,1)),"n/a")</f>
        <v>-5.4625308399999994</v>
      </c>
      <c r="O24" s="36"/>
      <c r="P24" s="44"/>
      <c r="Q24" s="45"/>
      <c r="R24" s="45"/>
      <c r="SW24"/>
      <c r="SX24"/>
      <c r="SY24"/>
      <c r="SZ24"/>
      <c r="TA24"/>
      <c r="TB24"/>
      <c r="TC24"/>
      <c r="TD24"/>
    </row>
    <row r="25" spans="1:524" ht="14.15" x14ac:dyDescent="0.35">
      <c r="A25" s="8"/>
      <c r="C25" s="9"/>
      <c r="D25" s="9"/>
      <c r="E25" s="29">
        <v>17</v>
      </c>
      <c r="F25" s="30">
        <f>IFERROR(IF(OR(Called=0,DGET(data,"flag_confidential",_xlnm.Criteria)=1),"n/a",DGET(data,"Ref_hr17",_xlnm.Criteria)*IF(Result_type="Aggregate Impact",Called/1000,1)),"n/a")</f>
        <v>186.0818998</v>
      </c>
      <c r="G25" s="30">
        <f t="shared" si="0"/>
        <v>168.81771828000001</v>
      </c>
      <c r="H25" s="31">
        <f>IFERROR(IF(OR(Called=0,DGET(data,"flag_confidential",_xlnm.Criteria)=1),"n/a",DGET(data,"Pctile50_hr17",_xlnm.Criteria)*IF(Result_type="Aggregate Impact",Called/1000,1)),"n/a")</f>
        <v>17.264181519999998</v>
      </c>
      <c r="I25" s="30">
        <f>IFERROR(IF(OR(Called=0,DGET(data,"flag_confidential",_xlnm.Criteria)=1),"n/a",DGET(data,"Temp_hr17",_xlnm.Criteria)),"n/a")</f>
        <v>103.8599</v>
      </c>
      <c r="J25" s="31">
        <f>IFERROR(IF(OR(Called=0,DGET(data,"flag_confidential",_xlnm.Criteria)=1),"n/a",DGET(data,"Pctile10_hr17",_xlnm.Criteria)*IF(Result_type="Aggregate Impact",Called/1000,1)),"n/a")</f>
        <v>16.658792890000001</v>
      </c>
      <c r="K25" s="31">
        <f>IFERROR(IF(OR(Called=0,DGET(data,"flag_confidential",_xlnm.Criteria)=1),"n/a",DGET(data,"Pctile30_hr17",_xlnm.Criteria)*IF(Result_type="Aggregate Impact",Called/1000,1)),"n/a")</f>
        <v>17.016457984999999</v>
      </c>
      <c r="L25" s="31">
        <f t="shared" si="1"/>
        <v>17.264181519999998</v>
      </c>
      <c r="M25" s="31">
        <f>IFERROR(IF(OR(Called=0,DGET(data,"flag_confidential",_xlnm.Criteria)=1),"n/a",DGET(data,"Pctile70_hr17",_xlnm.Criteria)*IF(Result_type="Aggregate Impact",Called/1000,1)),"n/a")</f>
        <v>17.511898599999999</v>
      </c>
      <c r="N25" s="31">
        <f>IFERROR(IF(OR(Called=0,DGET(data,"flag_confidential",_xlnm.Criteria)=1),"n/a",DGET(data,"Pctile90_hr17",_xlnm.Criteria)*IF(Result_type="Aggregate Impact",Called/1000,1)),"n/a")</f>
        <v>17.869570149999998</v>
      </c>
      <c r="O25" s="36"/>
      <c r="P25" s="44"/>
      <c r="Q25" s="45"/>
      <c r="R25" s="45"/>
      <c r="SW25"/>
      <c r="SX25"/>
      <c r="SY25"/>
      <c r="SZ25"/>
      <c r="TA25"/>
      <c r="TB25"/>
      <c r="TC25"/>
      <c r="TD25"/>
    </row>
    <row r="26" spans="1:524" ht="14.15" x14ac:dyDescent="0.35">
      <c r="A26" s="8"/>
      <c r="C26" s="9"/>
      <c r="D26" s="9"/>
      <c r="E26" s="29">
        <v>18</v>
      </c>
      <c r="F26" s="30">
        <f>IFERROR(IF(OR(Called=0,DGET(data,"flag_confidential",_xlnm.Criteria)=1),"n/a",DGET(data,"Ref_hr18",_xlnm.Criteria)*IF(Result_type="Aggregate Impact",Called/1000,1)),"n/a")</f>
        <v>200.53251465</v>
      </c>
      <c r="G26" s="30">
        <f t="shared" si="0"/>
        <v>177.27828678</v>
      </c>
      <c r="H26" s="31">
        <f>IFERROR(IF(OR(Called=0,DGET(data,"flag_confidential",_xlnm.Criteria)=1),"n/a",DGET(data,"Pctile50_hr18",_xlnm.Criteria)*IF(Result_type="Aggregate Impact",Called/1000,1)),"n/a")</f>
        <v>23.254227869999998</v>
      </c>
      <c r="I26" s="30">
        <f>IFERROR(IF(OR(Called=0,DGET(data,"flag_confidential",_xlnm.Criteria)=1),"n/a",DGET(data,"Temp_hr18",_xlnm.Criteria)),"n/a")</f>
        <v>102.108</v>
      </c>
      <c r="J26" s="31">
        <f>IFERROR(IF(OR(Called=0,DGET(data,"flag_confidential",_xlnm.Criteria)=1),"n/a",DGET(data,"Pctile10_hr18",_xlnm.Criteria)*IF(Result_type="Aggregate Impact",Called/1000,1)),"n/a")</f>
        <v>22.641022234999998</v>
      </c>
      <c r="K26" s="31">
        <f>IFERROR(IF(OR(Called=0,DGET(data,"flag_confidential",_xlnm.Criteria)=1),"n/a",DGET(data,"Pctile30_hr18",_xlnm.Criteria)*IF(Result_type="Aggregate Impact",Called/1000,1)),"n/a")</f>
        <v>23.00330911</v>
      </c>
      <c r="L26" s="31">
        <f t="shared" si="1"/>
        <v>23.254227869999998</v>
      </c>
      <c r="M26" s="31">
        <f>IFERROR(IF(OR(Called=0,DGET(data,"flag_confidential",_xlnm.Criteria)=1),"n/a",DGET(data,"Pctile70_hr18",_xlnm.Criteria)*IF(Result_type="Aggregate Impact",Called/1000,1)),"n/a")</f>
        <v>23.505146629999999</v>
      </c>
      <c r="N26" s="31">
        <f>IFERROR(IF(OR(Called=0,DGET(data,"flag_confidential",_xlnm.Criteria)=1),"n/a",DGET(data,"Pctile90_hr18",_xlnm.Criteria)*IF(Result_type="Aggregate Impact",Called/1000,1)),"n/a")</f>
        <v>23.867433504999997</v>
      </c>
      <c r="O26" s="36"/>
      <c r="P26" s="44"/>
      <c r="Q26" s="45"/>
      <c r="R26" s="45"/>
      <c r="SW26"/>
      <c r="SX26"/>
      <c r="SY26"/>
      <c r="SZ26"/>
      <c r="TA26"/>
      <c r="TB26"/>
      <c r="TC26"/>
      <c r="TD26"/>
    </row>
    <row r="27" spans="1:524" ht="14.15" x14ac:dyDescent="0.35">
      <c r="A27" s="8"/>
      <c r="C27" s="9"/>
      <c r="D27" s="9"/>
      <c r="E27" s="29">
        <v>19</v>
      </c>
      <c r="F27" s="30">
        <f>IFERROR(IF(OR(Called=0,DGET(data,"flag_confidential",_xlnm.Criteria)=1),"n/a",DGET(data,"Ref_hr19",_xlnm.Criteria)*IF(Result_type="Aggregate Impact",Called/1000,1)),"n/a")</f>
        <v>205.90714129999998</v>
      </c>
      <c r="G27" s="30">
        <f t="shared" si="0"/>
        <v>183.94994239999997</v>
      </c>
      <c r="H27" s="31">
        <f>IFERROR(IF(OR(Called=0,DGET(data,"flag_confidential",_xlnm.Criteria)=1),"n/a",DGET(data,"Pctile50_hr19",_xlnm.Criteria)*IF(Result_type="Aggregate Impact",Called/1000,1)),"n/a")</f>
        <v>21.957198900000002</v>
      </c>
      <c r="I27" s="30">
        <f>IFERROR(IF(OR(Called=0,DGET(data,"flag_confidential",_xlnm.Criteria)=1),"n/a",DGET(data,"Temp_hr19",_xlnm.Criteria)),"n/a")</f>
        <v>97.757099999999994</v>
      </c>
      <c r="J27" s="31">
        <f>IFERROR(IF(OR(Called=0,DGET(data,"flag_confidential",_xlnm.Criteria)=1),"n/a",DGET(data,"Pctile10_hr19",_xlnm.Criteria)*IF(Result_type="Aggregate Impact",Called/1000,1)),"n/a")</f>
        <v>21.352920529999999</v>
      </c>
      <c r="K27" s="31">
        <f>IFERROR(IF(OR(Called=0,DGET(data,"flag_confidential",_xlnm.Criteria)=1),"n/a",DGET(data,"Pctile30_hr19",_xlnm.Criteria)*IF(Result_type="Aggregate Impact",Called/1000,1)),"n/a")</f>
        <v>21.709933669999998</v>
      </c>
      <c r="L27" s="31">
        <f t="shared" si="1"/>
        <v>21.957198900000002</v>
      </c>
      <c r="M27" s="31">
        <f>IFERROR(IF(OR(Called=0,DGET(data,"flag_confidential",_xlnm.Criteria)=1),"n/a",DGET(data,"Pctile70_hr19",_xlnm.Criteria)*IF(Result_type="Aggregate Impact",Called/1000,1)),"n/a")</f>
        <v>22.204464129999998</v>
      </c>
      <c r="N27" s="31">
        <f>IFERROR(IF(OR(Called=0,DGET(data,"flag_confidential",_xlnm.Criteria)=1),"n/a",DGET(data,"Pctile90_hr19",_xlnm.Criteria)*IF(Result_type="Aggregate Impact",Called/1000,1)),"n/a")</f>
        <v>22.561477269999997</v>
      </c>
      <c r="O27" s="36"/>
      <c r="P27" s="44"/>
      <c r="Q27" s="45"/>
      <c r="R27" s="45"/>
      <c r="SW27"/>
      <c r="SX27"/>
      <c r="SY27"/>
      <c r="SZ27"/>
      <c r="TA27"/>
      <c r="TB27"/>
      <c r="TC27"/>
      <c r="TD27"/>
    </row>
    <row r="28" spans="1:524" ht="14.15" x14ac:dyDescent="0.35">
      <c r="A28" s="8"/>
      <c r="C28" s="9"/>
      <c r="D28" s="9"/>
      <c r="E28" s="29">
        <v>20</v>
      </c>
      <c r="F28" s="30">
        <f>IFERROR(IF(OR(Called=0,DGET(data,"flag_confidential",_xlnm.Criteria)=1),"n/a",DGET(data,"Ref_hr20",_xlnm.Criteria)*IF(Result_type="Aggregate Impact",Called/1000,1)),"n/a")</f>
        <v>194.3880647</v>
      </c>
      <c r="G28" s="30">
        <f t="shared" si="0"/>
        <v>177.94004692499999</v>
      </c>
      <c r="H28" s="31">
        <f>IFERROR(IF(OR(Called=0,DGET(data,"flag_confidential",_xlnm.Criteria)=1),"n/a",DGET(data,"Pctile50_hr20",_xlnm.Criteria)*IF(Result_type="Aggregate Impact",Called/1000,1)),"n/a")</f>
        <v>16.448017775</v>
      </c>
      <c r="I28" s="30">
        <f>IFERROR(IF(OR(Called=0,DGET(data,"flag_confidential",_xlnm.Criteria)=1),"n/a",DGET(data,"Temp_hr20",_xlnm.Criteria)),"n/a")</f>
        <v>92.168310000000005</v>
      </c>
      <c r="J28" s="31">
        <f>IFERROR(IF(OR(Called=0,DGET(data,"flag_confidential",_xlnm.Criteria)=1),"n/a",DGET(data,"Pctile10_hr20",_xlnm.Criteria)*IF(Result_type="Aggregate Impact",Called/1000,1)),"n/a")</f>
        <v>15.88412834</v>
      </c>
      <c r="K28" s="31">
        <f>IFERROR(IF(OR(Called=0,DGET(data,"flag_confidential",_xlnm.Criteria)=1),"n/a",DGET(data,"Pctile30_hr20",_xlnm.Criteria)*IF(Result_type="Aggregate Impact",Called/1000,1)),"n/a")</f>
        <v>16.217277344999999</v>
      </c>
      <c r="L28" s="31">
        <f t="shared" si="1"/>
        <v>16.448017775</v>
      </c>
      <c r="M28" s="31">
        <f>IFERROR(IF(OR(Called=0,DGET(data,"flag_confidential",_xlnm.Criteria)=1),"n/a",DGET(data,"Pctile70_hr20",_xlnm.Criteria)*IF(Result_type="Aggregate Impact",Called/1000,1)),"n/a")</f>
        <v>16.678751749999996</v>
      </c>
      <c r="N28" s="31">
        <f>IFERROR(IF(OR(Called=0,DGET(data,"flag_confidential",_xlnm.Criteria)=1),"n/a",DGET(data,"Pctile90_hr20",_xlnm.Criteria)*IF(Result_type="Aggregate Impact",Called/1000,1)),"n/a")</f>
        <v>17.01190721</v>
      </c>
      <c r="O28" s="36"/>
      <c r="P28" s="44"/>
      <c r="Q28" s="45"/>
      <c r="R28" s="45"/>
      <c r="SW28"/>
      <c r="SX28"/>
      <c r="SY28"/>
      <c r="SZ28"/>
      <c r="TA28"/>
      <c r="TB28"/>
      <c r="TC28"/>
      <c r="TD28"/>
    </row>
    <row r="29" spans="1:524" ht="14.15" x14ac:dyDescent="0.35">
      <c r="A29" s="8"/>
      <c r="C29" s="9"/>
      <c r="D29" s="9"/>
      <c r="E29" s="29">
        <v>21</v>
      </c>
      <c r="F29" s="30">
        <f>IFERROR(IF(OR(Called=0,DGET(data,"flag_confidential",_xlnm.Criteria)=1),"n/a",DGET(data,"Ref_hr21",_xlnm.Criteria)*IF(Result_type="Aggregate Impact",Called/1000,1)),"n/a")</f>
        <v>180.80900395</v>
      </c>
      <c r="G29" s="30">
        <f t="shared" si="0"/>
        <v>196.83145648499999</v>
      </c>
      <c r="H29" s="31">
        <f>IFERROR(IF(OR(Called=0,DGET(data,"flag_confidential",_xlnm.Criteria)=1),"n/a",DGET(data,"Pctile50_hr21",_xlnm.Criteria)*IF(Result_type="Aggregate Impact",Called/1000,1)),"n/a")</f>
        <v>-16.022452534999999</v>
      </c>
      <c r="I29" s="30">
        <f>IFERROR(IF(OR(Called=0,DGET(data,"flag_confidential",_xlnm.Criteria)=1),"n/a",DGET(data,"Temp_hr21",_xlnm.Criteria)),"n/a")</f>
        <v>88.465389999999999</v>
      </c>
      <c r="J29" s="31">
        <f>IFERROR(IF(OR(Called=0,DGET(data,"flag_confidential",_xlnm.Criteria)=1),"n/a",DGET(data,"Pctile10_hr21",_xlnm.Criteria)*IF(Result_type="Aggregate Impact",Called/1000,1)),"n/a")</f>
        <v>-16.611077529999999</v>
      </c>
      <c r="K29" s="31">
        <f>IFERROR(IF(OR(Called=0,DGET(data,"flag_confidential",_xlnm.Criteria)=1),"n/a",DGET(data,"Pctile30_hr21",_xlnm.Criteria)*IF(Result_type="Aggregate Impact",Called/1000,1)),"n/a")</f>
        <v>-16.263314404999999</v>
      </c>
      <c r="L29" s="31">
        <f t="shared" si="1"/>
        <v>-16.022452534999999</v>
      </c>
      <c r="M29" s="31">
        <f>IFERROR(IF(OR(Called=0,DGET(data,"flag_confidential",_xlnm.Criteria)=1),"n/a",DGET(data,"Pctile70_hr21",_xlnm.Criteria)*IF(Result_type="Aggregate Impact",Called/1000,1)),"n/a")</f>
        <v>-15.781590665</v>
      </c>
      <c r="N29" s="31">
        <f>IFERROR(IF(OR(Called=0,DGET(data,"flag_confidential",_xlnm.Criteria)=1),"n/a",DGET(data,"Pctile90_hr21",_xlnm.Criteria)*IF(Result_type="Aggregate Impact",Called/1000,1)),"n/a")</f>
        <v>-15.433827539999999</v>
      </c>
      <c r="O29" s="36"/>
      <c r="P29" s="44"/>
      <c r="Q29" s="45"/>
      <c r="R29" s="45"/>
      <c r="SW29"/>
      <c r="SX29"/>
      <c r="SY29"/>
      <c r="SZ29"/>
      <c r="TA29"/>
      <c r="TB29"/>
      <c r="TC29"/>
      <c r="TD29"/>
    </row>
    <row r="30" spans="1:524" ht="14.15" x14ac:dyDescent="0.35">
      <c r="A30" s="8"/>
      <c r="C30" s="9"/>
      <c r="D30" s="9"/>
      <c r="E30" s="29">
        <v>22</v>
      </c>
      <c r="F30" s="30">
        <f>IFERROR(IF(OR(Called=0,DGET(data,"flag_confidential",_xlnm.Criteria)=1),"n/a",DGET(data,"Ref_hr22",_xlnm.Criteria)*IF(Result_type="Aggregate Impact",Called/1000,1)),"n/a")</f>
        <v>165.48205830000001</v>
      </c>
      <c r="G30" s="30">
        <f t="shared" si="0"/>
        <v>182.35991452500002</v>
      </c>
      <c r="H30" s="31">
        <f>IFERROR(IF(OR(Called=0,DGET(data,"flag_confidential",_xlnm.Criteria)=1),"n/a",DGET(data,"Pctile50_hr22",_xlnm.Criteria)*IF(Result_type="Aggregate Impact",Called/1000,1)),"n/a")</f>
        <v>-16.877856225000002</v>
      </c>
      <c r="I30" s="30">
        <f>IFERROR(IF(OR(Called=0,DGET(data,"flag_confidential",_xlnm.Criteria)=1),"n/a",DGET(data,"Temp_hr22",_xlnm.Criteria)),"n/a")</f>
        <v>86.487740000000002</v>
      </c>
      <c r="J30" s="31">
        <f>IFERROR(IF(OR(Called=0,DGET(data,"flag_confidential",_xlnm.Criteria)=1),"n/a",DGET(data,"Pctile10_hr22",_xlnm.Criteria)*IF(Result_type="Aggregate Impact",Called/1000,1)),"n/a")</f>
        <v>-17.457850884999999</v>
      </c>
      <c r="K30" s="31">
        <f>IFERROR(IF(OR(Called=0,DGET(data,"flag_confidential",_xlnm.Criteria)=1),"n/a",DGET(data,"Pctile30_hr22",_xlnm.Criteria)*IF(Result_type="Aggregate Impact",Called/1000,1)),"n/a")</f>
        <v>-17.115187209999998</v>
      </c>
      <c r="L30" s="31">
        <f t="shared" si="1"/>
        <v>-16.877856225000002</v>
      </c>
      <c r="M30" s="31">
        <f>IFERROR(IF(OR(Called=0,DGET(data,"flag_confidential",_xlnm.Criteria)=1),"n/a",DGET(data,"Pctile70_hr22",_xlnm.Criteria)*IF(Result_type="Aggregate Impact",Called/1000,1)),"n/a")</f>
        <v>-16.640531695</v>
      </c>
      <c r="N30" s="31">
        <f>IFERROR(IF(OR(Called=0,DGET(data,"flag_confidential",_xlnm.Criteria)=1),"n/a",DGET(data,"Pctile90_hr22",_xlnm.Criteria)*IF(Result_type="Aggregate Impact",Called/1000,1)),"n/a")</f>
        <v>-16.297861564999998</v>
      </c>
      <c r="O30" s="36"/>
      <c r="P30" s="44"/>
      <c r="Q30" s="45"/>
      <c r="R30" s="45"/>
      <c r="SW30"/>
      <c r="SX30"/>
      <c r="SY30"/>
      <c r="SZ30"/>
      <c r="TA30"/>
      <c r="TB30"/>
      <c r="TC30"/>
      <c r="TD30"/>
    </row>
    <row r="31" spans="1:524" ht="14.15" x14ac:dyDescent="0.35">
      <c r="A31" s="8"/>
      <c r="C31" s="9"/>
      <c r="D31" s="9"/>
      <c r="E31" s="29">
        <v>23</v>
      </c>
      <c r="F31" s="30">
        <f>IFERROR(IF(OR(Called=0,DGET(data,"flag_confidential",_xlnm.Criteria)=1),"n/a",DGET(data,"Ref_hr23",_xlnm.Criteria)*IF(Result_type="Aggregate Impact",Called/1000,1)),"n/a")</f>
        <v>142.33875315</v>
      </c>
      <c r="G31" s="30">
        <f t="shared" si="0"/>
        <v>152.95551112000001</v>
      </c>
      <c r="H31" s="31">
        <f>IFERROR(IF(OR(Called=0,DGET(data,"flag_confidential",_xlnm.Criteria)=1),"n/a",DGET(data,"Pctile50_hr23",_xlnm.Criteria)*IF(Result_type="Aggregate Impact",Called/1000,1)),"n/a")</f>
        <v>-10.616757969999998</v>
      </c>
      <c r="I31" s="30">
        <f>IFERROR(IF(OR(Called=0,DGET(data,"flag_confidential",_xlnm.Criteria)=1),"n/a",DGET(data,"Temp_hr23",_xlnm.Criteria)),"n/a")</f>
        <v>84.170060000000007</v>
      </c>
      <c r="J31" s="31">
        <f>IFERROR(IF(OR(Called=0,DGET(data,"flag_confidential",_xlnm.Criteria)=1),"n/a",DGET(data,"Pctile10_hr23",_xlnm.Criteria)*IF(Result_type="Aggregate Impact",Called/1000,1)),"n/a")</f>
        <v>-11.161714890000001</v>
      </c>
      <c r="K31" s="31">
        <f>IFERROR(IF(OR(Called=0,DGET(data,"flag_confidential",_xlnm.Criteria)=1),"n/a",DGET(data,"Pctile30_hr23",_xlnm.Criteria)*IF(Result_type="Aggregate Impact",Called/1000,1)),"n/a")</f>
        <v>-10.839752399999998</v>
      </c>
      <c r="L31" s="31">
        <f t="shared" si="1"/>
        <v>-10.616757969999998</v>
      </c>
      <c r="M31" s="31">
        <f>IFERROR(IF(OR(Called=0,DGET(data,"flag_confidential",_xlnm.Criteria)=1),"n/a",DGET(data,"Pctile70_hr23",_xlnm.Criteria)*IF(Result_type="Aggregate Impact",Called/1000,1)),"n/a")</f>
        <v>-10.393763539999998</v>
      </c>
      <c r="N31" s="31">
        <f>IFERROR(IF(OR(Called=0,DGET(data,"flag_confidential",_xlnm.Criteria)=1),"n/a",DGET(data,"Pctile90_hr23",_xlnm.Criteria)*IF(Result_type="Aggregate Impact",Called/1000,1)),"n/a")</f>
        <v>-10.071794595</v>
      </c>
      <c r="O31" s="36"/>
      <c r="P31" s="44"/>
      <c r="Q31" s="45"/>
      <c r="R31" s="45"/>
      <c r="SW31"/>
      <c r="SX31"/>
      <c r="SY31"/>
      <c r="SZ31"/>
      <c r="TA31"/>
      <c r="TB31"/>
      <c r="TC31"/>
      <c r="TD31"/>
    </row>
    <row r="32" spans="1:524" ht="14.6" thickBot="1" x14ac:dyDescent="0.4">
      <c r="A32" s="8"/>
      <c r="C32" s="9"/>
      <c r="D32" s="9"/>
      <c r="E32" s="32">
        <v>24</v>
      </c>
      <c r="F32" s="30">
        <f>IFERROR(IF(OR(Called=0,DGET(data,"flag_confidential",_xlnm.Criteria)=1),"n/a",DGET(data,"Ref_hr24",_xlnm.Criteria)*IF(Result_type="Aggregate Impact",Called/1000,1)),"n/a")</f>
        <v>119.03297565</v>
      </c>
      <c r="G32" s="30">
        <f t="shared" si="0"/>
        <v>125.444578685</v>
      </c>
      <c r="H32" s="31">
        <f>IFERROR(IF(OR(Called=0,DGET(data,"flag_confidential",_xlnm.Criteria)=1),"n/a",DGET(data,"Pctile50_hr24",_xlnm.Criteria)*IF(Result_type="Aggregate Impact",Called/1000,1)),"n/a")</f>
        <v>-6.4116030349999997</v>
      </c>
      <c r="I32" s="30">
        <f>IFERROR(IF(OR(Called=0,DGET(data,"flag_confidential",_xlnm.Criteria)=1),"n/a",DGET(data,"Temp_hr24",_xlnm.Criteria)),"n/a")</f>
        <v>82.009839999999997</v>
      </c>
      <c r="J32" s="31">
        <f>IFERROR(IF(OR(Called=0,DGET(data,"flag_confidential",_xlnm.Criteria)=1),"n/a",DGET(data,"Pctile10_hr24",_xlnm.Criteria)*IF(Result_type="Aggregate Impact",Called/1000,1)),"n/a")</f>
        <v>-6.9164356749999989</v>
      </c>
      <c r="K32" s="31">
        <f>IFERROR(IF(OR(Called=0,DGET(data,"flag_confidential",_xlnm.Criteria)=1),"n/a",DGET(data,"Pctile30_hr24",_xlnm.Criteria)*IF(Result_type="Aggregate Impact",Called/1000,1)),"n/a")</f>
        <v>-6.6181759449999999</v>
      </c>
      <c r="L32" s="33">
        <f t="shared" si="1"/>
        <v>-6.4116030349999997</v>
      </c>
      <c r="M32" s="31">
        <f>IFERROR(IF(OR(Called=0,DGET(data,"flag_confidential",_xlnm.Criteria)=1),"n/a",DGET(data,"Pctile70_hr24",_xlnm.Criteria)*IF(Result_type="Aggregate Impact",Called/1000,1)),"n/a")</f>
        <v>-6.2050301250000004</v>
      </c>
      <c r="N32" s="31">
        <f>IFERROR(IF(OR(Called=0,DGET(data,"flag_confidential",_xlnm.Criteria)=1),"n/a",DGET(data,"Pctile90_hr24",_xlnm.Criteria)*IF(Result_type="Aggregate Impact",Called/1000,1)),"n/a")</f>
        <v>-5.9067703949999997</v>
      </c>
      <c r="O32" s="36"/>
      <c r="P32" s="44"/>
      <c r="Q32" s="45"/>
      <c r="R32" s="45"/>
      <c r="S32" s="18"/>
      <c r="U32" s="18"/>
      <c r="V32" s="18"/>
      <c r="W32" s="18"/>
    </row>
    <row r="33" spans="1:25" ht="48" customHeight="1" thickBot="1" x14ac:dyDescent="0.4">
      <c r="A33" s="8"/>
      <c r="C33" s="9"/>
      <c r="D33" s="9"/>
      <c r="E33" s="118"/>
      <c r="F33" s="147" t="str">
        <f>"Estimated Reference Energy Use ("&amp;IF(Result_type="Aggregate Impact","MWh/hour)","kWh/hour)")</f>
        <v>Estimated Reference Energy Use (MWh/hour)</v>
      </c>
      <c r="G33" s="147" t="str">
        <f>"Observed Event Day Energy Use ("&amp;IF(Result_type="Aggregate Impact","MWh/hour)","kWh/hour)")</f>
        <v>Observed Event Day Energy Use (MWh/hour)</v>
      </c>
      <c r="H33" s="147" t="str">
        <f>"Estimated Change in Energy Use ("&amp;IF(Result_type="Aggregate Impact","MWh/hour)","kWh/hour)")</f>
        <v>Estimated Change in Energy Use (MWh/hour)</v>
      </c>
      <c r="I33" s="149" t="s">
        <v>41</v>
      </c>
      <c r="J33" s="137" t="str">
        <f>"Uncertainty Adjusted Impact ("&amp;IF(Result_type="Aggregate Impact","MWh/hour) - Percentiles","kWh/hour) - Percentiles")</f>
        <v>Uncertainty Adjusted Impact (MWh/hour) - Percentiles</v>
      </c>
      <c r="K33" s="138"/>
      <c r="L33" s="138"/>
      <c r="M33" s="138"/>
      <c r="N33" s="139"/>
      <c r="O33" s="141" t="s">
        <v>40</v>
      </c>
      <c r="P33" s="142"/>
      <c r="Q33" s="18"/>
      <c r="R33" s="18"/>
      <c r="S33" s="18"/>
      <c r="U33" s="18"/>
      <c r="V33" s="18"/>
      <c r="W33" s="18"/>
    </row>
    <row r="34" spans="1:25" ht="19.5" customHeight="1" thickBot="1" x14ac:dyDescent="0.4">
      <c r="A34" s="8"/>
      <c r="C34" s="9"/>
      <c r="D34" s="9"/>
      <c r="E34" s="119" t="s">
        <v>28</v>
      </c>
      <c r="F34" s="148"/>
      <c r="G34" s="148"/>
      <c r="H34" s="148"/>
      <c r="I34" s="148"/>
      <c r="J34" s="120" t="s">
        <v>8</v>
      </c>
      <c r="K34" s="120" t="s">
        <v>9</v>
      </c>
      <c r="L34" s="120" t="s">
        <v>10</v>
      </c>
      <c r="M34" s="120" t="s">
        <v>11</v>
      </c>
      <c r="N34" s="121" t="s">
        <v>12</v>
      </c>
      <c r="O34" s="143"/>
      <c r="P34" s="144"/>
    </row>
    <row r="35" spans="1:25" ht="14.6" thickBot="1" x14ac:dyDescent="0.4">
      <c r="A35" s="62" t="s">
        <v>300</v>
      </c>
      <c r="B35" s="62"/>
      <c r="C35" s="62"/>
      <c r="D35" s="9"/>
      <c r="E35" s="25" t="s">
        <v>13</v>
      </c>
      <c r="F35" s="26">
        <f>IFERROR(IF(OR(Called=0,DGET(data,"flag_confidential",_xlnm.Criteria)=1),"n/a",SUM(F9:F32)),"n/a")</f>
        <v>2958.1645440500001</v>
      </c>
      <c r="G35" s="27">
        <f>IFERROR(IF(OR(Called=0,DGET(data,"flag_confidential",_xlnm.Criteria)=1),"n/a",SUM(G9:G32)),"n/a")</f>
        <v>2974.3029219300001</v>
      </c>
      <c r="H35" s="42">
        <f>IFERROR(IF(OR(Called=0,DGET(data,"flag_confidential",_xlnm.Criteria)=1),"n/a",SUM(H9:H32)),"n/a")</f>
        <v>-16.138377880000011</v>
      </c>
      <c r="I35" s="27">
        <f>IFERROR(IF(OR(Called=0,DGET(data,"flag_confidential",_xlnm.Criteria)=1),"n/a",SUM(Lookups!B26:B49)),"n/a")</f>
        <v>322.33593000000002</v>
      </c>
      <c r="J35" s="42">
        <f>IFERROR(IF(OR(Called=0,DGET(data,"flag_confidential",_xlnm.Criteria)=1),"n/a",Lookups!C17),"n/a")</f>
        <v>-21.974360102985145</v>
      </c>
      <c r="K35" s="42">
        <f>IFERROR(IF(OR(Called=0,DGET(data,"flag_confidential",_xlnm.Criteria)=1),"n/a",Lookups!D17),"n/a")</f>
        <v>-18.526414500740973</v>
      </c>
      <c r="L35" s="42">
        <f>IFERROR(IF(OR(Called=0,DGET(data,"flag_confidential",_xlnm.Criteria)=1),"n/a",Lookups!E17),"n/a")</f>
        <v>-16.138377880000011</v>
      </c>
      <c r="M35" s="42">
        <f>IFERROR(IF(OR(Called=0,DGET(data,"flag_confidential",_xlnm.Criteria)=1),"n/a",Lookups!F17),"n/a")</f>
        <v>-13.750341259259049</v>
      </c>
      <c r="N35" s="56">
        <f>IFERROR(IF(OR(Called=0,DGET(data,"flag_confidential",_xlnm.Criteria)=1),"n/a",Lookups!G17),"n/a")</f>
        <v>-10.302395657014877</v>
      </c>
      <c r="O35" s="145">
        <f>IFERROR(IF(OR(Called=0,DGET(data,"flag_confidential",_xlnm.Criteria)=1),"n/a",H35/F35),"n/a")</f>
        <v>-5.455537594235743E-3</v>
      </c>
      <c r="P35" s="146"/>
    </row>
    <row r="36" spans="1:25" s="8" customFormat="1" ht="17.25" customHeight="1" thickBot="1" x14ac:dyDescent="0.4">
      <c r="A36" s="28"/>
      <c r="B36" s="3"/>
      <c r="C36" s="3"/>
      <c r="D36" s="9"/>
      <c r="E36" s="25" t="s">
        <v>82</v>
      </c>
      <c r="F36" s="26">
        <f>IFERROR(IF(OR(Called=0,Lookups!D12&gt;Lookups!D13,DGET(data,"flag_confidential",_xlnm.Criteria)=1),"n/a",Lookups!D50),"n/a")</f>
        <v>196.72740511250001</v>
      </c>
      <c r="G36" s="26">
        <f>IFERROR(IF(OR(Called=0,Lookups!D12&gt;Lookups!D13,DGET(data,"flag_confidential",_xlnm.Criteria)=1),"n/a",Lookups!E50),"n/a")</f>
        <v>176.99649859624998</v>
      </c>
      <c r="H36" s="43">
        <f>IFERROR(IF(OR(Called=0,Lookups!D12&gt;Lookups!D13,DGET(data,"flag_confidential",_xlnm.Criteria)=1),"n/a",Lookups!F50),"n/a")</f>
        <v>19.730906516249998</v>
      </c>
      <c r="I36" s="26">
        <f>IFERROR(IF(OR(Called=0,Lookups!D12&gt;Lookups!D13,DGET(data,"flag_confidential",_xlnm.Criteria)=1),"n/a",Lookups!G50),"n/a")</f>
        <v>95.89331</v>
      </c>
      <c r="J36" s="43">
        <f>IFERROR(IF(OR(Called=0,Lookups!D12&gt;Lookups!D13,DGET(data,"flag_confidential",_xlnm.Criteria)=1),"n/a",Lookups!C21),"n/a")</f>
        <v>19.432404680558875</v>
      </c>
      <c r="K36" s="43">
        <f>IFERROR(IF(OR(Called=0,Lookups!D12&gt;Lookups!D13,DGET(data,"flag_confidential",_xlnm.Criteria)=1),"n/a",Lookups!D21),"n/a")</f>
        <v>19.608761984660902</v>
      </c>
      <c r="L36" s="43">
        <f>IFERROR(IF(OR(Called=0,Lookups!D12&gt;Lookups!D13,DGET(data,"flag_confidential",_xlnm.Criteria)=1),"n/a",Lookups!E21),"n/a")</f>
        <v>19.730906516249998</v>
      </c>
      <c r="M36" s="43">
        <f>IFERROR(IF(OR(Called=0,Lookups!D12&gt;Lookups!D13,DGET(data,"flag_confidential",_xlnm.Criteria)=1),"n/a",Lookups!F21),"n/a")</f>
        <v>19.853051047839095</v>
      </c>
      <c r="N36" s="57">
        <f>IFERROR(IF(OR(Called=0,Lookups!D12&gt;Lookups!D13,DGET(data,"flag_confidential",_xlnm.Criteria)=1),"n/a",Lookups!G21),"n/a")</f>
        <v>20.029408351941122</v>
      </c>
      <c r="O36" s="156">
        <f>IF(OR(Called=0,H36="n/a",F36="n/a"),"n/a",H36/F36)</f>
        <v>0.1002956680334737</v>
      </c>
      <c r="P36" s="157"/>
    </row>
    <row r="37" spans="1:25" s="8" customFormat="1" ht="14.15" customHeight="1" x14ac:dyDescent="0.35">
      <c r="A37" s="3"/>
      <c r="B37" s="128"/>
      <c r="C37" s="128"/>
      <c r="E37" s="60" t="str">
        <f>IF(AND($B$8=DATE(2020,8,19),$B$9="PGCC"),"Note: Event-hour averages are calculated over only full event hours except for PGCC on August 19, 2020, when the event went from 5:09 PM to 6:00 PM.","Note: Event-hour averages are calculated over only full event hours.")</f>
        <v>Note: Event-hour averages are calculated over only full event hours.</v>
      </c>
      <c r="F37" s="47"/>
      <c r="G37" s="47"/>
      <c r="H37" s="48"/>
      <c r="I37" s="47"/>
      <c r="J37" s="48"/>
      <c r="K37" s="48"/>
      <c r="L37" s="48"/>
      <c r="M37" s="48"/>
      <c r="N37" s="48"/>
      <c r="O37" s="49"/>
    </row>
    <row r="38" spans="1:25" s="28" customFormat="1" ht="14.15" x14ac:dyDescent="0.35">
      <c r="A38" s="19"/>
      <c r="B38" s="18"/>
      <c r="C38" s="18"/>
      <c r="E38" s="108"/>
      <c r="F38" s="47"/>
      <c r="G38" s="47"/>
      <c r="H38" s="48"/>
      <c r="I38" s="47"/>
      <c r="J38" s="48"/>
      <c r="K38" s="48"/>
      <c r="L38" s="48"/>
      <c r="M38" s="48"/>
      <c r="N38" s="48"/>
      <c r="O38" s="49"/>
      <c r="P38" s="8"/>
      <c r="Q38" s="8"/>
      <c r="R38" s="8"/>
      <c r="S38" s="8"/>
      <c r="T38" s="8"/>
      <c r="U38" s="8"/>
      <c r="V38" s="8"/>
      <c r="W38" s="8"/>
      <c r="Y38" s="8"/>
    </row>
    <row r="39" spans="1:25" s="8" customFormat="1" ht="14.15" x14ac:dyDescent="0.35">
      <c r="A39" s="90"/>
      <c r="B39" s="54" t="s">
        <v>76</v>
      </c>
      <c r="C39" s="93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109"/>
    </row>
    <row r="40" spans="1:25" s="8" customFormat="1" ht="14.15" customHeight="1" x14ac:dyDescent="0.35">
      <c r="B40" s="52" t="s">
        <v>46</v>
      </c>
      <c r="C40" s="102" t="s">
        <v>289</v>
      </c>
      <c r="D40" s="101">
        <v>44758</v>
      </c>
      <c r="E40" s="101">
        <v>44759</v>
      </c>
      <c r="F40" s="101" t="s">
        <v>297</v>
      </c>
      <c r="G40" s="101">
        <v>44771</v>
      </c>
      <c r="H40" s="101" t="s">
        <v>290</v>
      </c>
      <c r="I40" s="101" t="s">
        <v>291</v>
      </c>
      <c r="J40" s="101" t="s">
        <v>292</v>
      </c>
      <c r="K40" s="101">
        <v>44806</v>
      </c>
      <c r="L40" s="102" t="s">
        <v>293</v>
      </c>
      <c r="M40" s="102" t="s">
        <v>294</v>
      </c>
      <c r="N40" s="102" t="s">
        <v>295</v>
      </c>
      <c r="O40" s="134" t="s">
        <v>296</v>
      </c>
      <c r="P40" s="135"/>
      <c r="Q40" s="103">
        <v>44813</v>
      </c>
    </row>
    <row r="41" spans="1:25" s="8" customFormat="1" ht="14.15" customHeight="1" x14ac:dyDescent="0.35">
      <c r="A41" s="38"/>
      <c r="B41" s="88" t="s">
        <v>17</v>
      </c>
      <c r="C41" s="92"/>
      <c r="D41" s="89"/>
      <c r="E41" s="89"/>
      <c r="F41" s="89"/>
      <c r="G41" s="89"/>
      <c r="H41" s="89" t="s">
        <v>77</v>
      </c>
      <c r="I41" s="89" t="s">
        <v>77</v>
      </c>
      <c r="J41" s="89"/>
      <c r="K41" s="89"/>
      <c r="L41" s="99" t="s">
        <v>77</v>
      </c>
      <c r="M41" s="99" t="s">
        <v>77</v>
      </c>
      <c r="N41" s="99" t="s">
        <v>77</v>
      </c>
      <c r="O41" s="132" t="s">
        <v>77</v>
      </c>
      <c r="P41" s="132"/>
      <c r="Q41" s="95"/>
    </row>
    <row r="42" spans="1:25" s="8" customFormat="1" ht="14.15" x14ac:dyDescent="0.35">
      <c r="A42" s="50"/>
      <c r="B42" s="53" t="s">
        <v>18</v>
      </c>
      <c r="D42" s="84" t="s">
        <v>77</v>
      </c>
      <c r="E42" s="84" t="s">
        <v>77</v>
      </c>
      <c r="F42" s="84"/>
      <c r="G42" s="84" t="s">
        <v>77</v>
      </c>
      <c r="H42" s="84" t="s">
        <v>77</v>
      </c>
      <c r="I42" s="84" t="s">
        <v>77</v>
      </c>
      <c r="J42" s="84"/>
      <c r="K42" s="84" t="s">
        <v>77</v>
      </c>
      <c r="L42" s="98" t="s">
        <v>77</v>
      </c>
      <c r="M42" s="98" t="s">
        <v>77</v>
      </c>
      <c r="N42" s="98" t="s">
        <v>77</v>
      </c>
      <c r="O42" s="132" t="s">
        <v>77</v>
      </c>
      <c r="P42" s="132"/>
      <c r="Q42" s="96"/>
    </row>
    <row r="43" spans="1:25" s="8" customFormat="1" ht="14.15" x14ac:dyDescent="0.35">
      <c r="A43" s="50"/>
      <c r="B43" s="53" t="s">
        <v>19</v>
      </c>
      <c r="C43" s="98" t="s">
        <v>77</v>
      </c>
      <c r="D43" s="84" t="s">
        <v>77</v>
      </c>
      <c r="E43" s="84" t="s">
        <v>77</v>
      </c>
      <c r="F43" s="84"/>
      <c r="G43" s="84" t="s">
        <v>77</v>
      </c>
      <c r="H43" s="84" t="s">
        <v>77</v>
      </c>
      <c r="I43" s="84" t="s">
        <v>77</v>
      </c>
      <c r="J43" s="84"/>
      <c r="K43" s="84" t="s">
        <v>77</v>
      </c>
      <c r="L43" s="98" t="s">
        <v>77</v>
      </c>
      <c r="M43" s="98" t="s">
        <v>77</v>
      </c>
      <c r="N43" s="98" t="s">
        <v>77</v>
      </c>
      <c r="O43" s="132" t="s">
        <v>77</v>
      </c>
      <c r="P43" s="132"/>
      <c r="Q43" s="96"/>
    </row>
    <row r="44" spans="1:25" s="8" customFormat="1" ht="14.15" x14ac:dyDescent="0.35">
      <c r="A44" s="51"/>
      <c r="B44" s="53" t="s">
        <v>20</v>
      </c>
      <c r="C44" s="98" t="s">
        <v>77</v>
      </c>
      <c r="D44" s="84"/>
      <c r="E44" s="84"/>
      <c r="F44" s="84" t="s">
        <v>77</v>
      </c>
      <c r="G44" s="84" t="s">
        <v>77</v>
      </c>
      <c r="H44" s="84" t="s">
        <v>77</v>
      </c>
      <c r="I44" s="84" t="s">
        <v>77</v>
      </c>
      <c r="J44" s="84"/>
      <c r="K44" s="84"/>
      <c r="L44" s="98" t="s">
        <v>77</v>
      </c>
      <c r="M44" s="98" t="s">
        <v>77</v>
      </c>
      <c r="N44" s="98" t="s">
        <v>77</v>
      </c>
      <c r="O44" s="132" t="s">
        <v>77</v>
      </c>
      <c r="P44" s="132"/>
      <c r="Q44" s="96" t="s">
        <v>77</v>
      </c>
    </row>
    <row r="45" spans="1:25" s="8" customFormat="1" ht="14.15" x14ac:dyDescent="0.35">
      <c r="A45" s="51"/>
      <c r="B45" s="53" t="s">
        <v>44</v>
      </c>
      <c r="C45" s="98" t="s">
        <v>77</v>
      </c>
      <c r="D45" s="84" t="s">
        <v>77</v>
      </c>
      <c r="E45" s="84" t="s">
        <v>77</v>
      </c>
      <c r="F45" s="84"/>
      <c r="G45" s="84" t="s">
        <v>77</v>
      </c>
      <c r="H45" s="84" t="s">
        <v>77</v>
      </c>
      <c r="I45" s="84" t="s">
        <v>77</v>
      </c>
      <c r="J45" s="84"/>
      <c r="K45" s="84" t="s">
        <v>77</v>
      </c>
      <c r="L45" s="98" t="s">
        <v>77</v>
      </c>
      <c r="M45" s="98" t="s">
        <v>77</v>
      </c>
      <c r="N45" s="98" t="s">
        <v>77</v>
      </c>
      <c r="O45" s="132" t="s">
        <v>77</v>
      </c>
      <c r="P45" s="132"/>
      <c r="Q45" s="96" t="s">
        <v>77</v>
      </c>
    </row>
    <row r="46" spans="1:25" s="8" customFormat="1" ht="14.15" x14ac:dyDescent="0.35">
      <c r="A46" s="51"/>
      <c r="B46" s="53" t="s">
        <v>21</v>
      </c>
      <c r="C46" s="98" t="s">
        <v>77</v>
      </c>
      <c r="D46" s="84" t="s">
        <v>77</v>
      </c>
      <c r="E46" s="84"/>
      <c r="F46" s="84"/>
      <c r="G46" s="84"/>
      <c r="H46" s="84" t="s">
        <v>77</v>
      </c>
      <c r="I46" s="84" t="s">
        <v>77</v>
      </c>
      <c r="J46" s="84" t="s">
        <v>77</v>
      </c>
      <c r="K46" s="84"/>
      <c r="L46" s="98" t="s">
        <v>77</v>
      </c>
      <c r="M46" s="98" t="s">
        <v>77</v>
      </c>
      <c r="N46" s="98" t="s">
        <v>77</v>
      </c>
      <c r="O46" s="132" t="s">
        <v>77</v>
      </c>
      <c r="P46" s="132"/>
      <c r="Q46" s="96" t="s">
        <v>77</v>
      </c>
    </row>
    <row r="47" spans="1:25" s="8" customFormat="1" ht="14.15" x14ac:dyDescent="0.35">
      <c r="A47" s="51"/>
      <c r="B47" s="53" t="s">
        <v>22</v>
      </c>
      <c r="C47" s="98"/>
      <c r="D47" s="84" t="s">
        <v>77</v>
      </c>
      <c r="E47" s="84"/>
      <c r="F47" s="84"/>
      <c r="G47" s="84"/>
      <c r="H47" s="84" t="s">
        <v>77</v>
      </c>
      <c r="I47" s="84" t="s">
        <v>77</v>
      </c>
      <c r="J47" s="84"/>
      <c r="K47" s="84"/>
      <c r="L47" s="98" t="s">
        <v>77</v>
      </c>
      <c r="M47" s="98" t="s">
        <v>77</v>
      </c>
      <c r="N47" s="98" t="s">
        <v>77</v>
      </c>
      <c r="O47" s="132" t="s">
        <v>77</v>
      </c>
      <c r="P47" s="132"/>
      <c r="Q47" s="96" t="s">
        <v>77</v>
      </c>
    </row>
    <row r="48" spans="1:25" s="8" customFormat="1" ht="14.15" x14ac:dyDescent="0.35">
      <c r="A48" s="51"/>
      <c r="B48" s="54" t="s">
        <v>45</v>
      </c>
      <c r="C48" s="101" t="s">
        <v>289</v>
      </c>
      <c r="D48" s="101">
        <v>44758</v>
      </c>
      <c r="E48" s="101">
        <v>44759</v>
      </c>
      <c r="F48" s="101" t="s">
        <v>297</v>
      </c>
      <c r="G48" s="101">
        <v>44771</v>
      </c>
      <c r="H48" s="101" t="s">
        <v>290</v>
      </c>
      <c r="I48" s="101" t="s">
        <v>291</v>
      </c>
      <c r="J48" s="101" t="s">
        <v>292</v>
      </c>
      <c r="K48" s="101">
        <v>44806</v>
      </c>
      <c r="L48" s="101" t="s">
        <v>293</v>
      </c>
      <c r="M48" s="101" t="s">
        <v>294</v>
      </c>
      <c r="N48" s="101" t="s">
        <v>295</v>
      </c>
      <c r="O48" s="134" t="s">
        <v>296</v>
      </c>
      <c r="P48" s="135"/>
      <c r="Q48" s="104">
        <v>44813</v>
      </c>
    </row>
    <row r="49" spans="1:17" s="8" customFormat="1" ht="14.25" customHeight="1" x14ac:dyDescent="0.35">
      <c r="A49" s="51"/>
      <c r="B49" s="50" t="s">
        <v>72</v>
      </c>
      <c r="C49" s="98"/>
      <c r="D49" s="85"/>
      <c r="E49" s="85"/>
      <c r="F49" s="85"/>
      <c r="G49" s="85"/>
      <c r="H49" s="85"/>
      <c r="I49" s="85" t="s">
        <v>77</v>
      </c>
      <c r="J49" s="85"/>
      <c r="K49" s="85"/>
      <c r="L49" s="98" t="s">
        <v>77</v>
      </c>
      <c r="M49" s="98" t="s">
        <v>77</v>
      </c>
      <c r="N49" s="98" t="s">
        <v>77</v>
      </c>
      <c r="O49" s="132" t="s">
        <v>77</v>
      </c>
      <c r="P49" s="132"/>
      <c r="Q49" s="96"/>
    </row>
    <row r="50" spans="1:17" s="8" customFormat="1" ht="14.15" x14ac:dyDescent="0.35">
      <c r="A50" s="87"/>
      <c r="B50" s="50" t="s">
        <v>58</v>
      </c>
      <c r="C50" s="98"/>
      <c r="D50" s="84"/>
      <c r="E50" s="84"/>
      <c r="F50" s="84"/>
      <c r="G50" s="84"/>
      <c r="H50" s="84" t="s">
        <v>77</v>
      </c>
      <c r="I50" s="84" t="s">
        <v>77</v>
      </c>
      <c r="J50" s="84"/>
      <c r="K50" s="84"/>
      <c r="L50" s="98" t="s">
        <v>77</v>
      </c>
      <c r="M50" s="98" t="s">
        <v>77</v>
      </c>
      <c r="N50" s="98" t="s">
        <v>77</v>
      </c>
      <c r="O50" s="132" t="s">
        <v>77</v>
      </c>
      <c r="P50" s="132"/>
      <c r="Q50" s="96"/>
    </row>
    <row r="51" spans="1:17" s="8" customFormat="1" ht="14.15" x14ac:dyDescent="0.35">
      <c r="A51" s="38"/>
      <c r="B51" s="50" t="s">
        <v>59</v>
      </c>
      <c r="C51" s="98"/>
      <c r="D51" s="84" t="s">
        <v>77</v>
      </c>
      <c r="E51" s="84" t="s">
        <v>77</v>
      </c>
      <c r="F51" s="84"/>
      <c r="G51" s="84" t="s">
        <v>77</v>
      </c>
      <c r="H51" s="84" t="s">
        <v>77</v>
      </c>
      <c r="I51" s="84" t="s">
        <v>77</v>
      </c>
      <c r="J51" s="84"/>
      <c r="K51" s="84" t="s">
        <v>77</v>
      </c>
      <c r="L51" s="98" t="s">
        <v>77</v>
      </c>
      <c r="M51" s="98" t="s">
        <v>77</v>
      </c>
      <c r="N51" s="98" t="s">
        <v>77</v>
      </c>
      <c r="O51" s="132" t="s">
        <v>77</v>
      </c>
      <c r="P51" s="132"/>
      <c r="Q51" s="96"/>
    </row>
    <row r="52" spans="1:17" s="8" customFormat="1" ht="14.15" x14ac:dyDescent="0.35">
      <c r="A52" s="87"/>
      <c r="B52" s="50" t="s">
        <v>60</v>
      </c>
      <c r="C52" s="98"/>
      <c r="D52" s="84"/>
      <c r="E52" s="84"/>
      <c r="F52" s="84"/>
      <c r="G52" s="84"/>
      <c r="H52" s="84"/>
      <c r="I52" s="84" t="s">
        <v>77</v>
      </c>
      <c r="J52" s="84"/>
      <c r="K52" s="84"/>
      <c r="L52" s="98" t="s">
        <v>77</v>
      </c>
      <c r="M52" s="98" t="s">
        <v>77</v>
      </c>
      <c r="N52" s="98"/>
      <c r="O52" s="132" t="s">
        <v>77</v>
      </c>
      <c r="P52" s="132"/>
      <c r="Q52" s="96"/>
    </row>
    <row r="53" spans="1:17" s="8" customFormat="1" ht="14.15" x14ac:dyDescent="0.35">
      <c r="A53" s="87"/>
      <c r="B53" s="50" t="s">
        <v>61</v>
      </c>
      <c r="C53" s="98" t="s">
        <v>77</v>
      </c>
      <c r="D53" s="84" t="s">
        <v>77</v>
      </c>
      <c r="E53" s="84" t="s">
        <v>77</v>
      </c>
      <c r="F53" s="84"/>
      <c r="G53" s="84" t="s">
        <v>77</v>
      </c>
      <c r="H53" s="84" t="s">
        <v>77</v>
      </c>
      <c r="I53" s="84" t="s">
        <v>77</v>
      </c>
      <c r="J53" s="84"/>
      <c r="K53" s="84" t="s">
        <v>77</v>
      </c>
      <c r="L53" s="98" t="s">
        <v>77</v>
      </c>
      <c r="M53" s="98" t="s">
        <v>77</v>
      </c>
      <c r="N53" s="98" t="s">
        <v>77</v>
      </c>
      <c r="O53" s="132" t="s">
        <v>77</v>
      </c>
      <c r="P53" s="132"/>
      <c r="Q53" s="96"/>
    </row>
    <row r="54" spans="1:17" s="8" customFormat="1" ht="14.15" x14ac:dyDescent="0.35">
      <c r="A54" s="87"/>
      <c r="B54" s="50" t="s">
        <v>73</v>
      </c>
      <c r="C54" s="98"/>
      <c r="D54" s="84"/>
      <c r="E54" s="84"/>
      <c r="F54" s="84"/>
      <c r="G54" s="84"/>
      <c r="H54" s="84" t="s">
        <v>77</v>
      </c>
      <c r="I54" s="84" t="s">
        <v>77</v>
      </c>
      <c r="J54" s="84"/>
      <c r="K54" s="84"/>
      <c r="L54" s="98" t="s">
        <v>77</v>
      </c>
      <c r="M54" s="98" t="s">
        <v>77</v>
      </c>
      <c r="N54" s="98" t="s">
        <v>77</v>
      </c>
      <c r="O54" s="132" t="s">
        <v>77</v>
      </c>
      <c r="P54" s="132"/>
      <c r="Q54" s="96"/>
    </row>
    <row r="55" spans="1:17" s="8" customFormat="1" ht="14.25" customHeight="1" x14ac:dyDescent="0.35">
      <c r="A55" s="87"/>
      <c r="B55" s="50" t="s">
        <v>62</v>
      </c>
      <c r="C55" s="98" t="s">
        <v>77</v>
      </c>
      <c r="D55" s="84"/>
      <c r="E55" s="84"/>
      <c r="F55" s="84" t="s">
        <v>77</v>
      </c>
      <c r="G55" s="84" t="s">
        <v>77</v>
      </c>
      <c r="H55" s="84" t="s">
        <v>77</v>
      </c>
      <c r="I55" s="84" t="s">
        <v>77</v>
      </c>
      <c r="J55" s="84"/>
      <c r="K55" s="84"/>
      <c r="L55" s="98" t="s">
        <v>77</v>
      </c>
      <c r="M55" s="98" t="s">
        <v>77</v>
      </c>
      <c r="N55" s="98" t="s">
        <v>77</v>
      </c>
      <c r="O55" s="132" t="s">
        <v>77</v>
      </c>
      <c r="P55" s="132"/>
      <c r="Q55" s="96" t="s">
        <v>77</v>
      </c>
    </row>
    <row r="56" spans="1:17" s="8" customFormat="1" ht="14.25" customHeight="1" x14ac:dyDescent="0.35">
      <c r="A56" s="106"/>
      <c r="B56" s="50" t="s">
        <v>63</v>
      </c>
      <c r="C56" s="98" t="s">
        <v>77</v>
      </c>
      <c r="D56" s="84" t="s">
        <v>77</v>
      </c>
      <c r="E56" s="84"/>
      <c r="F56" s="84"/>
      <c r="G56" s="84" t="s">
        <v>77</v>
      </c>
      <c r="H56" s="84" t="s">
        <v>77</v>
      </c>
      <c r="I56" s="84" t="s">
        <v>77</v>
      </c>
      <c r="J56" s="84"/>
      <c r="K56" s="84"/>
      <c r="L56" s="98" t="s">
        <v>77</v>
      </c>
      <c r="M56" s="98" t="s">
        <v>77</v>
      </c>
      <c r="N56" s="98" t="s">
        <v>77</v>
      </c>
      <c r="O56" s="132" t="s">
        <v>77</v>
      </c>
      <c r="P56" s="132"/>
      <c r="Q56" s="96" t="s">
        <v>77</v>
      </c>
    </row>
    <row r="57" spans="1:17" s="8" customFormat="1" ht="14.25" customHeight="1" x14ac:dyDescent="0.35">
      <c r="A57" s="107"/>
      <c r="B57" s="50" t="s">
        <v>74</v>
      </c>
      <c r="C57" s="98"/>
      <c r="D57" s="84"/>
      <c r="E57" s="84"/>
      <c r="F57" s="84"/>
      <c r="G57" s="84"/>
      <c r="H57" s="84" t="s">
        <v>77</v>
      </c>
      <c r="I57" s="84" t="s">
        <v>77</v>
      </c>
      <c r="J57" s="84"/>
      <c r="K57" s="84"/>
      <c r="L57" s="98" t="s">
        <v>77</v>
      </c>
      <c r="M57" s="98" t="s">
        <v>77</v>
      </c>
      <c r="N57" s="98" t="s">
        <v>77</v>
      </c>
      <c r="O57" s="132" t="s">
        <v>77</v>
      </c>
      <c r="P57" s="132"/>
      <c r="Q57" s="96"/>
    </row>
    <row r="58" spans="1:17" s="8" customFormat="1" ht="14.25" customHeight="1" x14ac:dyDescent="0.35">
      <c r="A58" s="107"/>
      <c r="B58" s="50" t="s">
        <v>75</v>
      </c>
      <c r="C58" s="98"/>
      <c r="D58" s="84"/>
      <c r="E58" s="84"/>
      <c r="F58" s="84"/>
      <c r="G58" s="84"/>
      <c r="H58" s="84" t="s">
        <v>77</v>
      </c>
      <c r="I58" s="84" t="s">
        <v>77</v>
      </c>
      <c r="J58" s="84"/>
      <c r="K58" s="84"/>
      <c r="L58" s="98" t="s">
        <v>77</v>
      </c>
      <c r="M58" s="98" t="s">
        <v>77</v>
      </c>
      <c r="N58" s="98" t="s">
        <v>77</v>
      </c>
      <c r="O58" s="132" t="s">
        <v>77</v>
      </c>
      <c r="P58" s="132"/>
      <c r="Q58" s="96"/>
    </row>
    <row r="59" spans="1:17" s="8" customFormat="1" ht="14.25" customHeight="1" x14ac:dyDescent="0.35">
      <c r="A59" s="107"/>
      <c r="B59" s="50" t="s">
        <v>64</v>
      </c>
      <c r="C59" s="98" t="s">
        <v>77</v>
      </c>
      <c r="D59" s="84" t="s">
        <v>77</v>
      </c>
      <c r="E59" s="84"/>
      <c r="F59" s="84"/>
      <c r="G59" s="84"/>
      <c r="H59" s="84" t="s">
        <v>77</v>
      </c>
      <c r="I59" s="84" t="s">
        <v>77</v>
      </c>
      <c r="J59" s="84" t="s">
        <v>77</v>
      </c>
      <c r="K59" s="84"/>
      <c r="L59" s="98" t="s">
        <v>77</v>
      </c>
      <c r="M59" s="98" t="s">
        <v>77</v>
      </c>
      <c r="N59" s="98" t="s">
        <v>77</v>
      </c>
      <c r="O59" s="132" t="s">
        <v>77</v>
      </c>
      <c r="P59" s="132"/>
      <c r="Q59" s="96" t="s">
        <v>77</v>
      </c>
    </row>
    <row r="60" spans="1:17" s="8" customFormat="1" ht="14.25" customHeight="1" x14ac:dyDescent="0.35">
      <c r="A60" s="107"/>
      <c r="B60" s="50" t="s">
        <v>65</v>
      </c>
      <c r="C60" s="98"/>
      <c r="D60" s="84" t="s">
        <v>77</v>
      </c>
      <c r="E60" s="84"/>
      <c r="F60" s="84"/>
      <c r="G60" s="84"/>
      <c r="H60" s="84" t="s">
        <v>77</v>
      </c>
      <c r="I60" s="84" t="s">
        <v>77</v>
      </c>
      <c r="J60" s="84"/>
      <c r="K60" s="84"/>
      <c r="L60" s="98" t="s">
        <v>77</v>
      </c>
      <c r="M60" s="98" t="s">
        <v>77</v>
      </c>
      <c r="N60" s="98" t="s">
        <v>77</v>
      </c>
      <c r="O60" s="132" t="s">
        <v>77</v>
      </c>
      <c r="P60" s="132"/>
      <c r="Q60" s="96" t="s">
        <v>77</v>
      </c>
    </row>
    <row r="61" spans="1:17" s="8" customFormat="1" ht="14.25" customHeight="1" x14ac:dyDescent="0.35">
      <c r="A61" s="107"/>
      <c r="B61" s="55" t="s">
        <v>66</v>
      </c>
      <c r="C61" s="94" t="s">
        <v>77</v>
      </c>
      <c r="D61" s="86" t="s">
        <v>77</v>
      </c>
      <c r="E61" s="86" t="s">
        <v>77</v>
      </c>
      <c r="F61" s="86"/>
      <c r="G61" s="86" t="s">
        <v>77</v>
      </c>
      <c r="H61" s="86"/>
      <c r="I61" s="86" t="s">
        <v>77</v>
      </c>
      <c r="J61" s="86"/>
      <c r="K61" s="86" t="s">
        <v>77</v>
      </c>
      <c r="L61" s="94" t="s">
        <v>77</v>
      </c>
      <c r="M61" s="94" t="s">
        <v>77</v>
      </c>
      <c r="N61" s="94" t="s">
        <v>77</v>
      </c>
      <c r="O61" s="133" t="s">
        <v>77</v>
      </c>
      <c r="P61" s="133"/>
      <c r="Q61" s="97"/>
    </row>
    <row r="62" spans="1:17" s="8" customFormat="1" ht="14.25" customHeight="1" x14ac:dyDescent="0.35">
      <c r="B62" s="38" t="s">
        <v>92</v>
      </c>
      <c r="D62" s="38"/>
      <c r="E62" s="38"/>
      <c r="F62" s="38"/>
      <c r="G62" s="38"/>
      <c r="H62" s="38"/>
      <c r="I62" s="38"/>
      <c r="J62" s="38"/>
      <c r="K62" s="38"/>
    </row>
    <row r="63" spans="1:17" s="8" customFormat="1" ht="14.25" customHeight="1" x14ac:dyDescent="0.35">
      <c r="B63" s="38" t="s">
        <v>298</v>
      </c>
    </row>
    <row r="64" spans="1:17" s="8" customFormat="1" ht="12.75" customHeight="1" x14ac:dyDescent="0.3"/>
    <row r="65" spans="4:5" s="8" customFormat="1" ht="12.75" customHeight="1" x14ac:dyDescent="0.3">
      <c r="E65" s="37"/>
    </row>
    <row r="66" spans="4:5" s="8" customFormat="1" ht="12.75" customHeight="1" x14ac:dyDescent="0.3">
      <c r="D66" s="37"/>
    </row>
    <row r="67" spans="4:5" s="8" customFormat="1" ht="12.75" customHeight="1" x14ac:dyDescent="0.3">
      <c r="D67" s="37"/>
    </row>
    <row r="68" spans="4:5" s="8" customFormat="1" ht="12.75" customHeight="1" x14ac:dyDescent="0.3"/>
    <row r="69" spans="4:5" s="8" customFormat="1" x14ac:dyDescent="0.3"/>
    <row r="70" spans="4:5" s="8" customFormat="1" x14ac:dyDescent="0.3"/>
    <row r="71" spans="4:5" s="8" customFormat="1" x14ac:dyDescent="0.3"/>
    <row r="72" spans="4:5" s="8" customFormat="1" x14ac:dyDescent="0.3"/>
    <row r="73" spans="4:5" s="8" customFormat="1" x14ac:dyDescent="0.3"/>
    <row r="74" spans="4:5" s="8" customFormat="1" x14ac:dyDescent="0.3"/>
    <row r="75" spans="4:5" s="8" customFormat="1" x14ac:dyDescent="0.3"/>
    <row r="76" spans="4:5" s="8" customFormat="1" x14ac:dyDescent="0.3"/>
    <row r="77" spans="4:5" s="8" customFormat="1" x14ac:dyDescent="0.3"/>
    <row r="78" spans="4:5" s="8" customFormat="1" x14ac:dyDescent="0.3"/>
    <row r="79" spans="4:5" s="8" customFormat="1" x14ac:dyDescent="0.3"/>
    <row r="80" spans="4:5" s="8" customFormat="1" x14ac:dyDescent="0.3"/>
    <row r="81" spans="1:524" s="8" customFormat="1" x14ac:dyDescent="0.3"/>
    <row r="82" spans="1:524" s="8" customFormat="1" x14ac:dyDescent="0.3"/>
    <row r="83" spans="1:524" s="8" customFormat="1" x14ac:dyDescent="0.3"/>
    <row r="84" spans="1:524" s="8" customFormat="1" x14ac:dyDescent="0.3"/>
    <row r="85" spans="1:524" s="8" customFormat="1" x14ac:dyDescent="0.3"/>
    <row r="86" spans="1:524" s="8" customFormat="1" x14ac:dyDescent="0.3"/>
    <row r="87" spans="1:524" x14ac:dyDescent="0.3">
      <c r="A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SZ87"/>
      <c r="TA87"/>
      <c r="TB87"/>
      <c r="TC87"/>
      <c r="TD87"/>
    </row>
    <row r="88" spans="1:524" x14ac:dyDescent="0.3">
      <c r="A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SZ88"/>
      <c r="TA88"/>
      <c r="TB88"/>
      <c r="TC88"/>
      <c r="TD88"/>
    </row>
    <row r="89" spans="1:524" x14ac:dyDescent="0.3">
      <c r="A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SZ89"/>
      <c r="TA89"/>
      <c r="TB89"/>
      <c r="TC89"/>
      <c r="TD89"/>
    </row>
    <row r="90" spans="1:524" x14ac:dyDescent="0.3">
      <c r="A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SZ90"/>
      <c r="TA90"/>
      <c r="TB90"/>
      <c r="TC90"/>
      <c r="TD90"/>
    </row>
    <row r="91" spans="1:524" x14ac:dyDescent="0.3">
      <c r="A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SZ91"/>
      <c r="TA91"/>
      <c r="TB91"/>
      <c r="TC91"/>
      <c r="TD91"/>
    </row>
    <row r="92" spans="1:524" x14ac:dyDescent="0.3">
      <c r="A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SZ92"/>
      <c r="TA92"/>
      <c r="TB92"/>
      <c r="TC92"/>
      <c r="TD92"/>
    </row>
    <row r="93" spans="1:524" x14ac:dyDescent="0.3">
      <c r="A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SZ93"/>
      <c r="TA93"/>
      <c r="TB93"/>
      <c r="TC93"/>
      <c r="TD93"/>
    </row>
    <row r="94" spans="1:524" x14ac:dyDescent="0.3">
      <c r="A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SZ94"/>
      <c r="TA94"/>
      <c r="TB94"/>
      <c r="TC94"/>
      <c r="TD94"/>
    </row>
    <row r="95" spans="1:524" x14ac:dyDescent="0.3">
      <c r="A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SZ95"/>
      <c r="TA95"/>
      <c r="TB95"/>
      <c r="TC95"/>
      <c r="TD95"/>
    </row>
    <row r="96" spans="1:524" x14ac:dyDescent="0.3">
      <c r="A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SZ96"/>
      <c r="TA96"/>
      <c r="TB96"/>
      <c r="TC96"/>
      <c r="TD96"/>
    </row>
    <row r="97" spans="1:524" x14ac:dyDescent="0.3">
      <c r="A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SZ97"/>
      <c r="TA97"/>
      <c r="TB97"/>
      <c r="TC97"/>
      <c r="TD97"/>
    </row>
    <row r="98" spans="1:524" x14ac:dyDescent="0.3">
      <c r="A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SZ98"/>
      <c r="TA98"/>
      <c r="TB98"/>
      <c r="TC98"/>
      <c r="TD98"/>
    </row>
    <row r="99" spans="1:524" x14ac:dyDescent="0.3">
      <c r="A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SZ99"/>
      <c r="TA99"/>
      <c r="TB99"/>
      <c r="TC99"/>
      <c r="TD99"/>
    </row>
    <row r="100" spans="1:524" x14ac:dyDescent="0.3">
      <c r="A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SZ100"/>
      <c r="TA100"/>
      <c r="TB100"/>
      <c r="TC100"/>
      <c r="TD100"/>
    </row>
    <row r="101" spans="1:524" x14ac:dyDescent="0.3">
      <c r="A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SZ101"/>
      <c r="TA101"/>
      <c r="TB101"/>
      <c r="TC101"/>
      <c r="TD101"/>
    </row>
    <row r="102" spans="1:524" x14ac:dyDescent="0.3">
      <c r="A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SZ102"/>
      <c r="TA102"/>
      <c r="TB102"/>
      <c r="TC102"/>
      <c r="TD102"/>
    </row>
    <row r="103" spans="1:524" x14ac:dyDescent="0.3">
      <c r="A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SZ103"/>
      <c r="TA103"/>
      <c r="TB103"/>
      <c r="TC103"/>
      <c r="TD103"/>
    </row>
    <row r="104" spans="1:524" x14ac:dyDescent="0.3">
      <c r="A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SZ104"/>
      <c r="TA104"/>
      <c r="TB104"/>
      <c r="TC104"/>
      <c r="TD104"/>
    </row>
    <row r="105" spans="1:524" x14ac:dyDescent="0.3">
      <c r="A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SZ105"/>
      <c r="TA105"/>
      <c r="TB105"/>
      <c r="TC105"/>
      <c r="TD105"/>
    </row>
    <row r="106" spans="1:524" x14ac:dyDescent="0.3">
      <c r="A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SZ106"/>
      <c r="TA106"/>
      <c r="TB106"/>
      <c r="TC106"/>
      <c r="TD106"/>
    </row>
    <row r="107" spans="1:524" x14ac:dyDescent="0.3">
      <c r="A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SZ107"/>
      <c r="TA107"/>
      <c r="TB107"/>
      <c r="TC107"/>
      <c r="TD107"/>
    </row>
    <row r="108" spans="1:524" x14ac:dyDescent="0.3">
      <c r="A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SZ108"/>
      <c r="TA108"/>
      <c r="TB108"/>
      <c r="TC108"/>
      <c r="TD108"/>
    </row>
    <row r="109" spans="1:524" x14ac:dyDescent="0.3">
      <c r="A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SZ109"/>
      <c r="TA109"/>
      <c r="TB109"/>
      <c r="TC109"/>
      <c r="TD109"/>
    </row>
    <row r="110" spans="1:524" x14ac:dyDescent="0.3">
      <c r="A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SZ110"/>
      <c r="TA110"/>
      <c r="TB110"/>
      <c r="TC110"/>
      <c r="TD110"/>
    </row>
    <row r="111" spans="1:524" x14ac:dyDescent="0.3">
      <c r="A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SZ111"/>
      <c r="TA111"/>
      <c r="TB111"/>
      <c r="TC111"/>
      <c r="TD111"/>
    </row>
    <row r="112" spans="1:524" x14ac:dyDescent="0.3">
      <c r="A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1:15" x14ac:dyDescent="0.3">
      <c r="A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1:15" x14ac:dyDescent="0.3">
      <c r="A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1:15" x14ac:dyDescent="0.3">
      <c r="A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1:15" x14ac:dyDescent="0.3">
      <c r="A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1:15" x14ac:dyDescent="0.3">
      <c r="A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1:15" x14ac:dyDescent="0.3">
      <c r="A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1:15" x14ac:dyDescent="0.3">
      <c r="A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1:15" x14ac:dyDescent="0.3">
      <c r="A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</row>
    <row r="121" spans="1:15" x14ac:dyDescent="0.3">
      <c r="A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</row>
    <row r="122" spans="1:15" x14ac:dyDescent="0.3">
      <c r="A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1:15" x14ac:dyDescent="0.3">
      <c r="A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1:15" x14ac:dyDescent="0.3">
      <c r="A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1:15" x14ac:dyDescent="0.3">
      <c r="A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1:15" x14ac:dyDescent="0.3">
      <c r="A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1:15" x14ac:dyDescent="0.3">
      <c r="A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1:15" x14ac:dyDescent="0.3">
      <c r="A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1:15" x14ac:dyDescent="0.3">
      <c r="A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1:15" x14ac:dyDescent="0.3">
      <c r="A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1:15" x14ac:dyDescent="0.3">
      <c r="A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1:15" x14ac:dyDescent="0.3">
      <c r="A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1:15" x14ac:dyDescent="0.3">
      <c r="A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1:15" x14ac:dyDescent="0.3">
      <c r="A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1:15" x14ac:dyDescent="0.3">
      <c r="A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1:15" x14ac:dyDescent="0.3">
      <c r="A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1:15" x14ac:dyDescent="0.3">
      <c r="A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1:15" x14ac:dyDescent="0.3">
      <c r="A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1:15" x14ac:dyDescent="0.3">
      <c r="A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1:15" x14ac:dyDescent="0.3">
      <c r="A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1:15" x14ac:dyDescent="0.3">
      <c r="A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1:15" x14ac:dyDescent="0.3">
      <c r="A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1:15" x14ac:dyDescent="0.3">
      <c r="A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1:15" x14ac:dyDescent="0.3">
      <c r="A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1:15" x14ac:dyDescent="0.3">
      <c r="A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1:15" x14ac:dyDescent="0.3">
      <c r="A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1:15" x14ac:dyDescent="0.3">
      <c r="A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1:15" x14ac:dyDescent="0.3">
      <c r="A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1:15" x14ac:dyDescent="0.3">
      <c r="A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1:15" x14ac:dyDescent="0.3">
      <c r="A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1:15" x14ac:dyDescent="0.3">
      <c r="A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1:15" x14ac:dyDescent="0.3">
      <c r="A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1:15" x14ac:dyDescent="0.3">
      <c r="A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5" x14ac:dyDescent="0.3">
      <c r="A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x14ac:dyDescent="0.3">
      <c r="A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5" x14ac:dyDescent="0.3">
      <c r="A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5" x14ac:dyDescent="0.3">
      <c r="A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x14ac:dyDescent="0.3">
      <c r="A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x14ac:dyDescent="0.3">
      <c r="A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x14ac:dyDescent="0.3">
      <c r="A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x14ac:dyDescent="0.3">
      <c r="A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x14ac:dyDescent="0.3">
      <c r="A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x14ac:dyDescent="0.3">
      <c r="A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x14ac:dyDescent="0.3">
      <c r="A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x14ac:dyDescent="0.3">
      <c r="A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x14ac:dyDescent="0.3">
      <c r="A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x14ac:dyDescent="0.3">
      <c r="A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x14ac:dyDescent="0.3">
      <c r="A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x14ac:dyDescent="0.3">
      <c r="A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x14ac:dyDescent="0.3">
      <c r="A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x14ac:dyDescent="0.3">
      <c r="A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x14ac:dyDescent="0.3">
      <c r="A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x14ac:dyDescent="0.3">
      <c r="A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x14ac:dyDescent="0.3">
      <c r="A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x14ac:dyDescent="0.3">
      <c r="A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x14ac:dyDescent="0.3">
      <c r="A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x14ac:dyDescent="0.3">
      <c r="A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x14ac:dyDescent="0.3">
      <c r="A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x14ac:dyDescent="0.3">
      <c r="A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x14ac:dyDescent="0.3">
      <c r="A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x14ac:dyDescent="0.3">
      <c r="A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x14ac:dyDescent="0.3">
      <c r="A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x14ac:dyDescent="0.3">
      <c r="A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x14ac:dyDescent="0.3">
      <c r="A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3">
      <c r="A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x14ac:dyDescent="0.3">
      <c r="A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x14ac:dyDescent="0.3">
      <c r="A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x14ac:dyDescent="0.3">
      <c r="A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x14ac:dyDescent="0.3">
      <c r="A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x14ac:dyDescent="0.3">
      <c r="A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x14ac:dyDescent="0.3">
      <c r="A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x14ac:dyDescent="0.3">
      <c r="A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x14ac:dyDescent="0.3">
      <c r="A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x14ac:dyDescent="0.3">
      <c r="A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x14ac:dyDescent="0.3">
      <c r="A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x14ac:dyDescent="0.3">
      <c r="A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x14ac:dyDescent="0.3">
      <c r="A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x14ac:dyDescent="0.3">
      <c r="A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x14ac:dyDescent="0.3">
      <c r="A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x14ac:dyDescent="0.3">
      <c r="A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x14ac:dyDescent="0.3">
      <c r="A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x14ac:dyDescent="0.3">
      <c r="A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x14ac:dyDescent="0.3">
      <c r="A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x14ac:dyDescent="0.3">
      <c r="A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x14ac:dyDescent="0.3">
      <c r="A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x14ac:dyDescent="0.3">
      <c r="A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x14ac:dyDescent="0.3">
      <c r="A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x14ac:dyDescent="0.3">
      <c r="A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x14ac:dyDescent="0.3">
      <c r="A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x14ac:dyDescent="0.3">
      <c r="A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x14ac:dyDescent="0.3">
      <c r="A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x14ac:dyDescent="0.3">
      <c r="A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x14ac:dyDescent="0.3">
      <c r="A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x14ac:dyDescent="0.3">
      <c r="A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3">
      <c r="A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x14ac:dyDescent="0.3">
      <c r="A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x14ac:dyDescent="0.3">
      <c r="A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x14ac:dyDescent="0.3">
      <c r="A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x14ac:dyDescent="0.3">
      <c r="A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x14ac:dyDescent="0.3">
      <c r="A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x14ac:dyDescent="0.3">
      <c r="A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x14ac:dyDescent="0.3">
      <c r="A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x14ac:dyDescent="0.3">
      <c r="A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x14ac:dyDescent="0.3">
      <c r="A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x14ac:dyDescent="0.3">
      <c r="A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x14ac:dyDescent="0.3">
      <c r="A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x14ac:dyDescent="0.3">
      <c r="A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x14ac:dyDescent="0.3">
      <c r="A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x14ac:dyDescent="0.3">
      <c r="A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x14ac:dyDescent="0.3">
      <c r="A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x14ac:dyDescent="0.3">
      <c r="A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x14ac:dyDescent="0.3">
      <c r="A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x14ac:dyDescent="0.3">
      <c r="A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x14ac:dyDescent="0.3">
      <c r="A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x14ac:dyDescent="0.3">
      <c r="A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x14ac:dyDescent="0.3">
      <c r="A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x14ac:dyDescent="0.3">
      <c r="A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x14ac:dyDescent="0.3">
      <c r="A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x14ac:dyDescent="0.3">
      <c r="A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x14ac:dyDescent="0.3">
      <c r="A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x14ac:dyDescent="0.3">
      <c r="A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x14ac:dyDescent="0.3">
      <c r="A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x14ac:dyDescent="0.3">
      <c r="A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x14ac:dyDescent="0.3">
      <c r="A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3">
      <c r="A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x14ac:dyDescent="0.3">
      <c r="A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x14ac:dyDescent="0.3">
      <c r="A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x14ac:dyDescent="0.3">
      <c r="A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x14ac:dyDescent="0.3">
      <c r="A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x14ac:dyDescent="0.3">
      <c r="A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x14ac:dyDescent="0.3">
      <c r="A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x14ac:dyDescent="0.3">
      <c r="A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x14ac:dyDescent="0.3">
      <c r="A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x14ac:dyDescent="0.3">
      <c r="A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x14ac:dyDescent="0.3">
      <c r="A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x14ac:dyDescent="0.3">
      <c r="A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x14ac:dyDescent="0.3">
      <c r="A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x14ac:dyDescent="0.3">
      <c r="A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x14ac:dyDescent="0.3">
      <c r="A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x14ac:dyDescent="0.3">
      <c r="A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x14ac:dyDescent="0.3">
      <c r="A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x14ac:dyDescent="0.3">
      <c r="A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x14ac:dyDescent="0.3">
      <c r="A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x14ac:dyDescent="0.3">
      <c r="A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x14ac:dyDescent="0.3">
      <c r="A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x14ac:dyDescent="0.3">
      <c r="A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x14ac:dyDescent="0.3">
      <c r="A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x14ac:dyDescent="0.3">
      <c r="A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x14ac:dyDescent="0.3">
      <c r="A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x14ac:dyDescent="0.3">
      <c r="A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x14ac:dyDescent="0.3">
      <c r="A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x14ac:dyDescent="0.3">
      <c r="A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x14ac:dyDescent="0.3">
      <c r="A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x14ac:dyDescent="0.3">
      <c r="A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3">
      <c r="A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x14ac:dyDescent="0.3">
      <c r="A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x14ac:dyDescent="0.3">
      <c r="A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x14ac:dyDescent="0.3">
      <c r="A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x14ac:dyDescent="0.3">
      <c r="A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x14ac:dyDescent="0.3">
      <c r="A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x14ac:dyDescent="0.3">
      <c r="A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x14ac:dyDescent="0.3">
      <c r="A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x14ac:dyDescent="0.3">
      <c r="A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x14ac:dyDescent="0.3">
      <c r="A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x14ac:dyDescent="0.3">
      <c r="A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x14ac:dyDescent="0.3">
      <c r="A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x14ac:dyDescent="0.3">
      <c r="A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x14ac:dyDescent="0.3">
      <c r="A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x14ac:dyDescent="0.3">
      <c r="A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x14ac:dyDescent="0.3">
      <c r="A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x14ac:dyDescent="0.3">
      <c r="A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x14ac:dyDescent="0.3">
      <c r="A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x14ac:dyDescent="0.3">
      <c r="A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x14ac:dyDescent="0.3">
      <c r="A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x14ac:dyDescent="0.3">
      <c r="A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x14ac:dyDescent="0.3">
      <c r="A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x14ac:dyDescent="0.3">
      <c r="A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x14ac:dyDescent="0.3">
      <c r="A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x14ac:dyDescent="0.3">
      <c r="A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x14ac:dyDescent="0.3">
      <c r="A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x14ac:dyDescent="0.3">
      <c r="A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x14ac:dyDescent="0.3">
      <c r="A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x14ac:dyDescent="0.3">
      <c r="A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x14ac:dyDescent="0.3">
      <c r="A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3">
      <c r="A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x14ac:dyDescent="0.3">
      <c r="A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x14ac:dyDescent="0.3">
      <c r="A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x14ac:dyDescent="0.3">
      <c r="A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x14ac:dyDescent="0.3">
      <c r="A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x14ac:dyDescent="0.3">
      <c r="A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x14ac:dyDescent="0.3">
      <c r="A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x14ac:dyDescent="0.3">
      <c r="A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x14ac:dyDescent="0.3">
      <c r="A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x14ac:dyDescent="0.3">
      <c r="A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x14ac:dyDescent="0.3">
      <c r="A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x14ac:dyDescent="0.3">
      <c r="A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x14ac:dyDescent="0.3">
      <c r="A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x14ac:dyDescent="0.3">
      <c r="A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x14ac:dyDescent="0.3">
      <c r="A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x14ac:dyDescent="0.3">
      <c r="A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x14ac:dyDescent="0.3">
      <c r="A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x14ac:dyDescent="0.3">
      <c r="A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x14ac:dyDescent="0.3">
      <c r="A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x14ac:dyDescent="0.3">
      <c r="A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x14ac:dyDescent="0.3">
      <c r="A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x14ac:dyDescent="0.3">
      <c r="A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x14ac:dyDescent="0.3">
      <c r="A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x14ac:dyDescent="0.3">
      <c r="A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x14ac:dyDescent="0.3">
      <c r="A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x14ac:dyDescent="0.3">
      <c r="A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x14ac:dyDescent="0.3">
      <c r="A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x14ac:dyDescent="0.3">
      <c r="A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x14ac:dyDescent="0.3">
      <c r="A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x14ac:dyDescent="0.3">
      <c r="A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3">
      <c r="A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x14ac:dyDescent="0.3">
      <c r="A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x14ac:dyDescent="0.3">
      <c r="A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x14ac:dyDescent="0.3">
      <c r="A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x14ac:dyDescent="0.3">
      <c r="A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x14ac:dyDescent="0.3">
      <c r="A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x14ac:dyDescent="0.3">
      <c r="A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x14ac:dyDescent="0.3">
      <c r="A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x14ac:dyDescent="0.3">
      <c r="A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x14ac:dyDescent="0.3">
      <c r="A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x14ac:dyDescent="0.3">
      <c r="A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x14ac:dyDescent="0.3">
      <c r="A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x14ac:dyDescent="0.3">
      <c r="A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x14ac:dyDescent="0.3">
      <c r="A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x14ac:dyDescent="0.3">
      <c r="A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x14ac:dyDescent="0.3">
      <c r="A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x14ac:dyDescent="0.3">
      <c r="A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x14ac:dyDescent="0.3">
      <c r="A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15" x14ac:dyDescent="0.3">
      <c r="A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15" x14ac:dyDescent="0.3">
      <c r="A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15" x14ac:dyDescent="0.3">
      <c r="A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15" x14ac:dyDescent="0.3">
      <c r="A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15" x14ac:dyDescent="0.3">
      <c r="A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15" x14ac:dyDescent="0.3">
      <c r="A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15" x14ac:dyDescent="0.3">
      <c r="A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1:15" x14ac:dyDescent="0.3">
      <c r="A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1:15" x14ac:dyDescent="0.3">
      <c r="A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1:15" x14ac:dyDescent="0.3">
      <c r="A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1:15" x14ac:dyDescent="0.3">
      <c r="A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1:15" x14ac:dyDescent="0.3">
      <c r="A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1:15" x14ac:dyDescent="0.3">
      <c r="A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1:15" x14ac:dyDescent="0.3">
      <c r="A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1:15" x14ac:dyDescent="0.3">
      <c r="A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x14ac:dyDescent="0.3">
      <c r="A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x14ac:dyDescent="0.3">
      <c r="A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x14ac:dyDescent="0.3">
      <c r="A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x14ac:dyDescent="0.3">
      <c r="A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1:15" x14ac:dyDescent="0.3">
      <c r="A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1:15" x14ac:dyDescent="0.3">
      <c r="A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1:15" x14ac:dyDescent="0.3">
      <c r="A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15" x14ac:dyDescent="0.3">
      <c r="A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15" x14ac:dyDescent="0.3">
      <c r="A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x14ac:dyDescent="0.3">
      <c r="A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1:15" x14ac:dyDescent="0.3">
      <c r="A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1:15" x14ac:dyDescent="0.3">
      <c r="A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1:15" x14ac:dyDescent="0.3">
      <c r="A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1:15" x14ac:dyDescent="0.3">
      <c r="A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1:15" x14ac:dyDescent="0.3">
      <c r="A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1:15" x14ac:dyDescent="0.3">
      <c r="A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1:15" x14ac:dyDescent="0.3">
      <c r="A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1:15" x14ac:dyDescent="0.3">
      <c r="A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1:15" x14ac:dyDescent="0.3">
      <c r="A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1:15" x14ac:dyDescent="0.3">
      <c r="A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1:15" x14ac:dyDescent="0.3">
      <c r="A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1:15" x14ac:dyDescent="0.3">
      <c r="A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1:15" x14ac:dyDescent="0.3">
      <c r="A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1:15" x14ac:dyDescent="0.3">
      <c r="A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1:15" x14ac:dyDescent="0.3">
      <c r="A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1:15" x14ac:dyDescent="0.3">
      <c r="A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1:15" x14ac:dyDescent="0.3">
      <c r="A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1:15" x14ac:dyDescent="0.3">
      <c r="A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1:15" x14ac:dyDescent="0.3">
      <c r="A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1:15" x14ac:dyDescent="0.3">
      <c r="A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1:15" x14ac:dyDescent="0.3">
      <c r="A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1:15" x14ac:dyDescent="0.3">
      <c r="A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1:15" x14ac:dyDescent="0.3">
      <c r="A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1:15" x14ac:dyDescent="0.3">
      <c r="A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1:15" x14ac:dyDescent="0.3">
      <c r="A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1:15" x14ac:dyDescent="0.3">
      <c r="A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1:15" x14ac:dyDescent="0.3">
      <c r="A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1:15" x14ac:dyDescent="0.3">
      <c r="A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1:15" x14ac:dyDescent="0.3">
      <c r="A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1:15" x14ac:dyDescent="0.3">
      <c r="A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1:15" x14ac:dyDescent="0.3">
      <c r="A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1:15" x14ac:dyDescent="0.3">
      <c r="A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1:15" x14ac:dyDescent="0.3">
      <c r="A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1:15" x14ac:dyDescent="0.3">
      <c r="A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1:15" x14ac:dyDescent="0.3">
      <c r="A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1:15" x14ac:dyDescent="0.3">
      <c r="A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1:15" x14ac:dyDescent="0.3">
      <c r="A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1:15" x14ac:dyDescent="0.3">
      <c r="A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1:15" x14ac:dyDescent="0.3">
      <c r="A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1:15" x14ac:dyDescent="0.3">
      <c r="A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1:15" x14ac:dyDescent="0.3">
      <c r="A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1:15" x14ac:dyDescent="0.3">
      <c r="A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1:15" x14ac:dyDescent="0.3">
      <c r="A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1:15" x14ac:dyDescent="0.3">
      <c r="A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1:15" x14ac:dyDescent="0.3">
      <c r="A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1:15" x14ac:dyDescent="0.3">
      <c r="A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1:15" x14ac:dyDescent="0.3">
      <c r="A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1:15" x14ac:dyDescent="0.3">
      <c r="A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1:15" x14ac:dyDescent="0.3">
      <c r="A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1:15" x14ac:dyDescent="0.3">
      <c r="A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1:15" x14ac:dyDescent="0.3">
      <c r="A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1:15" x14ac:dyDescent="0.3">
      <c r="A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1:15" x14ac:dyDescent="0.3">
      <c r="A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1:15" x14ac:dyDescent="0.3">
      <c r="A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1:15" x14ac:dyDescent="0.3">
      <c r="A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1:15" x14ac:dyDescent="0.3">
      <c r="A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1:15" x14ac:dyDescent="0.3">
      <c r="A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1:15" x14ac:dyDescent="0.3">
      <c r="A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1:15" x14ac:dyDescent="0.3">
      <c r="A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1:15" x14ac:dyDescent="0.3">
      <c r="A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x14ac:dyDescent="0.3">
      <c r="A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x14ac:dyDescent="0.3">
      <c r="A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x14ac:dyDescent="0.3">
      <c r="A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x14ac:dyDescent="0.3">
      <c r="A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1:15" x14ac:dyDescent="0.3">
      <c r="A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1:15" x14ac:dyDescent="0.3">
      <c r="A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1:15" x14ac:dyDescent="0.3">
      <c r="A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1:15" x14ac:dyDescent="0.3">
      <c r="A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1:15" x14ac:dyDescent="0.3">
      <c r="A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x14ac:dyDescent="0.3">
      <c r="A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1:15" x14ac:dyDescent="0.3">
      <c r="A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1:15" x14ac:dyDescent="0.3">
      <c r="A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1:15" x14ac:dyDescent="0.3">
      <c r="A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1:15" x14ac:dyDescent="0.3">
      <c r="A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1:15" x14ac:dyDescent="0.3">
      <c r="A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1:15" x14ac:dyDescent="0.3">
      <c r="A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1:15" x14ac:dyDescent="0.3">
      <c r="A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1:15" x14ac:dyDescent="0.3">
      <c r="A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1:15" x14ac:dyDescent="0.3">
      <c r="A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1:15" x14ac:dyDescent="0.3">
      <c r="A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1:15" x14ac:dyDescent="0.3">
      <c r="A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1:15" x14ac:dyDescent="0.3">
      <c r="A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1:15" x14ac:dyDescent="0.3">
      <c r="A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1:15" x14ac:dyDescent="0.3">
      <c r="A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1:15" x14ac:dyDescent="0.3">
      <c r="A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1:15" x14ac:dyDescent="0.3">
      <c r="A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1:15" x14ac:dyDescent="0.3">
      <c r="A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1:15" x14ac:dyDescent="0.3">
      <c r="A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1:15" x14ac:dyDescent="0.3">
      <c r="A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1:15" x14ac:dyDescent="0.3">
      <c r="A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1:15" x14ac:dyDescent="0.3">
      <c r="A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1:15" x14ac:dyDescent="0.3">
      <c r="A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1:15" x14ac:dyDescent="0.3">
      <c r="A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1:15" x14ac:dyDescent="0.3">
      <c r="A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1:15" x14ac:dyDescent="0.3">
      <c r="A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1:15" x14ac:dyDescent="0.3">
      <c r="A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1:15" x14ac:dyDescent="0.3">
      <c r="A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1:15" x14ac:dyDescent="0.3">
      <c r="A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1:15" x14ac:dyDescent="0.3">
      <c r="A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1:15" x14ac:dyDescent="0.3">
      <c r="A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1:15" x14ac:dyDescent="0.3">
      <c r="A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1:15" x14ac:dyDescent="0.3">
      <c r="A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1:15" x14ac:dyDescent="0.3">
      <c r="A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1:15" x14ac:dyDescent="0.3">
      <c r="A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1:15" x14ac:dyDescent="0.3">
      <c r="A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1:15" x14ac:dyDescent="0.3">
      <c r="A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1:15" x14ac:dyDescent="0.3">
      <c r="A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1:15" x14ac:dyDescent="0.3">
      <c r="A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1:15" x14ac:dyDescent="0.3">
      <c r="A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1:15" x14ac:dyDescent="0.3">
      <c r="A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1:15" x14ac:dyDescent="0.3">
      <c r="A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1:15" x14ac:dyDescent="0.3">
      <c r="A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1:15" x14ac:dyDescent="0.3">
      <c r="A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1:15" x14ac:dyDescent="0.3">
      <c r="A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1:15" x14ac:dyDescent="0.3">
      <c r="A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1:15" x14ac:dyDescent="0.3">
      <c r="A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1:15" x14ac:dyDescent="0.3">
      <c r="A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1:15" x14ac:dyDescent="0.3">
      <c r="A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1:15" x14ac:dyDescent="0.3">
      <c r="A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1:15" x14ac:dyDescent="0.3">
      <c r="A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1:15" x14ac:dyDescent="0.3">
      <c r="A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1:15" x14ac:dyDescent="0.3">
      <c r="A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1:15" x14ac:dyDescent="0.3">
      <c r="A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1:15" x14ac:dyDescent="0.3">
      <c r="A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1:15" x14ac:dyDescent="0.3">
      <c r="A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1:15" x14ac:dyDescent="0.3">
      <c r="A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1:15" x14ac:dyDescent="0.3">
      <c r="A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1:15" x14ac:dyDescent="0.3">
      <c r="A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1:15" x14ac:dyDescent="0.3">
      <c r="A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1:15" x14ac:dyDescent="0.3">
      <c r="A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x14ac:dyDescent="0.3">
      <c r="A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x14ac:dyDescent="0.3">
      <c r="A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x14ac:dyDescent="0.3">
      <c r="A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x14ac:dyDescent="0.3">
      <c r="A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1:15" x14ac:dyDescent="0.3">
      <c r="A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1:15" x14ac:dyDescent="0.3">
      <c r="A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1:15" x14ac:dyDescent="0.3">
      <c r="A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1:15" x14ac:dyDescent="0.3">
      <c r="A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1:15" x14ac:dyDescent="0.3">
      <c r="A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x14ac:dyDescent="0.3">
      <c r="A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1:15" x14ac:dyDescent="0.3">
      <c r="A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1:15" x14ac:dyDescent="0.3">
      <c r="A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1:15" x14ac:dyDescent="0.3">
      <c r="A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1:15" x14ac:dyDescent="0.3">
      <c r="A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1:15" x14ac:dyDescent="0.3">
      <c r="A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1:15" x14ac:dyDescent="0.3">
      <c r="A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1:15" x14ac:dyDescent="0.3">
      <c r="A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1:15" x14ac:dyDescent="0.3">
      <c r="A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1:15" x14ac:dyDescent="0.3">
      <c r="A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1:15" x14ac:dyDescent="0.3">
      <c r="A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1:15" x14ac:dyDescent="0.3">
      <c r="A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1:15" x14ac:dyDescent="0.3">
      <c r="A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1:15" x14ac:dyDescent="0.3">
      <c r="A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1:15" x14ac:dyDescent="0.3">
      <c r="A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1:15" x14ac:dyDescent="0.3">
      <c r="A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1:15" x14ac:dyDescent="0.3">
      <c r="A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1:15" x14ac:dyDescent="0.3">
      <c r="A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1:15" x14ac:dyDescent="0.3">
      <c r="A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1:15" x14ac:dyDescent="0.3">
      <c r="A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1:15" x14ac:dyDescent="0.3">
      <c r="A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1:15" x14ac:dyDescent="0.3">
      <c r="A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1:15" x14ac:dyDescent="0.3">
      <c r="A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1:15" x14ac:dyDescent="0.3">
      <c r="A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1:15" x14ac:dyDescent="0.3">
      <c r="A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1:15" x14ac:dyDescent="0.3">
      <c r="A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1:15" x14ac:dyDescent="0.3">
      <c r="A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1:15" x14ac:dyDescent="0.3">
      <c r="A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1:15" x14ac:dyDescent="0.3">
      <c r="A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1:15" x14ac:dyDescent="0.3">
      <c r="A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1:15" x14ac:dyDescent="0.3">
      <c r="A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1:15" x14ac:dyDescent="0.3">
      <c r="A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1:15" x14ac:dyDescent="0.3">
      <c r="A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1:15" x14ac:dyDescent="0.3">
      <c r="A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1:15" x14ac:dyDescent="0.3">
      <c r="A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1:15" x14ac:dyDescent="0.3">
      <c r="A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1:15" x14ac:dyDescent="0.3">
      <c r="A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1:15" x14ac:dyDescent="0.3">
      <c r="A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1:15" x14ac:dyDescent="0.3">
      <c r="A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1:15" x14ac:dyDescent="0.3">
      <c r="A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1:15" x14ac:dyDescent="0.3">
      <c r="A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1:15" x14ac:dyDescent="0.3">
      <c r="A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1:15" x14ac:dyDescent="0.3">
      <c r="A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1:15" x14ac:dyDescent="0.3">
      <c r="A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1:15" x14ac:dyDescent="0.3">
      <c r="A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1:15" x14ac:dyDescent="0.3">
      <c r="A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1:15" x14ac:dyDescent="0.3">
      <c r="A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1:15" x14ac:dyDescent="0.3">
      <c r="A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1:15" x14ac:dyDescent="0.3">
      <c r="A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1:15" x14ac:dyDescent="0.3">
      <c r="A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1:15" x14ac:dyDescent="0.3">
      <c r="A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1:15" x14ac:dyDescent="0.3">
      <c r="A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1:15" x14ac:dyDescent="0.3">
      <c r="A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1:15" x14ac:dyDescent="0.3">
      <c r="A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1:15" x14ac:dyDescent="0.3">
      <c r="A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1:15" x14ac:dyDescent="0.3">
      <c r="A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1:15" x14ac:dyDescent="0.3">
      <c r="A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1:15" x14ac:dyDescent="0.3">
      <c r="A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1:15" x14ac:dyDescent="0.3">
      <c r="A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1:15" x14ac:dyDescent="0.3">
      <c r="A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1:15" x14ac:dyDescent="0.3">
      <c r="A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x14ac:dyDescent="0.3">
      <c r="A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x14ac:dyDescent="0.3">
      <c r="A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x14ac:dyDescent="0.3">
      <c r="A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x14ac:dyDescent="0.3">
      <c r="A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1:15" x14ac:dyDescent="0.3">
      <c r="A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1:15" x14ac:dyDescent="0.3">
      <c r="A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1:15" x14ac:dyDescent="0.3">
      <c r="A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1:15" x14ac:dyDescent="0.3">
      <c r="A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1:15" x14ac:dyDescent="0.3">
      <c r="A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x14ac:dyDescent="0.3">
      <c r="A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1:15" x14ac:dyDescent="0.3">
      <c r="A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1:15" x14ac:dyDescent="0.3">
      <c r="A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1:15" x14ac:dyDescent="0.3">
      <c r="A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1:15" x14ac:dyDescent="0.3">
      <c r="A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1:15" x14ac:dyDescent="0.3">
      <c r="A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1:15" x14ac:dyDescent="0.3">
      <c r="A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1:15" x14ac:dyDescent="0.3">
      <c r="A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1:15" x14ac:dyDescent="0.3">
      <c r="A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1:15" x14ac:dyDescent="0.3">
      <c r="A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1:15" x14ac:dyDescent="0.3">
      <c r="A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1:15" x14ac:dyDescent="0.3">
      <c r="A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1:15" x14ac:dyDescent="0.3">
      <c r="A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1:15" x14ac:dyDescent="0.3">
      <c r="A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1:15" x14ac:dyDescent="0.3">
      <c r="A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1:15" x14ac:dyDescent="0.3">
      <c r="A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1:15" x14ac:dyDescent="0.3">
      <c r="A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1:15" x14ac:dyDescent="0.3">
      <c r="A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1:15" x14ac:dyDescent="0.3">
      <c r="A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1:15" x14ac:dyDescent="0.3">
      <c r="A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1:15" x14ac:dyDescent="0.3">
      <c r="A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1:15" x14ac:dyDescent="0.3">
      <c r="A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1:15" x14ac:dyDescent="0.3">
      <c r="A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1:15" x14ac:dyDescent="0.3">
      <c r="A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1:15" x14ac:dyDescent="0.3">
      <c r="A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1:15" x14ac:dyDescent="0.3">
      <c r="A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1:15" x14ac:dyDescent="0.3">
      <c r="A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1:15" x14ac:dyDescent="0.3">
      <c r="A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1:15" x14ac:dyDescent="0.3">
      <c r="A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1:15" x14ac:dyDescent="0.3">
      <c r="A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1:15" x14ac:dyDescent="0.3">
      <c r="A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1:15" x14ac:dyDescent="0.3">
      <c r="A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1:15" x14ac:dyDescent="0.3">
      <c r="A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1:15" x14ac:dyDescent="0.3">
      <c r="A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1:15" x14ac:dyDescent="0.3">
      <c r="A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1:15" x14ac:dyDescent="0.3">
      <c r="A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1:15" x14ac:dyDescent="0.3">
      <c r="A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1:15" x14ac:dyDescent="0.3">
      <c r="A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1:15" x14ac:dyDescent="0.3">
      <c r="A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1:15" x14ac:dyDescent="0.3">
      <c r="A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1:15" x14ac:dyDescent="0.3">
      <c r="A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1:15" x14ac:dyDescent="0.3">
      <c r="A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1:15" x14ac:dyDescent="0.3">
      <c r="A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1:15" x14ac:dyDescent="0.3">
      <c r="A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1:15" x14ac:dyDescent="0.3">
      <c r="A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1:15" x14ac:dyDescent="0.3">
      <c r="A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1:15" x14ac:dyDescent="0.3">
      <c r="A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1:15" x14ac:dyDescent="0.3">
      <c r="A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1:15" x14ac:dyDescent="0.3">
      <c r="A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1:15" x14ac:dyDescent="0.3">
      <c r="A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1:15" x14ac:dyDescent="0.3">
      <c r="A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1:15" x14ac:dyDescent="0.3">
      <c r="A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1:15" x14ac:dyDescent="0.3">
      <c r="A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1:15" x14ac:dyDescent="0.3">
      <c r="A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1:15" x14ac:dyDescent="0.3">
      <c r="A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1:15" x14ac:dyDescent="0.3">
      <c r="A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1:15" x14ac:dyDescent="0.3">
      <c r="A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1:15" x14ac:dyDescent="0.3">
      <c r="A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1:15" x14ac:dyDescent="0.3">
      <c r="A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1:15" x14ac:dyDescent="0.3">
      <c r="A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1:15" x14ac:dyDescent="0.3">
      <c r="A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1:15" x14ac:dyDescent="0.3">
      <c r="A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1:15" x14ac:dyDescent="0.3">
      <c r="A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1:15" x14ac:dyDescent="0.3">
      <c r="A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1:15" x14ac:dyDescent="0.3">
      <c r="A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1:15" x14ac:dyDescent="0.3">
      <c r="A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1:15" x14ac:dyDescent="0.3">
      <c r="A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1:15" x14ac:dyDescent="0.3">
      <c r="A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1:15" x14ac:dyDescent="0.3">
      <c r="A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1:15" x14ac:dyDescent="0.3">
      <c r="A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1:15" x14ac:dyDescent="0.3">
      <c r="A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1:15" x14ac:dyDescent="0.3">
      <c r="A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1:15" x14ac:dyDescent="0.3">
      <c r="A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1:15" x14ac:dyDescent="0.3">
      <c r="A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1:15" x14ac:dyDescent="0.3">
      <c r="A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1:15" x14ac:dyDescent="0.3">
      <c r="A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1:15" x14ac:dyDescent="0.3">
      <c r="A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1:15" x14ac:dyDescent="0.3">
      <c r="A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1:15" x14ac:dyDescent="0.3">
      <c r="A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1:15" x14ac:dyDescent="0.3">
      <c r="A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1:15" x14ac:dyDescent="0.3">
      <c r="A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1:15" x14ac:dyDescent="0.3">
      <c r="A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1:15" x14ac:dyDescent="0.3">
      <c r="A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1:15" x14ac:dyDescent="0.3">
      <c r="A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1:15" x14ac:dyDescent="0.3">
      <c r="A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1:15" x14ac:dyDescent="0.3">
      <c r="A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1:15" x14ac:dyDescent="0.3">
      <c r="A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1:15" x14ac:dyDescent="0.3">
      <c r="A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1:15" x14ac:dyDescent="0.3">
      <c r="A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1:15" x14ac:dyDescent="0.3">
      <c r="A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1:15" x14ac:dyDescent="0.3">
      <c r="A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1:15" x14ac:dyDescent="0.3">
      <c r="A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1:15" x14ac:dyDescent="0.3">
      <c r="A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1:15" x14ac:dyDescent="0.3">
      <c r="A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1:15" x14ac:dyDescent="0.3">
      <c r="A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1:15" x14ac:dyDescent="0.3">
      <c r="A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1:15" x14ac:dyDescent="0.3">
      <c r="A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1:15" x14ac:dyDescent="0.3">
      <c r="A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1:15" x14ac:dyDescent="0.3">
      <c r="A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1:15" x14ac:dyDescent="0.3">
      <c r="A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1:15" x14ac:dyDescent="0.3">
      <c r="A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1:15" x14ac:dyDescent="0.3">
      <c r="A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1:15" x14ac:dyDescent="0.3">
      <c r="A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1:15" x14ac:dyDescent="0.3">
      <c r="A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1:15" x14ac:dyDescent="0.3">
      <c r="A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1:15" x14ac:dyDescent="0.3">
      <c r="A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1:15" x14ac:dyDescent="0.3">
      <c r="A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1:15" x14ac:dyDescent="0.3">
      <c r="A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1:15" x14ac:dyDescent="0.3">
      <c r="A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1:15" x14ac:dyDescent="0.3">
      <c r="A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1:15" x14ac:dyDescent="0.3">
      <c r="A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1:15" x14ac:dyDescent="0.3">
      <c r="A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1:15" x14ac:dyDescent="0.3">
      <c r="A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1:15" x14ac:dyDescent="0.3">
      <c r="A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1:15" x14ac:dyDescent="0.3">
      <c r="A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1:15" x14ac:dyDescent="0.3">
      <c r="A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1:15" x14ac:dyDescent="0.3">
      <c r="A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1:15" x14ac:dyDescent="0.3">
      <c r="A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1:15" x14ac:dyDescent="0.3">
      <c r="A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1:15" x14ac:dyDescent="0.3">
      <c r="A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1:15" x14ac:dyDescent="0.3">
      <c r="A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1:15" x14ac:dyDescent="0.3">
      <c r="A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1:15" x14ac:dyDescent="0.3">
      <c r="A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1:15" x14ac:dyDescent="0.3">
      <c r="A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1:15" x14ac:dyDescent="0.3">
      <c r="A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1:15" x14ac:dyDescent="0.3">
      <c r="A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1:15" x14ac:dyDescent="0.3">
      <c r="A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1:15" x14ac:dyDescent="0.3">
      <c r="A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1:15" x14ac:dyDescent="0.3">
      <c r="A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1:15" x14ac:dyDescent="0.3">
      <c r="A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1:15" x14ac:dyDescent="0.3">
      <c r="A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1:15" x14ac:dyDescent="0.3">
      <c r="A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1:15" x14ac:dyDescent="0.3">
      <c r="A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1:15" x14ac:dyDescent="0.3">
      <c r="A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1:15" x14ac:dyDescent="0.3">
      <c r="A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1:15" x14ac:dyDescent="0.3">
      <c r="A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1:15" x14ac:dyDescent="0.3">
      <c r="A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1:15" x14ac:dyDescent="0.3">
      <c r="A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1:15" x14ac:dyDescent="0.3">
      <c r="A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1:15" x14ac:dyDescent="0.3">
      <c r="A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1:15" x14ac:dyDescent="0.3">
      <c r="A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1:15" x14ac:dyDescent="0.3">
      <c r="A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1:15" x14ac:dyDescent="0.3">
      <c r="A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1:15" x14ac:dyDescent="0.3">
      <c r="A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1:15" x14ac:dyDescent="0.3">
      <c r="A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1:15" x14ac:dyDescent="0.3">
      <c r="A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1:15" x14ac:dyDescent="0.3">
      <c r="A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1:15" x14ac:dyDescent="0.3">
      <c r="A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1:15" x14ac:dyDescent="0.3">
      <c r="A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1:15" x14ac:dyDescent="0.3">
      <c r="A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1:15" x14ac:dyDescent="0.3">
      <c r="A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1:15" x14ac:dyDescent="0.3">
      <c r="A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1:15" x14ac:dyDescent="0.3">
      <c r="A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1:15" x14ac:dyDescent="0.3">
      <c r="A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1:15" x14ac:dyDescent="0.3">
      <c r="A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1:15" x14ac:dyDescent="0.3">
      <c r="A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1:15" x14ac:dyDescent="0.3">
      <c r="A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1:15" x14ac:dyDescent="0.3">
      <c r="A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1:15" x14ac:dyDescent="0.3">
      <c r="A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1:15" x14ac:dyDescent="0.3">
      <c r="A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1:15" x14ac:dyDescent="0.3">
      <c r="A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1:15" x14ac:dyDescent="0.3">
      <c r="A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1:15" x14ac:dyDescent="0.3">
      <c r="A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1:15" x14ac:dyDescent="0.3">
      <c r="A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1:15" x14ac:dyDescent="0.3">
      <c r="A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1:15" x14ac:dyDescent="0.3">
      <c r="A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1:15" x14ac:dyDescent="0.3">
      <c r="A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1:15" x14ac:dyDescent="0.3">
      <c r="A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1:15" x14ac:dyDescent="0.3">
      <c r="A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1:15" x14ac:dyDescent="0.3">
      <c r="A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1:15" x14ac:dyDescent="0.3">
      <c r="A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1:15" x14ac:dyDescent="0.3">
      <c r="A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1:15" x14ac:dyDescent="0.3">
      <c r="A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1:15" x14ac:dyDescent="0.3">
      <c r="A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1:15" x14ac:dyDescent="0.3">
      <c r="A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1:15" x14ac:dyDescent="0.3">
      <c r="A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1:15" x14ac:dyDescent="0.3">
      <c r="A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1:15" x14ac:dyDescent="0.3">
      <c r="A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1:15" x14ac:dyDescent="0.3">
      <c r="A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1:15" x14ac:dyDescent="0.3">
      <c r="A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1:15" x14ac:dyDescent="0.3">
      <c r="A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1:15" x14ac:dyDescent="0.3">
      <c r="A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1:15" x14ac:dyDescent="0.3">
      <c r="A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1:15" x14ac:dyDescent="0.3">
      <c r="A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1:15" x14ac:dyDescent="0.3">
      <c r="A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1:15" x14ac:dyDescent="0.3">
      <c r="A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1:15" x14ac:dyDescent="0.3">
      <c r="A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1:15" x14ac:dyDescent="0.3">
      <c r="A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1:15" x14ac:dyDescent="0.3">
      <c r="A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1:15" x14ac:dyDescent="0.3">
      <c r="A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1:15" x14ac:dyDescent="0.3">
      <c r="A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1:15" x14ac:dyDescent="0.3">
      <c r="A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1:15" x14ac:dyDescent="0.3">
      <c r="A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1:15" x14ac:dyDescent="0.3">
      <c r="A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1:15" x14ac:dyDescent="0.3">
      <c r="A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1:15" x14ac:dyDescent="0.3">
      <c r="A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1:15" x14ac:dyDescent="0.3">
      <c r="A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1:15" x14ac:dyDescent="0.3">
      <c r="A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1:15" x14ac:dyDescent="0.3">
      <c r="A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1:15" x14ac:dyDescent="0.3">
      <c r="A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1:15" x14ac:dyDescent="0.3">
      <c r="A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1:15" x14ac:dyDescent="0.3">
      <c r="A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1:15" x14ac:dyDescent="0.3">
      <c r="A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1:15" x14ac:dyDescent="0.3">
      <c r="A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1:15" x14ac:dyDescent="0.3">
      <c r="A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1:15" x14ac:dyDescent="0.3">
      <c r="A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1:15" x14ac:dyDescent="0.3">
      <c r="A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1:15" x14ac:dyDescent="0.3">
      <c r="A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1:15" x14ac:dyDescent="0.3">
      <c r="A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1:15" x14ac:dyDescent="0.3">
      <c r="A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1:15" x14ac:dyDescent="0.3">
      <c r="A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1:15" x14ac:dyDescent="0.3">
      <c r="A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1:15" x14ac:dyDescent="0.3">
      <c r="A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1:15" x14ac:dyDescent="0.3">
      <c r="A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1:15" x14ac:dyDescent="0.3">
      <c r="A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1:15" x14ac:dyDescent="0.3">
      <c r="A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1:15" x14ac:dyDescent="0.3">
      <c r="A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1:15" x14ac:dyDescent="0.3">
      <c r="A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1:15" x14ac:dyDescent="0.3">
      <c r="A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1:15" x14ac:dyDescent="0.3">
      <c r="A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1:15" x14ac:dyDescent="0.3">
      <c r="A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1:15" x14ac:dyDescent="0.3">
      <c r="A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1:15" x14ac:dyDescent="0.3">
      <c r="A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1:15" x14ac:dyDescent="0.3">
      <c r="A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1:15" x14ac:dyDescent="0.3">
      <c r="A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1:15" x14ac:dyDescent="0.3">
      <c r="A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1:15" x14ac:dyDescent="0.3">
      <c r="A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1:15" x14ac:dyDescent="0.3">
      <c r="A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1:15" x14ac:dyDescent="0.3">
      <c r="A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1:15" x14ac:dyDescent="0.3">
      <c r="A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1:15" x14ac:dyDescent="0.3">
      <c r="A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1:15" x14ac:dyDescent="0.3">
      <c r="A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1:15" x14ac:dyDescent="0.3">
      <c r="A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1:15" x14ac:dyDescent="0.3">
      <c r="A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1:15" x14ac:dyDescent="0.3">
      <c r="A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1:15" x14ac:dyDescent="0.3">
      <c r="A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1:15" x14ac:dyDescent="0.3">
      <c r="A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1:15" x14ac:dyDescent="0.3">
      <c r="A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1:15" x14ac:dyDescent="0.3">
      <c r="A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1:15" x14ac:dyDescent="0.3">
      <c r="A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1:15" x14ac:dyDescent="0.3">
      <c r="A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1:15" x14ac:dyDescent="0.3">
      <c r="A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1:15" x14ac:dyDescent="0.3">
      <c r="A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1:15" x14ac:dyDescent="0.3">
      <c r="A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1:15" x14ac:dyDescent="0.3">
      <c r="A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1:15" x14ac:dyDescent="0.3">
      <c r="A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1:15" x14ac:dyDescent="0.3">
      <c r="A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1:15" x14ac:dyDescent="0.3">
      <c r="A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1:15" x14ac:dyDescent="0.3">
      <c r="A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1:15" x14ac:dyDescent="0.3">
      <c r="A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1:15" x14ac:dyDescent="0.3">
      <c r="A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1:15" x14ac:dyDescent="0.3">
      <c r="A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1:15" x14ac:dyDescent="0.3">
      <c r="A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1:15" x14ac:dyDescent="0.3">
      <c r="A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1:15" x14ac:dyDescent="0.3">
      <c r="A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1:15" x14ac:dyDescent="0.3">
      <c r="A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1:15" x14ac:dyDescent="0.3">
      <c r="A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1:15" x14ac:dyDescent="0.3">
      <c r="A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1:15" x14ac:dyDescent="0.3">
      <c r="A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1:15" x14ac:dyDescent="0.3">
      <c r="A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1:15" x14ac:dyDescent="0.3">
      <c r="A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1:15" x14ac:dyDescent="0.3">
      <c r="A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1:15" x14ac:dyDescent="0.3">
      <c r="A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1:15" x14ac:dyDescent="0.3">
      <c r="A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1:15" x14ac:dyDescent="0.3">
      <c r="A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1:15" x14ac:dyDescent="0.3">
      <c r="A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1:15" x14ac:dyDescent="0.3">
      <c r="A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1:15" x14ac:dyDescent="0.3">
      <c r="A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1:15" x14ac:dyDescent="0.3">
      <c r="A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1:15" x14ac:dyDescent="0.3">
      <c r="A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1:15" x14ac:dyDescent="0.3">
      <c r="A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1:15" x14ac:dyDescent="0.3">
      <c r="A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1:15" x14ac:dyDescent="0.3">
      <c r="A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1:15" x14ac:dyDescent="0.3">
      <c r="A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1:15" x14ac:dyDescent="0.3">
      <c r="A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1:15" x14ac:dyDescent="0.3">
      <c r="A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1:15" x14ac:dyDescent="0.3">
      <c r="A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1:15" x14ac:dyDescent="0.3">
      <c r="A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1:15" x14ac:dyDescent="0.3">
      <c r="A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1:15" x14ac:dyDescent="0.3">
      <c r="A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1:15" x14ac:dyDescent="0.3">
      <c r="A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1:15" x14ac:dyDescent="0.3">
      <c r="A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1:15" x14ac:dyDescent="0.3">
      <c r="A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1:15" x14ac:dyDescent="0.3">
      <c r="A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1:15" x14ac:dyDescent="0.3">
      <c r="A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1:15" x14ac:dyDescent="0.3">
      <c r="A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1:15" x14ac:dyDescent="0.3">
      <c r="A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1:15" x14ac:dyDescent="0.3">
      <c r="A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1:15" x14ac:dyDescent="0.3">
      <c r="A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1:15" x14ac:dyDescent="0.3">
      <c r="A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1:15" x14ac:dyDescent="0.3">
      <c r="A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1:15" x14ac:dyDescent="0.3">
      <c r="A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1:15" x14ac:dyDescent="0.3">
      <c r="A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1:15" x14ac:dyDescent="0.3">
      <c r="A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1:15" x14ac:dyDescent="0.3">
      <c r="A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1:15" x14ac:dyDescent="0.3">
      <c r="A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1:15" x14ac:dyDescent="0.3">
      <c r="A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1:15" x14ac:dyDescent="0.3">
      <c r="A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1:15" x14ac:dyDescent="0.3">
      <c r="A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1:15" x14ac:dyDescent="0.3">
      <c r="A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1:15" x14ac:dyDescent="0.3">
      <c r="A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1:15" x14ac:dyDescent="0.3">
      <c r="A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1:15" x14ac:dyDescent="0.3">
      <c r="A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1:15" x14ac:dyDescent="0.3">
      <c r="A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1:15" x14ac:dyDescent="0.3">
      <c r="A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1:15" x14ac:dyDescent="0.3">
      <c r="A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1:15" x14ac:dyDescent="0.3">
      <c r="A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1:15" x14ac:dyDescent="0.3">
      <c r="A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1:15" x14ac:dyDescent="0.3">
      <c r="A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1:15" x14ac:dyDescent="0.3">
      <c r="A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1:15" x14ac:dyDescent="0.3">
      <c r="A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1:15" x14ac:dyDescent="0.3">
      <c r="A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1:15" x14ac:dyDescent="0.3">
      <c r="A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1:15" x14ac:dyDescent="0.3">
      <c r="A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1:15" x14ac:dyDescent="0.3">
      <c r="A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1:15" x14ac:dyDescent="0.3">
      <c r="A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1:15" x14ac:dyDescent="0.3">
      <c r="A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1:15" x14ac:dyDescent="0.3">
      <c r="A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1:15" x14ac:dyDescent="0.3">
      <c r="A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1:15" x14ac:dyDescent="0.3">
      <c r="A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1:15" x14ac:dyDescent="0.3">
      <c r="A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1:15" x14ac:dyDescent="0.3">
      <c r="A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1:15" x14ac:dyDescent="0.3">
      <c r="A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1:15" x14ac:dyDescent="0.3">
      <c r="A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1:15" x14ac:dyDescent="0.3">
      <c r="A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1:15" x14ac:dyDescent="0.3">
      <c r="A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1:15" x14ac:dyDescent="0.3">
      <c r="A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1:15" x14ac:dyDescent="0.3">
      <c r="A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1:15" x14ac:dyDescent="0.3">
      <c r="A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1:15" x14ac:dyDescent="0.3">
      <c r="A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1:15" x14ac:dyDescent="0.3">
      <c r="A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1:15" x14ac:dyDescent="0.3">
      <c r="A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1:15" x14ac:dyDescent="0.3">
      <c r="A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1:15" x14ac:dyDescent="0.3">
      <c r="A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1:15" x14ac:dyDescent="0.3">
      <c r="A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1:15" x14ac:dyDescent="0.3">
      <c r="A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1:15" x14ac:dyDescent="0.3">
      <c r="A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1:15" x14ac:dyDescent="0.3">
      <c r="A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1:15" x14ac:dyDescent="0.3">
      <c r="A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1:15" x14ac:dyDescent="0.3">
      <c r="A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1:15" x14ac:dyDescent="0.3">
      <c r="A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1:15" x14ac:dyDescent="0.3">
      <c r="A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1:15" x14ac:dyDescent="0.3">
      <c r="A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1:15" x14ac:dyDescent="0.3">
      <c r="A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1:15" x14ac:dyDescent="0.3">
      <c r="A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1:15" x14ac:dyDescent="0.3">
      <c r="A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1:15" x14ac:dyDescent="0.3">
      <c r="A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1:15" x14ac:dyDescent="0.3">
      <c r="A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1:15" x14ac:dyDescent="0.3">
      <c r="A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1:15" x14ac:dyDescent="0.3">
      <c r="A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1:15" x14ac:dyDescent="0.3">
      <c r="A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1:15" x14ac:dyDescent="0.3">
      <c r="A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1:15" x14ac:dyDescent="0.3">
      <c r="A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1:15" x14ac:dyDescent="0.3">
      <c r="A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1:15" x14ac:dyDescent="0.3">
      <c r="A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1:15" x14ac:dyDescent="0.3">
      <c r="A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1:15" x14ac:dyDescent="0.3">
      <c r="A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1:15" x14ac:dyDescent="0.3">
      <c r="A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  <row r="945" spans="1:15" x14ac:dyDescent="0.3">
      <c r="A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</row>
    <row r="946" spans="1:15" x14ac:dyDescent="0.3">
      <c r="A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</row>
    <row r="947" spans="1:15" x14ac:dyDescent="0.3">
      <c r="A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</row>
    <row r="948" spans="1:15" x14ac:dyDescent="0.3">
      <c r="A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</row>
    <row r="949" spans="1:15" x14ac:dyDescent="0.3">
      <c r="A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</row>
    <row r="950" spans="1:15" x14ac:dyDescent="0.3">
      <c r="A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</row>
    <row r="951" spans="1:15" x14ac:dyDescent="0.3">
      <c r="A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</row>
    <row r="952" spans="1:15" x14ac:dyDescent="0.3">
      <c r="A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</row>
    <row r="953" spans="1:15" x14ac:dyDescent="0.3">
      <c r="A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</row>
    <row r="954" spans="1:15" x14ac:dyDescent="0.3">
      <c r="A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</row>
    <row r="955" spans="1:15" x14ac:dyDescent="0.3">
      <c r="A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</row>
    <row r="956" spans="1:15" x14ac:dyDescent="0.3">
      <c r="A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</row>
    <row r="957" spans="1:15" x14ac:dyDescent="0.3">
      <c r="A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</row>
    <row r="958" spans="1:15" x14ac:dyDescent="0.3">
      <c r="A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</row>
    <row r="959" spans="1:15" x14ac:dyDescent="0.3">
      <c r="A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</row>
    <row r="960" spans="1:15" x14ac:dyDescent="0.3">
      <c r="A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</row>
    <row r="961" spans="1:15" x14ac:dyDescent="0.3">
      <c r="A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</row>
    <row r="962" spans="1:15" x14ac:dyDescent="0.3">
      <c r="A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</row>
    <row r="963" spans="1:15" x14ac:dyDescent="0.3">
      <c r="A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</row>
    <row r="964" spans="1:15" x14ac:dyDescent="0.3">
      <c r="A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</row>
    <row r="965" spans="1:15" x14ac:dyDescent="0.3">
      <c r="A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</row>
    <row r="966" spans="1:15" x14ac:dyDescent="0.3">
      <c r="A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</row>
    <row r="967" spans="1:15" x14ac:dyDescent="0.3">
      <c r="A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</row>
    <row r="968" spans="1:15" x14ac:dyDescent="0.3">
      <c r="A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</row>
    <row r="969" spans="1:15" x14ac:dyDescent="0.3">
      <c r="A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</row>
    <row r="970" spans="1:15" x14ac:dyDescent="0.3">
      <c r="A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</row>
    <row r="971" spans="1:15" x14ac:dyDescent="0.3">
      <c r="A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</row>
    <row r="972" spans="1:15" x14ac:dyDescent="0.3">
      <c r="A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</row>
    <row r="973" spans="1:15" x14ac:dyDescent="0.3">
      <c r="A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</row>
    <row r="974" spans="1:15" x14ac:dyDescent="0.3">
      <c r="A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</row>
    <row r="975" spans="1:15" x14ac:dyDescent="0.3">
      <c r="A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</row>
    <row r="976" spans="1:15" x14ac:dyDescent="0.3">
      <c r="A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</row>
    <row r="977" spans="1:15" x14ac:dyDescent="0.3">
      <c r="A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</row>
    <row r="978" spans="1:15" x14ac:dyDescent="0.3">
      <c r="A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</row>
    <row r="979" spans="1:15" x14ac:dyDescent="0.3">
      <c r="A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</row>
    <row r="980" spans="1:15" x14ac:dyDescent="0.3">
      <c r="A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</row>
    <row r="981" spans="1:15" x14ac:dyDescent="0.3">
      <c r="A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</row>
    <row r="982" spans="1:15" x14ac:dyDescent="0.3">
      <c r="A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</row>
    <row r="983" spans="1:15" x14ac:dyDescent="0.3">
      <c r="A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</row>
    <row r="984" spans="1:15" x14ac:dyDescent="0.3">
      <c r="A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</row>
    <row r="985" spans="1:15" x14ac:dyDescent="0.3">
      <c r="A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</row>
    <row r="986" spans="1:15" x14ac:dyDescent="0.3">
      <c r="A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</row>
    <row r="987" spans="1:15" x14ac:dyDescent="0.3">
      <c r="A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</row>
    <row r="988" spans="1:15" x14ac:dyDescent="0.3">
      <c r="A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</row>
    <row r="989" spans="1:15" x14ac:dyDescent="0.3">
      <c r="A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</row>
    <row r="990" spans="1:15" x14ac:dyDescent="0.3">
      <c r="A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</row>
    <row r="991" spans="1:15" x14ac:dyDescent="0.3">
      <c r="A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</row>
    <row r="992" spans="1:15" x14ac:dyDescent="0.3">
      <c r="A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</row>
    <row r="993" spans="1:15" x14ac:dyDescent="0.3">
      <c r="A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</row>
    <row r="994" spans="1:15" x14ac:dyDescent="0.3">
      <c r="A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</row>
    <row r="995" spans="1:15" x14ac:dyDescent="0.3">
      <c r="A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</row>
    <row r="996" spans="1:15" x14ac:dyDescent="0.3">
      <c r="A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</row>
    <row r="997" spans="1:15" x14ac:dyDescent="0.3">
      <c r="A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</row>
    <row r="998" spans="1:15" x14ac:dyDescent="0.3">
      <c r="A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</row>
    <row r="999" spans="1:15" x14ac:dyDescent="0.3">
      <c r="A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</row>
    <row r="1000" spans="1:15" x14ac:dyDescent="0.3">
      <c r="A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</row>
    <row r="1001" spans="1:15" x14ac:dyDescent="0.3">
      <c r="A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</row>
    <row r="1002" spans="1:15" x14ac:dyDescent="0.3">
      <c r="A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</row>
    <row r="1003" spans="1:15" x14ac:dyDescent="0.3">
      <c r="A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</row>
    <row r="1004" spans="1:15" x14ac:dyDescent="0.3">
      <c r="A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</row>
    <row r="1005" spans="1:15" x14ac:dyDescent="0.3">
      <c r="A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</row>
    <row r="1006" spans="1:15" x14ac:dyDescent="0.3">
      <c r="A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</row>
    <row r="1007" spans="1:15" x14ac:dyDescent="0.3">
      <c r="A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</row>
    <row r="1008" spans="1:15" x14ac:dyDescent="0.3">
      <c r="A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</row>
    <row r="1009" spans="1:15" x14ac:dyDescent="0.3">
      <c r="A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</row>
    <row r="1010" spans="1:15" x14ac:dyDescent="0.3">
      <c r="A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</row>
    <row r="1011" spans="1:15" x14ac:dyDescent="0.3">
      <c r="A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</row>
    <row r="1012" spans="1:15" x14ac:dyDescent="0.3">
      <c r="A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</row>
    <row r="1013" spans="1:15" x14ac:dyDescent="0.3">
      <c r="A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</row>
    <row r="1014" spans="1:15" x14ac:dyDescent="0.3">
      <c r="A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</row>
    <row r="1015" spans="1:15" x14ac:dyDescent="0.3">
      <c r="A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</row>
    <row r="1016" spans="1:15" x14ac:dyDescent="0.3">
      <c r="A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</row>
    <row r="1017" spans="1:15" x14ac:dyDescent="0.3">
      <c r="A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</row>
    <row r="1018" spans="1:15" x14ac:dyDescent="0.3">
      <c r="A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</row>
    <row r="1019" spans="1:15" x14ac:dyDescent="0.3">
      <c r="A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</row>
    <row r="1020" spans="1:15" x14ac:dyDescent="0.3">
      <c r="A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</row>
    <row r="1021" spans="1:15" x14ac:dyDescent="0.3">
      <c r="A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</row>
    <row r="1022" spans="1:15" x14ac:dyDescent="0.3">
      <c r="A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</row>
    <row r="1023" spans="1:15" x14ac:dyDescent="0.3">
      <c r="A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</row>
    <row r="1024" spans="1:15" x14ac:dyDescent="0.3">
      <c r="A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</row>
    <row r="1025" spans="1:15" x14ac:dyDescent="0.3">
      <c r="A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</row>
    <row r="1026" spans="1:15" x14ac:dyDescent="0.3">
      <c r="A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</row>
    <row r="1027" spans="1:15" x14ac:dyDescent="0.3">
      <c r="A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</row>
    <row r="1028" spans="1:15" x14ac:dyDescent="0.3">
      <c r="A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</row>
    <row r="1029" spans="1:15" x14ac:dyDescent="0.3">
      <c r="A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</row>
    <row r="1030" spans="1:15" x14ac:dyDescent="0.3">
      <c r="A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</row>
    <row r="1031" spans="1:15" x14ac:dyDescent="0.3">
      <c r="A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</row>
    <row r="1032" spans="1:15" x14ac:dyDescent="0.3">
      <c r="A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</row>
    <row r="1033" spans="1:15" x14ac:dyDescent="0.3">
      <c r="A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</row>
    <row r="1034" spans="1:15" x14ac:dyDescent="0.3">
      <c r="A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</row>
    <row r="1035" spans="1:15" x14ac:dyDescent="0.3">
      <c r="A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</row>
    <row r="1036" spans="1:15" x14ac:dyDescent="0.3">
      <c r="A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</row>
    <row r="1037" spans="1:15" x14ac:dyDescent="0.3">
      <c r="A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</row>
    <row r="1038" spans="1:15" x14ac:dyDescent="0.3">
      <c r="A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</row>
    <row r="1039" spans="1:15" x14ac:dyDescent="0.3">
      <c r="A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</row>
    <row r="1040" spans="1:15" x14ac:dyDescent="0.3">
      <c r="A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</row>
    <row r="1041" spans="1:15" x14ac:dyDescent="0.3">
      <c r="A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</row>
    <row r="1042" spans="1:15" x14ac:dyDescent="0.3">
      <c r="A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</row>
    <row r="1043" spans="1:15" x14ac:dyDescent="0.3">
      <c r="A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</row>
    <row r="1044" spans="1:15" x14ac:dyDescent="0.3">
      <c r="A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</row>
    <row r="1045" spans="1:15" x14ac:dyDescent="0.3">
      <c r="A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</row>
    <row r="1046" spans="1:15" x14ac:dyDescent="0.3">
      <c r="A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</row>
    <row r="1047" spans="1:15" x14ac:dyDescent="0.3">
      <c r="A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</row>
    <row r="1048" spans="1:15" x14ac:dyDescent="0.3">
      <c r="A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</row>
    <row r="1049" spans="1:15" x14ac:dyDescent="0.3">
      <c r="A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</row>
    <row r="1050" spans="1:15" x14ac:dyDescent="0.3">
      <c r="A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</row>
    <row r="1051" spans="1:15" x14ac:dyDescent="0.3">
      <c r="A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</row>
    <row r="1052" spans="1:15" x14ac:dyDescent="0.3">
      <c r="A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</row>
    <row r="1053" spans="1:15" x14ac:dyDescent="0.3">
      <c r="A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</row>
    <row r="1054" spans="1:15" x14ac:dyDescent="0.3">
      <c r="A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</row>
    <row r="1055" spans="1:15" x14ac:dyDescent="0.3">
      <c r="A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</row>
    <row r="1056" spans="1:15" x14ac:dyDescent="0.3">
      <c r="A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</row>
    <row r="1057" spans="1:15" x14ac:dyDescent="0.3">
      <c r="A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</row>
    <row r="1058" spans="1:15" x14ac:dyDescent="0.3">
      <c r="A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</row>
    <row r="1059" spans="1:15" x14ac:dyDescent="0.3">
      <c r="A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</row>
    <row r="1060" spans="1:15" x14ac:dyDescent="0.3">
      <c r="A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</row>
    <row r="1061" spans="1:15" x14ac:dyDescent="0.3">
      <c r="A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</row>
    <row r="1062" spans="1:15" x14ac:dyDescent="0.3">
      <c r="A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</row>
    <row r="1063" spans="1:15" x14ac:dyDescent="0.3">
      <c r="A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</row>
    <row r="1064" spans="1:15" x14ac:dyDescent="0.3">
      <c r="A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</row>
    <row r="1065" spans="1:15" x14ac:dyDescent="0.3">
      <c r="A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</row>
    <row r="1066" spans="1:15" x14ac:dyDescent="0.3">
      <c r="A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</row>
    <row r="1067" spans="1:15" x14ac:dyDescent="0.3">
      <c r="A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</row>
    <row r="1068" spans="1:15" x14ac:dyDescent="0.3">
      <c r="A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</row>
    <row r="1069" spans="1:15" x14ac:dyDescent="0.3">
      <c r="A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</row>
    <row r="1070" spans="1:15" x14ac:dyDescent="0.3">
      <c r="A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</row>
    <row r="1071" spans="1:15" x14ac:dyDescent="0.3">
      <c r="A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</row>
    <row r="1072" spans="1:15" x14ac:dyDescent="0.3">
      <c r="A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</row>
    <row r="1073" spans="1:15" x14ac:dyDescent="0.3">
      <c r="A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</row>
    <row r="1074" spans="1:15" x14ac:dyDescent="0.3">
      <c r="A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</row>
    <row r="1075" spans="1:15" x14ac:dyDescent="0.3">
      <c r="A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</row>
    <row r="1076" spans="1:15" x14ac:dyDescent="0.3">
      <c r="A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</row>
    <row r="1077" spans="1:15" x14ac:dyDescent="0.3">
      <c r="A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</row>
    <row r="1078" spans="1:15" x14ac:dyDescent="0.3">
      <c r="A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</row>
    <row r="1079" spans="1:15" x14ac:dyDescent="0.3">
      <c r="A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</row>
    <row r="1080" spans="1:15" x14ac:dyDescent="0.3">
      <c r="A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</row>
    <row r="1081" spans="1:15" x14ac:dyDescent="0.3">
      <c r="A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</row>
    <row r="1082" spans="1:15" x14ac:dyDescent="0.3">
      <c r="A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</row>
    <row r="1083" spans="1:15" x14ac:dyDescent="0.3">
      <c r="A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</row>
    <row r="1084" spans="1:15" x14ac:dyDescent="0.3">
      <c r="A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</row>
    <row r="1085" spans="1:15" x14ac:dyDescent="0.3">
      <c r="A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</row>
    <row r="1086" spans="1:15" x14ac:dyDescent="0.3">
      <c r="A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</row>
    <row r="1087" spans="1:15" x14ac:dyDescent="0.3">
      <c r="A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</row>
    <row r="1088" spans="1:15" x14ac:dyDescent="0.3">
      <c r="A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</row>
    <row r="1089" spans="1:15" x14ac:dyDescent="0.3">
      <c r="A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</row>
    <row r="1090" spans="1:15" x14ac:dyDescent="0.3">
      <c r="A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</row>
    <row r="1091" spans="1:15" x14ac:dyDescent="0.3">
      <c r="A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</row>
    <row r="1092" spans="1:15" x14ac:dyDescent="0.3">
      <c r="A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</row>
    <row r="1093" spans="1:15" x14ac:dyDescent="0.3">
      <c r="A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</row>
    <row r="1094" spans="1:15" x14ac:dyDescent="0.3">
      <c r="A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</row>
    <row r="1095" spans="1:15" x14ac:dyDescent="0.3">
      <c r="A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</row>
    <row r="1096" spans="1:15" x14ac:dyDescent="0.3">
      <c r="A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</row>
    <row r="1097" spans="1:15" x14ac:dyDescent="0.3">
      <c r="A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</row>
    <row r="1098" spans="1:15" x14ac:dyDescent="0.3">
      <c r="A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</row>
    <row r="1099" spans="1:15" x14ac:dyDescent="0.3">
      <c r="A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</row>
    <row r="1100" spans="1:15" x14ac:dyDescent="0.3">
      <c r="A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</row>
    <row r="1101" spans="1:15" x14ac:dyDescent="0.3">
      <c r="A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</row>
    <row r="1102" spans="1:15" x14ac:dyDescent="0.3">
      <c r="A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</row>
    <row r="1103" spans="1:15" x14ac:dyDescent="0.3">
      <c r="A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</row>
    <row r="1104" spans="1:15" x14ac:dyDescent="0.3">
      <c r="A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</row>
    <row r="1105" spans="1:15" x14ac:dyDescent="0.3">
      <c r="A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</row>
    <row r="1106" spans="1:15" x14ac:dyDescent="0.3">
      <c r="A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</row>
    <row r="1107" spans="1:15" x14ac:dyDescent="0.3">
      <c r="A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</row>
    <row r="1108" spans="1:15" x14ac:dyDescent="0.3">
      <c r="A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</row>
    <row r="1109" spans="1:15" x14ac:dyDescent="0.3">
      <c r="A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</row>
    <row r="1110" spans="1:15" x14ac:dyDescent="0.3">
      <c r="A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</row>
    <row r="1111" spans="1:15" x14ac:dyDescent="0.3">
      <c r="A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</row>
    <row r="1112" spans="1:15" x14ac:dyDescent="0.3">
      <c r="A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</row>
    <row r="1113" spans="1:15" x14ac:dyDescent="0.3">
      <c r="A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</row>
    <row r="1114" spans="1:15" x14ac:dyDescent="0.3">
      <c r="A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</row>
    <row r="1115" spans="1:15" x14ac:dyDescent="0.3">
      <c r="A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</row>
    <row r="1116" spans="1:15" x14ac:dyDescent="0.3">
      <c r="A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</row>
    <row r="1117" spans="1:15" x14ac:dyDescent="0.3">
      <c r="A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</row>
    <row r="1118" spans="1:15" x14ac:dyDescent="0.3">
      <c r="A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</row>
    <row r="1119" spans="1:15" x14ac:dyDescent="0.3">
      <c r="A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</row>
    <row r="1120" spans="1:15" x14ac:dyDescent="0.3">
      <c r="A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</row>
    <row r="1121" spans="1:15" x14ac:dyDescent="0.3">
      <c r="A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</row>
    <row r="1122" spans="1:15" x14ac:dyDescent="0.3">
      <c r="A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</row>
    <row r="1123" spans="1:15" x14ac:dyDescent="0.3">
      <c r="A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</row>
    <row r="1124" spans="1:15" x14ac:dyDescent="0.3">
      <c r="A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</row>
    <row r="1125" spans="1:15" x14ac:dyDescent="0.3">
      <c r="A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</row>
    <row r="1126" spans="1:15" x14ac:dyDescent="0.3">
      <c r="A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</row>
    <row r="1127" spans="1:15" x14ac:dyDescent="0.3">
      <c r="A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</row>
    <row r="1128" spans="1:15" x14ac:dyDescent="0.3">
      <c r="A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</row>
    <row r="1129" spans="1:15" x14ac:dyDescent="0.3">
      <c r="A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</row>
    <row r="1130" spans="1:15" x14ac:dyDescent="0.3">
      <c r="A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</row>
    <row r="1131" spans="1:15" x14ac:dyDescent="0.3">
      <c r="A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</row>
    <row r="1132" spans="1:15" x14ac:dyDescent="0.3">
      <c r="A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</row>
    <row r="1133" spans="1:15" x14ac:dyDescent="0.3">
      <c r="A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</row>
    <row r="1134" spans="1:15" x14ac:dyDescent="0.3">
      <c r="A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</row>
    <row r="1135" spans="1:15" x14ac:dyDescent="0.3">
      <c r="A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</row>
    <row r="1136" spans="1:15" x14ac:dyDescent="0.3">
      <c r="A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</row>
    <row r="1137" spans="1:15" x14ac:dyDescent="0.3">
      <c r="A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</row>
    <row r="1138" spans="1:15" x14ac:dyDescent="0.3">
      <c r="A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</row>
    <row r="1139" spans="1:15" x14ac:dyDescent="0.3">
      <c r="A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</row>
    <row r="1140" spans="1:15" x14ac:dyDescent="0.3">
      <c r="A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</row>
    <row r="1141" spans="1:15" x14ac:dyDescent="0.3">
      <c r="A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</row>
    <row r="1142" spans="1:15" x14ac:dyDescent="0.3">
      <c r="A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</row>
    <row r="1143" spans="1:15" x14ac:dyDescent="0.3">
      <c r="A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</row>
    <row r="1144" spans="1:15" x14ac:dyDescent="0.3">
      <c r="A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</row>
    <row r="1145" spans="1:15" x14ac:dyDescent="0.3">
      <c r="A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</row>
    <row r="1146" spans="1:15" x14ac:dyDescent="0.3">
      <c r="A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</row>
    <row r="1147" spans="1:15" x14ac:dyDescent="0.3">
      <c r="A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</row>
    <row r="1148" spans="1:15" x14ac:dyDescent="0.3">
      <c r="A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</row>
    <row r="1149" spans="1:15" x14ac:dyDescent="0.3">
      <c r="A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</row>
    <row r="1150" spans="1:15" x14ac:dyDescent="0.3">
      <c r="A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</row>
    <row r="1151" spans="1:15" x14ac:dyDescent="0.3">
      <c r="A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</row>
    <row r="1152" spans="1:15" x14ac:dyDescent="0.3">
      <c r="A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</row>
    <row r="1153" spans="1:15" x14ac:dyDescent="0.3">
      <c r="A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</row>
    <row r="1154" spans="1:15" x14ac:dyDescent="0.3">
      <c r="A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</row>
    <row r="1155" spans="1:15" x14ac:dyDescent="0.3">
      <c r="A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</row>
    <row r="1156" spans="1:15" x14ac:dyDescent="0.3">
      <c r="A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</row>
    <row r="1157" spans="1:15" x14ac:dyDescent="0.3">
      <c r="A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</row>
    <row r="1158" spans="1:15" x14ac:dyDescent="0.3">
      <c r="A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</row>
    <row r="1159" spans="1:15" x14ac:dyDescent="0.3">
      <c r="A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</row>
    <row r="1160" spans="1:15" x14ac:dyDescent="0.3">
      <c r="A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</row>
    <row r="1161" spans="1:15" x14ac:dyDescent="0.3">
      <c r="A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</row>
    <row r="1162" spans="1:15" x14ac:dyDescent="0.3">
      <c r="A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</row>
    <row r="1163" spans="1:15" x14ac:dyDescent="0.3">
      <c r="A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</row>
    <row r="1164" spans="1:15" x14ac:dyDescent="0.3">
      <c r="A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</row>
    <row r="1165" spans="1:15" x14ac:dyDescent="0.3">
      <c r="A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</row>
    <row r="1166" spans="1:15" x14ac:dyDescent="0.3">
      <c r="A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</row>
    <row r="1167" spans="1:15" x14ac:dyDescent="0.3">
      <c r="A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</row>
    <row r="1168" spans="1:15" x14ac:dyDescent="0.3">
      <c r="A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</row>
    <row r="1169" spans="1:15" x14ac:dyDescent="0.3">
      <c r="A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</row>
    <row r="1170" spans="1:15" x14ac:dyDescent="0.3">
      <c r="A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</row>
    <row r="1171" spans="1:15" x14ac:dyDescent="0.3">
      <c r="A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</row>
    <row r="1172" spans="1:15" x14ac:dyDescent="0.3">
      <c r="A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</row>
    <row r="1173" spans="1:15" x14ac:dyDescent="0.3">
      <c r="A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</row>
    <row r="1174" spans="1:15" x14ac:dyDescent="0.3">
      <c r="A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</row>
    <row r="1175" spans="1:15" x14ac:dyDescent="0.3">
      <c r="A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</row>
    <row r="1176" spans="1:15" x14ac:dyDescent="0.3">
      <c r="A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</row>
    <row r="1177" spans="1:15" x14ac:dyDescent="0.3">
      <c r="A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</row>
    <row r="1178" spans="1:15" x14ac:dyDescent="0.3">
      <c r="A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</row>
    <row r="1179" spans="1:15" x14ac:dyDescent="0.3">
      <c r="A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</row>
    <row r="1180" spans="1:15" x14ac:dyDescent="0.3">
      <c r="A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</row>
    <row r="1181" spans="1:15" x14ac:dyDescent="0.3">
      <c r="A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</row>
    <row r="1182" spans="1:15" x14ac:dyDescent="0.3">
      <c r="A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</row>
    <row r="1183" spans="1:15" x14ac:dyDescent="0.3">
      <c r="A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</row>
    <row r="1184" spans="1:15" x14ac:dyDescent="0.3">
      <c r="A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</row>
    <row r="1185" spans="1:15" x14ac:dyDescent="0.3">
      <c r="A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</row>
    <row r="1186" spans="1:15" x14ac:dyDescent="0.3">
      <c r="A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</row>
    <row r="1187" spans="1:15" x14ac:dyDescent="0.3">
      <c r="A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</row>
    <row r="1188" spans="1:15" x14ac:dyDescent="0.3">
      <c r="A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</row>
    <row r="1189" spans="1:15" x14ac:dyDescent="0.3">
      <c r="A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</row>
    <row r="1190" spans="1:15" x14ac:dyDescent="0.3">
      <c r="A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</row>
    <row r="1191" spans="1:15" x14ac:dyDescent="0.3">
      <c r="A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</row>
    <row r="1192" spans="1:15" x14ac:dyDescent="0.3">
      <c r="A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</row>
    <row r="1193" spans="1:15" x14ac:dyDescent="0.3">
      <c r="A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</row>
    <row r="1194" spans="1:15" x14ac:dyDescent="0.3">
      <c r="A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</row>
    <row r="1195" spans="1:15" x14ac:dyDescent="0.3">
      <c r="A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</row>
    <row r="1196" spans="1:15" x14ac:dyDescent="0.3">
      <c r="A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</row>
    <row r="1197" spans="1:15" x14ac:dyDescent="0.3">
      <c r="A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</row>
    <row r="1198" spans="1:15" x14ac:dyDescent="0.3">
      <c r="A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</row>
    <row r="1199" spans="1:15" x14ac:dyDescent="0.3">
      <c r="A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</row>
    <row r="1200" spans="1:15" x14ac:dyDescent="0.3">
      <c r="A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</row>
    <row r="1201" spans="1:15" x14ac:dyDescent="0.3">
      <c r="A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</row>
    <row r="1202" spans="1:15" x14ac:dyDescent="0.3">
      <c r="A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</row>
    <row r="1203" spans="1:15" x14ac:dyDescent="0.3">
      <c r="A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</row>
    <row r="1204" spans="1:15" x14ac:dyDescent="0.3">
      <c r="A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</row>
    <row r="1205" spans="1:15" x14ac:dyDescent="0.3">
      <c r="A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</row>
    <row r="1206" spans="1:15" x14ac:dyDescent="0.3">
      <c r="A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5" x14ac:dyDescent="0.3">
      <c r="A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</row>
    <row r="1208" spans="1:15" x14ac:dyDescent="0.3">
      <c r="A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</row>
    <row r="1209" spans="1:15" x14ac:dyDescent="0.3">
      <c r="A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</row>
    <row r="1210" spans="1:15" x14ac:dyDescent="0.3">
      <c r="A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</row>
    <row r="1211" spans="1:15" x14ac:dyDescent="0.3">
      <c r="A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</row>
    <row r="1212" spans="1:15" x14ac:dyDescent="0.3">
      <c r="A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</row>
    <row r="1213" spans="1:15" x14ac:dyDescent="0.3">
      <c r="A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</row>
    <row r="1214" spans="1:15" x14ac:dyDescent="0.3">
      <c r="A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</row>
    <row r="1215" spans="1:15" x14ac:dyDescent="0.3">
      <c r="A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</row>
    <row r="1216" spans="1:15" x14ac:dyDescent="0.3">
      <c r="A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</row>
    <row r="1217" spans="1:15" x14ac:dyDescent="0.3">
      <c r="A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</row>
    <row r="1218" spans="1:15" x14ac:dyDescent="0.3">
      <c r="A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</row>
    <row r="1219" spans="1:15" x14ac:dyDescent="0.3">
      <c r="A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</row>
    <row r="1220" spans="1:15" x14ac:dyDescent="0.3">
      <c r="A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</row>
    <row r="1221" spans="1:15" x14ac:dyDescent="0.3">
      <c r="A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</row>
    <row r="1222" spans="1:15" x14ac:dyDescent="0.3">
      <c r="A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</row>
    <row r="1223" spans="1:15" x14ac:dyDescent="0.3">
      <c r="A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</row>
    <row r="1224" spans="1:15" x14ac:dyDescent="0.3">
      <c r="A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</row>
    <row r="1225" spans="1:15" x14ac:dyDescent="0.3">
      <c r="A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</row>
    <row r="1226" spans="1:15" x14ac:dyDescent="0.3">
      <c r="A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</row>
    <row r="1227" spans="1:15" x14ac:dyDescent="0.3">
      <c r="A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</row>
    <row r="1228" spans="1:15" x14ac:dyDescent="0.3">
      <c r="A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</row>
    <row r="1229" spans="1:15" x14ac:dyDescent="0.3">
      <c r="A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</row>
    <row r="1230" spans="1:15" x14ac:dyDescent="0.3">
      <c r="A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</row>
    <row r="1231" spans="1:15" x14ac:dyDescent="0.3">
      <c r="A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</row>
    <row r="1232" spans="1:15" x14ac:dyDescent="0.3">
      <c r="A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</row>
    <row r="1233" spans="1:15" x14ac:dyDescent="0.3">
      <c r="A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</row>
    <row r="1234" spans="1:15" x14ac:dyDescent="0.3">
      <c r="A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</row>
    <row r="1235" spans="1:15" x14ac:dyDescent="0.3">
      <c r="A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</row>
    <row r="1236" spans="1:15" x14ac:dyDescent="0.3">
      <c r="A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</row>
    <row r="1237" spans="1:15" x14ac:dyDescent="0.3">
      <c r="A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</row>
    <row r="1238" spans="1:15" x14ac:dyDescent="0.3">
      <c r="A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5" x14ac:dyDescent="0.3">
      <c r="A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</row>
    <row r="1240" spans="1:15" x14ac:dyDescent="0.3">
      <c r="A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</row>
    <row r="1241" spans="1:15" x14ac:dyDescent="0.3">
      <c r="A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</row>
    <row r="1242" spans="1:15" x14ac:dyDescent="0.3">
      <c r="A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</row>
    <row r="1243" spans="1:15" x14ac:dyDescent="0.3">
      <c r="A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</row>
    <row r="1244" spans="1:15" x14ac:dyDescent="0.3">
      <c r="A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</row>
    <row r="1245" spans="1:15" x14ac:dyDescent="0.3">
      <c r="A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</row>
    <row r="1246" spans="1:15" x14ac:dyDescent="0.3">
      <c r="A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</row>
    <row r="1247" spans="1:15" x14ac:dyDescent="0.3">
      <c r="A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</row>
    <row r="1248" spans="1:15" x14ac:dyDescent="0.3">
      <c r="A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</row>
    <row r="1249" spans="1:15" x14ac:dyDescent="0.3">
      <c r="A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</row>
    <row r="1250" spans="1:15" x14ac:dyDescent="0.3">
      <c r="A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</row>
    <row r="1251" spans="1:15" x14ac:dyDescent="0.3">
      <c r="A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</row>
    <row r="1252" spans="1:15" x14ac:dyDescent="0.3">
      <c r="A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</row>
    <row r="1253" spans="1:15" x14ac:dyDescent="0.3">
      <c r="A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</row>
    <row r="1254" spans="1:15" x14ac:dyDescent="0.3">
      <c r="A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</row>
    <row r="1255" spans="1:15" x14ac:dyDescent="0.3">
      <c r="A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</row>
    <row r="1256" spans="1:15" x14ac:dyDescent="0.3">
      <c r="A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</row>
    <row r="1257" spans="1:15" x14ac:dyDescent="0.3">
      <c r="A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</row>
    <row r="1258" spans="1:15" x14ac:dyDescent="0.3">
      <c r="A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</row>
    <row r="1259" spans="1:15" x14ac:dyDescent="0.3">
      <c r="A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</row>
    <row r="1260" spans="1:15" x14ac:dyDescent="0.3">
      <c r="A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</row>
    <row r="1261" spans="1:15" x14ac:dyDescent="0.3">
      <c r="A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</row>
    <row r="1262" spans="1:15" x14ac:dyDescent="0.3">
      <c r="A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</row>
    <row r="1263" spans="1:15" x14ac:dyDescent="0.3">
      <c r="A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</row>
    <row r="1264" spans="1:15" x14ac:dyDescent="0.3">
      <c r="A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</row>
    <row r="1265" spans="1:15" x14ac:dyDescent="0.3">
      <c r="A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</row>
    <row r="1266" spans="1:15" x14ac:dyDescent="0.3">
      <c r="A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</row>
    <row r="1267" spans="1:15" x14ac:dyDescent="0.3">
      <c r="A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</row>
    <row r="1268" spans="1:15" x14ac:dyDescent="0.3">
      <c r="A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</row>
    <row r="1269" spans="1:15" x14ac:dyDescent="0.3">
      <c r="A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</row>
    <row r="1270" spans="1:15" x14ac:dyDescent="0.3">
      <c r="A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</row>
    <row r="1271" spans="1:15" x14ac:dyDescent="0.3">
      <c r="A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</row>
    <row r="1272" spans="1:15" x14ac:dyDescent="0.3">
      <c r="A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</row>
    <row r="1273" spans="1:15" x14ac:dyDescent="0.3">
      <c r="A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</row>
    <row r="1274" spans="1:15" x14ac:dyDescent="0.3">
      <c r="A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</row>
    <row r="1275" spans="1:15" x14ac:dyDescent="0.3">
      <c r="A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</row>
    <row r="1276" spans="1:15" x14ac:dyDescent="0.3">
      <c r="A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</row>
    <row r="1277" spans="1:15" x14ac:dyDescent="0.3">
      <c r="A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</row>
    <row r="1278" spans="1:15" x14ac:dyDescent="0.3">
      <c r="A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</row>
    <row r="1279" spans="1:15" x14ac:dyDescent="0.3">
      <c r="A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</row>
    <row r="1280" spans="1:15" x14ac:dyDescent="0.3">
      <c r="A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</row>
    <row r="1281" spans="1:15" x14ac:dyDescent="0.3">
      <c r="A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</row>
    <row r="1282" spans="1:15" x14ac:dyDescent="0.3">
      <c r="A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</row>
    <row r="1283" spans="1:15" x14ac:dyDescent="0.3">
      <c r="A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</row>
    <row r="1284" spans="1:15" x14ac:dyDescent="0.3">
      <c r="A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</row>
    <row r="1285" spans="1:15" x14ac:dyDescent="0.3">
      <c r="A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</row>
    <row r="1286" spans="1:15" x14ac:dyDescent="0.3">
      <c r="A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</row>
    <row r="1287" spans="1:15" x14ac:dyDescent="0.3">
      <c r="A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</row>
    <row r="1288" spans="1:15" x14ac:dyDescent="0.3">
      <c r="A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</row>
    <row r="1289" spans="1:15" x14ac:dyDescent="0.3">
      <c r="A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</row>
    <row r="1290" spans="1:15" x14ac:dyDescent="0.3">
      <c r="A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</row>
    <row r="1291" spans="1:15" x14ac:dyDescent="0.3">
      <c r="A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</row>
    <row r="1292" spans="1:15" x14ac:dyDescent="0.3">
      <c r="A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</row>
    <row r="1293" spans="1:15" x14ac:dyDescent="0.3">
      <c r="A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</row>
    <row r="1294" spans="1:15" x14ac:dyDescent="0.3">
      <c r="A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</row>
    <row r="1295" spans="1:15" x14ac:dyDescent="0.3">
      <c r="A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</row>
    <row r="1296" spans="1:15" x14ac:dyDescent="0.3">
      <c r="A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</row>
    <row r="1297" spans="1:15" x14ac:dyDescent="0.3">
      <c r="A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</row>
    <row r="1298" spans="1:15" x14ac:dyDescent="0.3">
      <c r="A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</row>
    <row r="1299" spans="1:15" x14ac:dyDescent="0.3">
      <c r="A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</row>
    <row r="1300" spans="1:15" x14ac:dyDescent="0.3">
      <c r="A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</row>
    <row r="1301" spans="1:15" x14ac:dyDescent="0.3">
      <c r="A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</row>
    <row r="1302" spans="1:15" x14ac:dyDescent="0.3">
      <c r="A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</row>
    <row r="1303" spans="1:15" x14ac:dyDescent="0.3">
      <c r="A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</row>
    <row r="1304" spans="1:15" x14ac:dyDescent="0.3">
      <c r="A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</row>
    <row r="1305" spans="1:15" x14ac:dyDescent="0.3">
      <c r="A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</row>
    <row r="1306" spans="1:15" x14ac:dyDescent="0.3">
      <c r="A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</row>
    <row r="1307" spans="1:15" x14ac:dyDescent="0.3">
      <c r="A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</row>
    <row r="1308" spans="1:15" x14ac:dyDescent="0.3">
      <c r="A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</row>
    <row r="1309" spans="1:15" x14ac:dyDescent="0.3">
      <c r="A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</row>
    <row r="1310" spans="1:15" x14ac:dyDescent="0.3">
      <c r="A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</row>
    <row r="1311" spans="1:15" x14ac:dyDescent="0.3">
      <c r="A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</row>
    <row r="1312" spans="1:15" x14ac:dyDescent="0.3">
      <c r="A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</row>
    <row r="1313" spans="1:15" x14ac:dyDescent="0.3">
      <c r="A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</row>
    <row r="1314" spans="1:15" x14ac:dyDescent="0.3">
      <c r="A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</row>
    <row r="1315" spans="1:15" x14ac:dyDescent="0.3">
      <c r="A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</row>
    <row r="1316" spans="1:15" x14ac:dyDescent="0.3">
      <c r="A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</row>
    <row r="1317" spans="1:15" x14ac:dyDescent="0.3">
      <c r="A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</row>
    <row r="1318" spans="1:15" x14ac:dyDescent="0.3">
      <c r="A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</row>
    <row r="1319" spans="1:15" x14ac:dyDescent="0.3">
      <c r="A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</row>
    <row r="1320" spans="1:15" x14ac:dyDescent="0.3">
      <c r="A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</row>
    <row r="1321" spans="1:15" x14ac:dyDescent="0.3">
      <c r="A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</row>
    <row r="1322" spans="1:15" x14ac:dyDescent="0.3">
      <c r="A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</row>
    <row r="1323" spans="1:15" x14ac:dyDescent="0.3">
      <c r="A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</row>
    <row r="1324" spans="1:15" x14ac:dyDescent="0.3">
      <c r="A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</row>
    <row r="1325" spans="1:15" x14ac:dyDescent="0.3">
      <c r="A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</row>
    <row r="1326" spans="1:15" x14ac:dyDescent="0.3">
      <c r="A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</row>
    <row r="1327" spans="1:15" x14ac:dyDescent="0.3">
      <c r="A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</row>
    <row r="1328" spans="1:15" x14ac:dyDescent="0.3">
      <c r="A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</row>
    <row r="1329" spans="1:15" x14ac:dyDescent="0.3">
      <c r="A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</row>
    <row r="1330" spans="1:15" x14ac:dyDescent="0.3">
      <c r="A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</row>
    <row r="1331" spans="1:15" x14ac:dyDescent="0.3">
      <c r="A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</row>
    <row r="1332" spans="1:15" x14ac:dyDescent="0.3">
      <c r="A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</row>
    <row r="1333" spans="1:15" x14ac:dyDescent="0.3">
      <c r="A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</row>
    <row r="1334" spans="1:15" x14ac:dyDescent="0.3">
      <c r="A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</row>
    <row r="1335" spans="1:15" x14ac:dyDescent="0.3">
      <c r="A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</row>
    <row r="1336" spans="1:15" x14ac:dyDescent="0.3">
      <c r="A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</row>
    <row r="1337" spans="1:15" x14ac:dyDescent="0.3">
      <c r="A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</row>
    <row r="1338" spans="1:15" x14ac:dyDescent="0.3">
      <c r="A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</row>
    <row r="1339" spans="1:15" x14ac:dyDescent="0.3">
      <c r="A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</row>
    <row r="1340" spans="1:15" x14ac:dyDescent="0.3">
      <c r="A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</row>
    <row r="1341" spans="1:15" x14ac:dyDescent="0.3">
      <c r="A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</row>
    <row r="1342" spans="1:15" x14ac:dyDescent="0.3">
      <c r="A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</row>
    <row r="1343" spans="1:15" x14ac:dyDescent="0.3">
      <c r="A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</row>
    <row r="1344" spans="1:15" x14ac:dyDescent="0.3">
      <c r="A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</row>
    <row r="1345" spans="1:15" x14ac:dyDescent="0.3">
      <c r="A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</row>
    <row r="1346" spans="1:15" x14ac:dyDescent="0.3">
      <c r="A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</row>
    <row r="1347" spans="1:15" x14ac:dyDescent="0.3">
      <c r="A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</row>
    <row r="1348" spans="1:15" x14ac:dyDescent="0.3">
      <c r="A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</row>
    <row r="1349" spans="1:15" x14ac:dyDescent="0.3">
      <c r="A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</row>
    <row r="1350" spans="1:15" x14ac:dyDescent="0.3">
      <c r="A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</row>
    <row r="1351" spans="1:15" x14ac:dyDescent="0.3">
      <c r="A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</row>
    <row r="1352" spans="1:15" x14ac:dyDescent="0.3">
      <c r="A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</row>
    <row r="1353" spans="1:15" x14ac:dyDescent="0.3">
      <c r="A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</row>
    <row r="1354" spans="1:15" x14ac:dyDescent="0.3">
      <c r="A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</row>
    <row r="1355" spans="1:15" x14ac:dyDescent="0.3">
      <c r="A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</row>
    <row r="1356" spans="1:15" x14ac:dyDescent="0.3">
      <c r="A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</row>
    <row r="1357" spans="1:15" x14ac:dyDescent="0.3">
      <c r="A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</row>
    <row r="1358" spans="1:15" x14ac:dyDescent="0.3">
      <c r="A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</row>
    <row r="1359" spans="1:15" x14ac:dyDescent="0.3">
      <c r="A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</row>
    <row r="1360" spans="1:15" x14ac:dyDescent="0.3">
      <c r="A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</row>
    <row r="1361" spans="1:15" x14ac:dyDescent="0.3">
      <c r="A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</row>
    <row r="1362" spans="1:15" x14ac:dyDescent="0.3">
      <c r="A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</row>
    <row r="1363" spans="1:15" x14ac:dyDescent="0.3">
      <c r="A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</row>
    <row r="1364" spans="1:15" x14ac:dyDescent="0.3">
      <c r="A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</row>
    <row r="1365" spans="1:15" x14ac:dyDescent="0.3">
      <c r="A1365" s="8"/>
      <c r="H1365" s="8"/>
      <c r="I1365" s="8"/>
      <c r="J1365" s="8"/>
      <c r="K1365" s="8"/>
      <c r="L1365" s="8"/>
      <c r="M1365" s="8"/>
      <c r="N1365" s="8"/>
      <c r="O1365" s="8"/>
    </row>
    <row r="1366" spans="1:15" x14ac:dyDescent="0.3">
      <c r="A1366" s="8"/>
      <c r="I1366" s="8"/>
      <c r="J1366" s="8"/>
      <c r="K1366" s="8"/>
      <c r="L1366" s="8"/>
      <c r="M1366" s="8"/>
      <c r="N1366" s="8"/>
      <c r="O1366" s="8"/>
    </row>
    <row r="1367" spans="1:15" x14ac:dyDescent="0.3">
      <c r="A1367" s="8"/>
      <c r="I1367" s="8"/>
      <c r="J1367" s="8"/>
      <c r="K1367" s="8"/>
      <c r="L1367" s="8"/>
      <c r="M1367" s="8"/>
      <c r="N1367" s="8"/>
      <c r="O1367" s="8"/>
    </row>
    <row r="1368" spans="1:15" x14ac:dyDescent="0.3">
      <c r="A1368" s="8"/>
      <c r="I1368" s="8"/>
      <c r="J1368" s="8"/>
      <c r="K1368" s="8"/>
      <c r="L1368" s="8"/>
      <c r="M1368" s="8"/>
      <c r="N1368" s="8"/>
      <c r="O1368" s="8"/>
    </row>
    <row r="1369" spans="1:15" x14ac:dyDescent="0.3">
      <c r="A1369" s="8"/>
    </row>
    <row r="1370" spans="1:15" x14ac:dyDescent="0.3">
      <c r="A1370" s="8"/>
    </row>
  </sheetData>
  <mergeCells count="47">
    <mergeCell ref="R11:R12"/>
    <mergeCell ref="P6:R8"/>
    <mergeCell ref="A4:B4"/>
    <mergeCell ref="E6:E8"/>
    <mergeCell ref="F6:F8"/>
    <mergeCell ref="G6:G8"/>
    <mergeCell ref="H6:H8"/>
    <mergeCell ref="O36:P36"/>
    <mergeCell ref="P9:Q10"/>
    <mergeCell ref="P11:Q12"/>
    <mergeCell ref="P13:Q14"/>
    <mergeCell ref="A12:B12"/>
    <mergeCell ref="E2:K2"/>
    <mergeCell ref="J33:N33"/>
    <mergeCell ref="A1:B3"/>
    <mergeCell ref="O33:P34"/>
    <mergeCell ref="O35:P35"/>
    <mergeCell ref="F33:F34"/>
    <mergeCell ref="G33:G34"/>
    <mergeCell ref="H33:H34"/>
    <mergeCell ref="I33:I34"/>
    <mergeCell ref="C3:D5"/>
    <mergeCell ref="I6:I8"/>
    <mergeCell ref="C10:D12"/>
    <mergeCell ref="C6:D9"/>
    <mergeCell ref="O61:P61"/>
    <mergeCell ref="O40:P40"/>
    <mergeCell ref="O48:P48"/>
    <mergeCell ref="O41:P41"/>
    <mergeCell ref="O42:P42"/>
    <mergeCell ref="O43:P43"/>
    <mergeCell ref="O44:P44"/>
    <mergeCell ref="O56:P56"/>
    <mergeCell ref="O57:P57"/>
    <mergeCell ref="O58:P58"/>
    <mergeCell ref="O59:P59"/>
    <mergeCell ref="O60:P60"/>
    <mergeCell ref="O51:P51"/>
    <mergeCell ref="O52:P52"/>
    <mergeCell ref="O53:P53"/>
    <mergeCell ref="O54:P54"/>
    <mergeCell ref="O55:P55"/>
    <mergeCell ref="O45:P45"/>
    <mergeCell ref="O46:P46"/>
    <mergeCell ref="O47:P47"/>
    <mergeCell ref="O49:P49"/>
    <mergeCell ref="O50:P50"/>
  </mergeCells>
  <phoneticPr fontId="2" type="noConversion"/>
  <conditionalFormatting sqref="B8:B11">
    <cfRule type="expression" dxfId="5" priority="19">
      <formula>flag_no_event=1</formula>
    </cfRule>
  </conditionalFormatting>
  <conditionalFormatting sqref="F9:N32">
    <cfRule type="expression" dxfId="4" priority="9">
      <formula>flag_confidential=1</formula>
    </cfRule>
  </conditionalFormatting>
  <conditionalFormatting sqref="F35:O36">
    <cfRule type="expression" dxfId="3" priority="4">
      <formula>flag_confidential=1</formula>
    </cfRule>
  </conditionalFormatting>
  <conditionalFormatting sqref="E2:K2">
    <cfRule type="containsText" dxfId="2" priority="1" operator="containsText" text="Event hours vary by sublap; not all sublaps were called for the entire event window.">
      <formula>NOT(ISERROR(SEARCH("Event hours vary by sublap; not all sublaps were called for the entire event window.",E2)))</formula>
    </cfRule>
  </conditionalFormatting>
  <dataValidations disablePrompts="1" count="5">
    <dataValidation type="list" allowBlank="1" showInputMessage="1" showErrorMessage="1" sqref="B8" xr:uid="{00000000-0002-0000-0000-000000000000}">
      <formula1>date_list</formula1>
    </dataValidation>
    <dataValidation type="list" allowBlank="1" showInputMessage="1" showErrorMessage="1" sqref="B7" xr:uid="{00000000-0002-0000-0000-000001000000}">
      <formula1>Result_type_list</formula1>
    </dataValidation>
    <dataValidation type="list" allowBlank="1" showInputMessage="1" showErrorMessage="1" sqref="B10" xr:uid="{00000000-0002-0000-0000-000002000000}">
      <formula1>lca_list</formula1>
    </dataValidation>
    <dataValidation type="list" allowBlank="1" showInputMessage="1" showErrorMessage="1" sqref="B9" xr:uid="{00000000-0002-0000-0000-000003000000}">
      <formula1>sublap_list</formula1>
    </dataValidation>
    <dataValidation type="list" allowBlank="1" showInputMessage="1" showErrorMessage="1" sqref="B11" xr:uid="{E7E1F3FC-7AA7-4D94-87E0-FE52AC0D8A1B}">
      <formula1>subgroup_list</formula1>
    </dataValidation>
  </dataValidations>
  <pageMargins left="0.75" right="0.75" top="1" bottom="1" header="0.5" footer="0.5"/>
  <pageSetup scale="43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762BDD5-767E-410E-8C74-294A84D8A01A}">
            <xm:f>Lookups!$C26=1</xm:f>
            <x14:dxf>
              <fill>
                <patternFill>
                  <bgColor theme="6" tint="0.59996337778862885"/>
                </patternFill>
              </fill>
            </x14:dxf>
          </x14:cfRule>
          <x14:cfRule type="expression" priority="10" id="{DD79193A-9E22-4AC0-8423-F82DB671B7A8}">
            <xm:f>Lookups!$C26=2</xm:f>
            <x14:dxf>
              <fill>
                <patternFill>
                  <bgColor theme="3" tint="0.79998168889431442"/>
                </patternFill>
              </fill>
            </x14:dxf>
          </x14:cfRule>
          <xm:sqref>E9:N32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I4803"/>
  <sheetViews>
    <sheetView zoomScale="98" zoomScaleNormal="98" workbookViewId="0">
      <selection activeCell="N35" sqref="N35"/>
    </sheetView>
  </sheetViews>
  <sheetFormatPr defaultColWidth="8.69140625" defaultRowHeight="12.45" x14ac:dyDescent="0.3"/>
  <cols>
    <col min="1" max="1" width="15.84375" style="3" bestFit="1" customWidth="1"/>
    <col min="2" max="9" width="12.53515625" style="3" customWidth="1"/>
    <col min="10" max="10" width="24.84375" style="3" bestFit="1" customWidth="1"/>
    <col min="11" max="11" width="19.69140625" style="3" customWidth="1"/>
    <col min="12" max="12" width="12.53515625" style="3" customWidth="1"/>
    <col min="13" max="13" width="15.15234375" style="3" bestFit="1" customWidth="1"/>
    <col min="14" max="14" width="20.15234375" style="3" bestFit="1" customWidth="1"/>
    <col min="15" max="15" width="13.4609375" style="3" bestFit="1" customWidth="1"/>
    <col min="16" max="16384" width="8.69140625" style="3"/>
  </cols>
  <sheetData>
    <row r="1" spans="1:18" x14ac:dyDescent="0.3">
      <c r="G1" s="62"/>
      <c r="H1" s="62"/>
    </row>
    <row r="3" spans="1:18" x14ac:dyDescent="0.3">
      <c r="A3" s="63"/>
      <c r="B3" s="64" t="s">
        <v>25</v>
      </c>
      <c r="C3" s="64" t="s">
        <v>45</v>
      </c>
      <c r="D3" s="64" t="s">
        <v>46</v>
      </c>
      <c r="E3" s="64" t="s">
        <v>51</v>
      </c>
      <c r="F3" s="63"/>
      <c r="G3" s="63"/>
      <c r="J3" s="83" t="s">
        <v>27</v>
      </c>
      <c r="K3" s="1" t="s">
        <v>26</v>
      </c>
      <c r="L3" s="1" t="s">
        <v>42</v>
      </c>
      <c r="M3" s="1" t="s">
        <v>43</v>
      </c>
      <c r="N3" s="2" t="s">
        <v>55</v>
      </c>
      <c r="O3" s="1"/>
    </row>
    <row r="4" spans="1:18" x14ac:dyDescent="0.3">
      <c r="B4" s="65" t="str">
        <f>date</f>
        <v>Typical Event Day</v>
      </c>
      <c r="C4" s="7" t="str">
        <f>sublap</f>
        <v>All Sublap</v>
      </c>
      <c r="D4" s="66" t="str">
        <f>lca</f>
        <v>All LCA</v>
      </c>
      <c r="E4" s="3" t="str">
        <f>subgroup</f>
        <v>All Subgroups</v>
      </c>
      <c r="F4" s="66"/>
      <c r="G4" s="66"/>
      <c r="J4" s="67" t="s">
        <v>0</v>
      </c>
      <c r="K4" s="65">
        <v>44753</v>
      </c>
      <c r="L4" s="3" t="s">
        <v>52</v>
      </c>
      <c r="M4" s="65" t="s">
        <v>53</v>
      </c>
      <c r="N4" s="3" t="s">
        <v>54</v>
      </c>
      <c r="O4" s="65"/>
      <c r="R4" s="65"/>
    </row>
    <row r="5" spans="1:18" x14ac:dyDescent="0.3">
      <c r="A5" s="63"/>
      <c r="B5" s="63"/>
      <c r="C5" s="63"/>
      <c r="D5" s="63"/>
      <c r="E5" s="63"/>
      <c r="F5" s="63"/>
      <c r="G5" s="68"/>
      <c r="H5" s="68"/>
      <c r="J5" s="61" t="s">
        <v>38</v>
      </c>
      <c r="K5" s="65">
        <v>44758</v>
      </c>
      <c r="L5" s="3" t="s">
        <v>72</v>
      </c>
      <c r="M5" s="3" t="s">
        <v>17</v>
      </c>
      <c r="N5" s="3" t="s">
        <v>93</v>
      </c>
      <c r="O5" s="65"/>
      <c r="R5" s="65"/>
    </row>
    <row r="6" spans="1:18" x14ac:dyDescent="0.3">
      <c r="C6" s="7" t="s">
        <v>68</v>
      </c>
      <c r="D6" s="69">
        <f>IF(flag_no_event=0,DGET(data,"enrolled_called",_xlnm.Criteria),0)</f>
        <v>64550</v>
      </c>
      <c r="F6" s="66"/>
      <c r="G6" s="66"/>
      <c r="H6" s="66"/>
      <c r="K6" s="65">
        <v>44759</v>
      </c>
      <c r="L6" s="3" t="s">
        <v>58</v>
      </c>
      <c r="M6" s="3" t="s">
        <v>18</v>
      </c>
      <c r="N6" s="3" t="s">
        <v>94</v>
      </c>
      <c r="O6" s="65"/>
      <c r="R6" s="65"/>
    </row>
    <row r="7" spans="1:18" x14ac:dyDescent="0.3">
      <c r="A7" s="63"/>
      <c r="C7" s="3" t="s">
        <v>67</v>
      </c>
      <c r="D7" s="70">
        <f>IF(flag_no_event=0,DGET(data,"enrolled",_xlnm.Criteria),0)</f>
        <v>65923</v>
      </c>
      <c r="K7" s="65">
        <v>44766</v>
      </c>
      <c r="L7" s="3" t="s">
        <v>59</v>
      </c>
      <c r="M7" s="3" t="s">
        <v>19</v>
      </c>
      <c r="N7" s="3" t="s">
        <v>95</v>
      </c>
      <c r="O7" s="65"/>
      <c r="R7" s="65"/>
    </row>
    <row r="8" spans="1:18" x14ac:dyDescent="0.3">
      <c r="A8" s="68"/>
      <c r="C8" s="3" t="s">
        <v>57</v>
      </c>
      <c r="D8" s="71">
        <f>IF(AND(NOT(sublap="All Sublap"),NOT(lca="All LCA")),1,DGET(data,"flag_nogroup",_xlnm.Criteria))</f>
        <v>0</v>
      </c>
      <c r="K8" s="65">
        <v>44771</v>
      </c>
      <c r="L8" s="3" t="s">
        <v>60</v>
      </c>
      <c r="M8" s="3" t="s">
        <v>20</v>
      </c>
      <c r="N8" s="35" t="s">
        <v>96</v>
      </c>
      <c r="O8" s="65"/>
    </row>
    <row r="9" spans="1:18" x14ac:dyDescent="0.3">
      <c r="C9" s="3" t="s">
        <v>71</v>
      </c>
      <c r="D9" s="69">
        <f>IF(flag_no_event=0,DGET(data,"flag_confidential",_xlnm.Criteria),0)</f>
        <v>0</v>
      </c>
      <c r="K9" s="65">
        <v>44789</v>
      </c>
      <c r="L9" s="3" t="s">
        <v>61</v>
      </c>
      <c r="M9" s="3" t="s">
        <v>44</v>
      </c>
      <c r="N9" s="35" t="s">
        <v>97</v>
      </c>
    </row>
    <row r="10" spans="1:18" x14ac:dyDescent="0.3">
      <c r="C10" s="3" t="s">
        <v>79</v>
      </c>
      <c r="D10" s="3">
        <f>IF(flag_no_event=0,DGET(data,"evt_start",_xlnm.Criteria),0)</f>
        <v>17</v>
      </c>
      <c r="K10" s="65">
        <v>44790</v>
      </c>
      <c r="L10" s="3" t="s">
        <v>73</v>
      </c>
      <c r="M10" s="3" t="s">
        <v>21</v>
      </c>
      <c r="N10" s="35" t="s">
        <v>98</v>
      </c>
    </row>
    <row r="11" spans="1:18" x14ac:dyDescent="0.3">
      <c r="C11" s="3" t="s">
        <v>80</v>
      </c>
      <c r="D11" s="3">
        <f>IF(flag_no_event=0,DGET(data,"evt_end",_xlnm.Criteria),0)</f>
        <v>20</v>
      </c>
      <c r="K11" s="65">
        <v>44792</v>
      </c>
      <c r="L11" s="3" t="s">
        <v>62</v>
      </c>
      <c r="M11" s="3" t="s">
        <v>22</v>
      </c>
      <c r="N11" s="35" t="s">
        <v>99</v>
      </c>
    </row>
    <row r="12" spans="1:18" x14ac:dyDescent="0.3">
      <c r="B12" s="184" t="s">
        <v>91</v>
      </c>
      <c r="C12" s="3" t="s">
        <v>79</v>
      </c>
      <c r="D12" s="3">
        <f>IF(flag_no_event=0,DGET(data,"full_evt_start",_xlnm.Criteria),0)</f>
        <v>17</v>
      </c>
      <c r="K12" s="65">
        <v>44806</v>
      </c>
      <c r="L12" s="3" t="s">
        <v>63</v>
      </c>
      <c r="M12" s="65"/>
      <c r="N12" s="35" t="s">
        <v>100</v>
      </c>
    </row>
    <row r="13" spans="1:18" x14ac:dyDescent="0.3">
      <c r="B13" s="184"/>
      <c r="C13" s="3" t="s">
        <v>80</v>
      </c>
      <c r="D13" s="3">
        <f>IF(flag_no_event=0,DGET(data,"full_evt_end",_xlnm.Criteria),0)</f>
        <v>20</v>
      </c>
      <c r="K13" s="65">
        <v>44809</v>
      </c>
      <c r="L13" s="3" t="s">
        <v>74</v>
      </c>
      <c r="N13" s="35" t="s">
        <v>101</v>
      </c>
    </row>
    <row r="14" spans="1:18" x14ac:dyDescent="0.3">
      <c r="K14" s="65">
        <v>44810</v>
      </c>
      <c r="L14" s="3" t="s">
        <v>75</v>
      </c>
      <c r="N14" s="35" t="s">
        <v>102</v>
      </c>
    </row>
    <row r="15" spans="1:18" x14ac:dyDescent="0.3">
      <c r="K15" s="65">
        <v>44811</v>
      </c>
      <c r="L15" s="3" t="s">
        <v>64</v>
      </c>
      <c r="N15" s="35" t="s">
        <v>103</v>
      </c>
    </row>
    <row r="16" spans="1:18" x14ac:dyDescent="0.3">
      <c r="A16" s="1" t="s">
        <v>39</v>
      </c>
      <c r="C16" s="1">
        <v>0.1</v>
      </c>
      <c r="D16" s="1">
        <v>0.3</v>
      </c>
      <c r="E16" s="1">
        <v>0.5</v>
      </c>
      <c r="F16" s="1">
        <v>0.7</v>
      </c>
      <c r="G16" s="1">
        <v>0.9</v>
      </c>
      <c r="K16" s="65">
        <v>44812</v>
      </c>
      <c r="L16" s="3" t="s">
        <v>65</v>
      </c>
      <c r="N16" s="3" t="s">
        <v>104</v>
      </c>
    </row>
    <row r="17" spans="1:28" x14ac:dyDescent="0.3">
      <c r="A17" s="3" t="s">
        <v>35</v>
      </c>
      <c r="B17" s="72">
        <f>IF(Result_type="Aggregate Impact",B19,B18)</f>
        <v>4.5538411249999999</v>
      </c>
      <c r="C17" s="72">
        <f>IF(flag_no_event=0,_xlfn.NORM.INV(C$16,Table!$H$35,Lookups!$B$17),"")</f>
        <v>-21.974360102985145</v>
      </c>
      <c r="D17" s="72">
        <f>IF(flag_no_event=0,_xlfn.NORM.INV(D$16,Table!$H$35,Lookups!$B$17),"")</f>
        <v>-18.526414500740973</v>
      </c>
      <c r="E17" s="72">
        <f>IF(flag_no_event=0,_xlfn.NORM.INV(E$16,Table!$H$35,Lookups!$B$17),"")</f>
        <v>-16.138377880000011</v>
      </c>
      <c r="F17" s="72">
        <f>IF(flag_no_event=0,_xlfn.NORM.INV(F$16,Table!$H$35,Lookups!$B$17),"")</f>
        <v>-13.750341259259049</v>
      </c>
      <c r="G17" s="72">
        <f>IF(flag_no_event=0,_xlfn.NORM.INV(G$16,Table!$H$35,Lookups!$B$17),"")</f>
        <v>-10.302395657014877</v>
      </c>
      <c r="K17" s="65">
        <v>44813</v>
      </c>
      <c r="L17" s="3" t="s">
        <v>66</v>
      </c>
      <c r="N17" s="35" t="s">
        <v>105</v>
      </c>
    </row>
    <row r="18" spans="1:28" x14ac:dyDescent="0.3">
      <c r="A18" s="3" t="s">
        <v>37</v>
      </c>
      <c r="B18" s="72">
        <f>IF(flag_no_event=0,DGET(data,"stderrallday",_xlnm.Criteria),"")</f>
        <v>7.0547499999999999E-2</v>
      </c>
      <c r="C18" s="72"/>
      <c r="D18" s="72"/>
      <c r="E18" s="72"/>
      <c r="F18" s="72"/>
      <c r="G18" s="72"/>
      <c r="K18" s="131" t="s">
        <v>299</v>
      </c>
      <c r="N18" s="35" t="s">
        <v>106</v>
      </c>
    </row>
    <row r="19" spans="1:28" x14ac:dyDescent="0.3">
      <c r="A19" s="3" t="s">
        <v>36</v>
      </c>
      <c r="B19" s="72">
        <f>IF(flag_no_event=0,B18*Called/1000,"")</f>
        <v>4.5538411249999999</v>
      </c>
      <c r="C19" s="72"/>
      <c r="D19" s="72"/>
      <c r="E19" s="72"/>
      <c r="F19" s="72"/>
      <c r="G19" s="72"/>
      <c r="K19" s="72"/>
      <c r="L19" s="72"/>
      <c r="M19" s="72"/>
      <c r="N19" s="35" t="s">
        <v>107</v>
      </c>
    </row>
    <row r="20" spans="1:28" x14ac:dyDescent="0.3">
      <c r="A20" s="1" t="s">
        <v>78</v>
      </c>
      <c r="C20" s="65"/>
      <c r="D20" s="72"/>
      <c r="E20" s="72"/>
      <c r="F20" s="72"/>
      <c r="G20" s="72"/>
      <c r="J20" s="72"/>
      <c r="N20" s="35" t="s">
        <v>108</v>
      </c>
    </row>
    <row r="21" spans="1:28" x14ac:dyDescent="0.3">
      <c r="A21" s="3" t="s">
        <v>35</v>
      </c>
      <c r="B21" s="72">
        <f>IF(Result_type="Aggregate Impact",B23,B22)</f>
        <v>0.23292221999999999</v>
      </c>
      <c r="C21" s="72">
        <f>IF(AND(flag_no_event=0,D12&lt;=D13),_xlfn.NORM.INV(C$16,Table!$H$36,Lookups!$B$21),"")</f>
        <v>19.432404680558875</v>
      </c>
      <c r="D21" s="72">
        <f>IF(AND(flag_no_event=0,D12&lt;=D13),_xlfn.NORM.INV(D$16,Table!$H$36,Lookups!$B$21),"")</f>
        <v>19.608761984660902</v>
      </c>
      <c r="E21" s="72">
        <f>IF(AND(flag_no_event=0,D12&lt;=D13),_xlfn.NORM.INV(E$16,Table!$H$36,Lookups!$B$21),"")</f>
        <v>19.730906516249998</v>
      </c>
      <c r="F21" s="72">
        <f>IF(AND(flag_no_event=0,D12&lt;=D13),_xlfn.NORM.INV(F$16,Table!$H$36,Lookups!$B$21),"")</f>
        <v>19.853051047839095</v>
      </c>
      <c r="G21" s="72">
        <f>IF(AND(flag_no_event=0,D12&lt;=D13),_xlfn.NORM.INV(G$16,Table!$H$36,Lookups!$B$21),"")</f>
        <v>20.029408351941122</v>
      </c>
      <c r="N21" s="35"/>
      <c r="P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x14ac:dyDescent="0.3">
      <c r="A22" s="3" t="s">
        <v>37</v>
      </c>
      <c r="B22" s="72">
        <f>IF(flag_no_event=0,DGET(data,"full_stderrevthr",_xlnm.Criteria),"")</f>
        <v>3.6083999999999999E-3</v>
      </c>
      <c r="C22" s="72"/>
      <c r="D22" s="72"/>
      <c r="E22" s="72"/>
      <c r="F22" s="72"/>
      <c r="G22" s="72"/>
      <c r="N22" s="35"/>
      <c r="P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x14ac:dyDescent="0.3">
      <c r="A23" s="3" t="s">
        <v>36</v>
      </c>
      <c r="B23" s="72">
        <f>IF(flag_no_event=0,B22*Called/1000,"")</f>
        <v>0.23292221999999999</v>
      </c>
      <c r="C23" s="72"/>
      <c r="D23" s="72"/>
      <c r="E23" s="72"/>
      <c r="F23" s="72"/>
      <c r="G23" s="72"/>
      <c r="N23" s="35"/>
    </row>
    <row r="24" spans="1:28" x14ac:dyDescent="0.3">
      <c r="B24" s="65"/>
    </row>
    <row r="25" spans="1:28" x14ac:dyDescent="0.3">
      <c r="A25" s="73"/>
      <c r="B25" s="41" t="s">
        <v>24</v>
      </c>
      <c r="C25" s="41" t="s">
        <v>34</v>
      </c>
      <c r="D25" s="41" t="s">
        <v>29</v>
      </c>
      <c r="E25" s="41" t="s">
        <v>30</v>
      </c>
      <c r="F25" s="41" t="s">
        <v>31</v>
      </c>
      <c r="G25" s="41" t="s">
        <v>33</v>
      </c>
      <c r="H25" s="41" t="s">
        <v>32</v>
      </c>
      <c r="I25" s="41" t="s">
        <v>83</v>
      </c>
      <c r="J25" s="41" t="s">
        <v>84</v>
      </c>
      <c r="K25" s="39" t="s">
        <v>85</v>
      </c>
      <c r="L25" s="40" t="s">
        <v>86</v>
      </c>
    </row>
    <row r="26" spans="1:28" x14ac:dyDescent="0.3">
      <c r="A26" s="74">
        <v>1</v>
      </c>
      <c r="B26" s="75">
        <f>MAX(0,Table!I9-75)</f>
        <v>7.756069999999994</v>
      </c>
      <c r="C26" s="3" t="str">
        <f t="shared" ref="C26:C49" si="0">IF(AND(A26&gt;=$D$12,A26&lt;=$D$13),2,IF(AND(A26&gt;=$D$10,A26&lt;=$D$11),1,""))</f>
        <v/>
      </c>
      <c r="D26" s="72" t="str">
        <f>IF($C26=2,Table!F9,"")</f>
        <v/>
      </c>
      <c r="E26" s="3" t="str">
        <f>IF($C26=2,Table!G9,"")</f>
        <v/>
      </c>
      <c r="F26" s="3" t="str">
        <f>IF($C26=2,Table!H9,"")</f>
        <v/>
      </c>
      <c r="G26" s="3" t="str">
        <f>IF($C26=2,B26,"")</f>
        <v/>
      </c>
      <c r="H26" s="72" t="str">
        <f>IF($C26=2,Table!J9,"")</f>
        <v/>
      </c>
      <c r="I26" s="72" t="str">
        <f>IF($C26=2,Table!K9,"")</f>
        <v/>
      </c>
      <c r="J26" s="72" t="str">
        <f>IF($C26=2,Table!L9,"")</f>
        <v/>
      </c>
      <c r="K26" s="72" t="str">
        <f>IF($C26=2,Table!M9,"")</f>
        <v/>
      </c>
      <c r="L26" s="76" t="str">
        <f>IF($C26=2,Table!N9,"")</f>
        <v/>
      </c>
    </row>
    <row r="27" spans="1:28" x14ac:dyDescent="0.3">
      <c r="A27" s="74">
        <f>A26+1</f>
        <v>2</v>
      </c>
      <c r="B27" s="75">
        <f>MAX(0,Table!I10-75)</f>
        <v>6.1900899999999979</v>
      </c>
      <c r="C27" s="3" t="str">
        <f t="shared" si="0"/>
        <v/>
      </c>
      <c r="D27" s="72" t="str">
        <f>IF($C27=2,Table!F10,"")</f>
        <v/>
      </c>
      <c r="E27" s="3" t="str">
        <f>IF($C27=2,Table!G10,"")</f>
        <v/>
      </c>
      <c r="F27" s="3" t="str">
        <f>IF($C27=2,Table!H10,"")</f>
        <v/>
      </c>
      <c r="G27" s="3" t="str">
        <f t="shared" ref="G27:G49" si="1">IF($C27=2,B27,"")</f>
        <v/>
      </c>
      <c r="H27" s="72" t="str">
        <f>IF($C27=2,Table!J10,"")</f>
        <v/>
      </c>
      <c r="I27" s="72" t="str">
        <f>IF($C27=2,Table!K10,"")</f>
        <v/>
      </c>
      <c r="J27" s="72" t="str">
        <f>IF($C27=2,Table!L10,"")</f>
        <v/>
      </c>
      <c r="K27" s="72" t="str">
        <f>IF($C27=2,Table!M10,"")</f>
        <v/>
      </c>
      <c r="L27" s="76" t="str">
        <f>IF($C27=2,Table!N10,"")</f>
        <v/>
      </c>
    </row>
    <row r="28" spans="1:28" x14ac:dyDescent="0.3">
      <c r="A28" s="74">
        <f t="shared" ref="A28:A49" si="2">A27+1</f>
        <v>3</v>
      </c>
      <c r="B28" s="75">
        <f>MAX(0,Table!I11-75)</f>
        <v>4.4587999999999965</v>
      </c>
      <c r="C28" s="3" t="str">
        <f t="shared" si="0"/>
        <v/>
      </c>
      <c r="D28" s="72" t="str">
        <f>IF($C28=2,Table!F11,"")</f>
        <v/>
      </c>
      <c r="E28" s="3" t="str">
        <f>IF($C28=2,Table!G11,"")</f>
        <v/>
      </c>
      <c r="F28" s="3" t="str">
        <f>IF($C28=2,Table!H11,"")</f>
        <v/>
      </c>
      <c r="G28" s="3" t="str">
        <f t="shared" si="1"/>
        <v/>
      </c>
      <c r="H28" s="72" t="str">
        <f>IF($C28=2,Table!J11,"")</f>
        <v/>
      </c>
      <c r="I28" s="72" t="str">
        <f>IF($C28=2,Table!K11,"")</f>
        <v/>
      </c>
      <c r="J28" s="72" t="str">
        <f>IF($C28=2,Table!L11,"")</f>
        <v/>
      </c>
      <c r="K28" s="72" t="str">
        <f>IF($C28=2,Table!M11,"")</f>
        <v/>
      </c>
      <c r="L28" s="76" t="str">
        <f>IF($C28=2,Table!N11,"")</f>
        <v/>
      </c>
    </row>
    <row r="29" spans="1:28" x14ac:dyDescent="0.3">
      <c r="A29" s="74">
        <f t="shared" si="2"/>
        <v>4</v>
      </c>
      <c r="B29" s="75">
        <f>MAX(0,Table!I12-75)</f>
        <v>3.6881900000000059</v>
      </c>
      <c r="C29" s="3" t="str">
        <f t="shared" si="0"/>
        <v/>
      </c>
      <c r="D29" s="72" t="str">
        <f>IF($C29=2,Table!F12,"")</f>
        <v/>
      </c>
      <c r="E29" s="3" t="str">
        <f>IF($C29=2,Table!G12,"")</f>
        <v/>
      </c>
      <c r="F29" s="3" t="str">
        <f>IF($C29=2,Table!H12,"")</f>
        <v/>
      </c>
      <c r="G29" s="3" t="str">
        <f t="shared" si="1"/>
        <v/>
      </c>
      <c r="H29" s="72" t="str">
        <f>IF($C29=2,Table!J12,"")</f>
        <v/>
      </c>
      <c r="I29" s="72" t="str">
        <f>IF($C29=2,Table!K12,"")</f>
        <v/>
      </c>
      <c r="J29" s="72" t="str">
        <f>IF($C29=2,Table!L12,"")</f>
        <v/>
      </c>
      <c r="K29" s="72" t="str">
        <f>IF($C29=2,Table!M12,"")</f>
        <v/>
      </c>
      <c r="L29" s="76" t="str">
        <f>IF($C29=2,Table!N12,"")</f>
        <v/>
      </c>
    </row>
    <row r="30" spans="1:28" x14ac:dyDescent="0.3">
      <c r="A30" s="74">
        <f t="shared" si="2"/>
        <v>5</v>
      </c>
      <c r="B30" s="75">
        <f>MAX(0,Table!I13-75)</f>
        <v>2.4934200000000004</v>
      </c>
      <c r="C30" s="3" t="str">
        <f t="shared" si="0"/>
        <v/>
      </c>
      <c r="D30" s="72" t="str">
        <f>IF($C30=2,Table!F13,"")</f>
        <v/>
      </c>
      <c r="E30" s="3" t="str">
        <f>IF($C30=2,Table!G13,"")</f>
        <v/>
      </c>
      <c r="F30" s="3" t="str">
        <f>IF($C30=2,Table!H13,"")</f>
        <v/>
      </c>
      <c r="G30" s="3" t="str">
        <f t="shared" si="1"/>
        <v/>
      </c>
      <c r="H30" s="72" t="str">
        <f>IF($C30=2,Table!J13,"")</f>
        <v/>
      </c>
      <c r="I30" s="72" t="str">
        <f>IF($C30=2,Table!K13,"")</f>
        <v/>
      </c>
      <c r="J30" s="72" t="str">
        <f>IF($C30=2,Table!L13,"")</f>
        <v/>
      </c>
      <c r="K30" s="72" t="str">
        <f>IF($C30=2,Table!M13,"")</f>
        <v/>
      </c>
      <c r="L30" s="76" t="str">
        <f>IF($C30=2,Table!N13,"")</f>
        <v/>
      </c>
    </row>
    <row r="31" spans="1:28" x14ac:dyDescent="0.3">
      <c r="A31" s="74">
        <f t="shared" si="2"/>
        <v>6</v>
      </c>
      <c r="B31" s="75">
        <f>MAX(0,Table!I14-75)</f>
        <v>1.0307200000000023</v>
      </c>
      <c r="C31" s="3" t="str">
        <f t="shared" si="0"/>
        <v/>
      </c>
      <c r="D31" s="72" t="str">
        <f>IF($C31=2,Table!F14,"")</f>
        <v/>
      </c>
      <c r="E31" s="3" t="str">
        <f>IF($C31=2,Table!G14,"")</f>
        <v/>
      </c>
      <c r="F31" s="3" t="str">
        <f>IF($C31=2,Table!H14,"")</f>
        <v/>
      </c>
      <c r="G31" s="3" t="str">
        <f t="shared" si="1"/>
        <v/>
      </c>
      <c r="H31" s="72" t="str">
        <f>IF($C31=2,Table!J14,"")</f>
        <v/>
      </c>
      <c r="I31" s="72" t="str">
        <f>IF($C31=2,Table!K14,"")</f>
        <v/>
      </c>
      <c r="J31" s="72" t="str">
        <f>IF($C31=2,Table!L14,"")</f>
        <v/>
      </c>
      <c r="K31" s="72" t="str">
        <f>IF($C31=2,Table!M14,"")</f>
        <v/>
      </c>
      <c r="L31" s="76" t="str">
        <f>IF($C31=2,Table!N14,"")</f>
        <v/>
      </c>
    </row>
    <row r="32" spans="1:28" x14ac:dyDescent="0.3">
      <c r="A32" s="74">
        <f t="shared" si="2"/>
        <v>7</v>
      </c>
      <c r="B32" s="75">
        <f>MAX(0,Table!I15-75)</f>
        <v>0.42752000000000123</v>
      </c>
      <c r="C32" s="3" t="str">
        <f t="shared" si="0"/>
        <v/>
      </c>
      <c r="D32" s="72" t="str">
        <f>IF($C32=2,Table!F15,"")</f>
        <v/>
      </c>
      <c r="E32" s="3" t="str">
        <f>IF($C32=2,Table!G15,"")</f>
        <v/>
      </c>
      <c r="F32" s="3" t="str">
        <f>IF($C32=2,Table!H15,"")</f>
        <v/>
      </c>
      <c r="G32" s="3" t="str">
        <f t="shared" si="1"/>
        <v/>
      </c>
      <c r="H32" s="72" t="str">
        <f>IF($C32=2,Table!J15,"")</f>
        <v/>
      </c>
      <c r="I32" s="72" t="str">
        <f>IF($C32=2,Table!K15,"")</f>
        <v/>
      </c>
      <c r="J32" s="72" t="str">
        <f>IF($C32=2,Table!L15,"")</f>
        <v/>
      </c>
      <c r="K32" s="72" t="str">
        <f>IF($C32=2,Table!M15,"")</f>
        <v/>
      </c>
      <c r="L32" s="76" t="str">
        <f>IF($C32=2,Table!N15,"")</f>
        <v/>
      </c>
    </row>
    <row r="33" spans="1:14" x14ac:dyDescent="0.3">
      <c r="A33" s="74">
        <f t="shared" si="2"/>
        <v>8</v>
      </c>
      <c r="B33" s="75">
        <f>MAX(0,Table!I16-75)</f>
        <v>1.2420699999999982</v>
      </c>
      <c r="C33" s="3" t="str">
        <f t="shared" si="0"/>
        <v/>
      </c>
      <c r="D33" s="72" t="str">
        <f>IF($C33=2,Table!F16,"")</f>
        <v/>
      </c>
      <c r="E33" s="3" t="str">
        <f>IF($C33=2,Table!G16,"")</f>
        <v/>
      </c>
      <c r="F33" s="3" t="str">
        <f>IF($C33=2,Table!H16,"")</f>
        <v/>
      </c>
      <c r="G33" s="3" t="str">
        <f t="shared" si="1"/>
        <v/>
      </c>
      <c r="H33" s="72" t="str">
        <f>IF($C33=2,Table!J16,"")</f>
        <v/>
      </c>
      <c r="I33" s="72" t="str">
        <f>IF($C33=2,Table!K16,"")</f>
        <v/>
      </c>
      <c r="J33" s="72" t="str">
        <f>IF($C33=2,Table!L16,"")</f>
        <v/>
      </c>
      <c r="K33" s="72" t="str">
        <f>IF($C33=2,Table!M16,"")</f>
        <v/>
      </c>
      <c r="L33" s="76" t="str">
        <f>IF($C33=2,Table!N16,"")</f>
        <v/>
      </c>
    </row>
    <row r="34" spans="1:14" x14ac:dyDescent="0.3">
      <c r="A34" s="74">
        <f t="shared" si="2"/>
        <v>9</v>
      </c>
      <c r="B34" s="75">
        <f>MAX(0,Table!I17-75)</f>
        <v>5.7314300000000031</v>
      </c>
      <c r="C34" s="3" t="str">
        <f t="shared" si="0"/>
        <v/>
      </c>
      <c r="D34" s="72" t="str">
        <f>IF($C34=2,Table!F17,"")</f>
        <v/>
      </c>
      <c r="E34" s="3" t="str">
        <f>IF($C34=2,Table!G17,"")</f>
        <v/>
      </c>
      <c r="F34" s="3" t="str">
        <f>IF($C34=2,Table!H17,"")</f>
        <v/>
      </c>
      <c r="G34" s="3" t="str">
        <f t="shared" si="1"/>
        <v/>
      </c>
      <c r="H34" s="72" t="str">
        <f>IF($C34=2,Table!J17,"")</f>
        <v/>
      </c>
      <c r="I34" s="72" t="str">
        <f>IF($C34=2,Table!K17,"")</f>
        <v/>
      </c>
      <c r="J34" s="72" t="str">
        <f>IF($C34=2,Table!L17,"")</f>
        <v/>
      </c>
      <c r="K34" s="72" t="str">
        <f>IF($C34=2,Table!M17,"")</f>
        <v/>
      </c>
      <c r="L34" s="76" t="str">
        <f>IF($C34=2,Table!N17,"")</f>
        <v/>
      </c>
    </row>
    <row r="35" spans="1:14" x14ac:dyDescent="0.3">
      <c r="A35" s="74">
        <f t="shared" si="2"/>
        <v>10</v>
      </c>
      <c r="B35" s="75">
        <f>MAX(0,Table!I18-75)</f>
        <v>10.861199999999997</v>
      </c>
      <c r="C35" s="3" t="str">
        <f t="shared" si="0"/>
        <v/>
      </c>
      <c r="D35" s="72" t="str">
        <f>IF($C35=2,Table!F18,"")</f>
        <v/>
      </c>
      <c r="E35" s="3" t="str">
        <f>IF($C35=2,Table!G18,"")</f>
        <v/>
      </c>
      <c r="F35" s="3" t="str">
        <f>IF($C35=2,Table!H18,"")</f>
        <v/>
      </c>
      <c r="G35" s="3" t="str">
        <f t="shared" si="1"/>
        <v/>
      </c>
      <c r="H35" s="72" t="str">
        <f>IF($C35=2,Table!J18,"")</f>
        <v/>
      </c>
      <c r="I35" s="72" t="str">
        <f>IF($C35=2,Table!K18,"")</f>
        <v/>
      </c>
      <c r="J35" s="72" t="str">
        <f>IF($C35=2,Table!L18,"")</f>
        <v/>
      </c>
      <c r="K35" s="72" t="str">
        <f>IF($C35=2,Table!M18,"")</f>
        <v/>
      </c>
      <c r="L35" s="76" t="str">
        <f>IF($C35=2,Table!N18,"")</f>
        <v/>
      </c>
    </row>
    <row r="36" spans="1:14" x14ac:dyDescent="0.3">
      <c r="A36" s="74">
        <f t="shared" si="2"/>
        <v>11</v>
      </c>
      <c r="B36" s="75">
        <f>MAX(0,Table!I19-75)</f>
        <v>15.571749999999994</v>
      </c>
      <c r="C36" s="3" t="str">
        <f t="shared" si="0"/>
        <v/>
      </c>
      <c r="D36" s="72" t="str">
        <f>IF($C36=2,Table!F19,"")</f>
        <v/>
      </c>
      <c r="E36" s="3" t="str">
        <f>IF($C36=2,Table!G19,"")</f>
        <v/>
      </c>
      <c r="F36" s="3" t="str">
        <f>IF($C36=2,Table!H19,"")</f>
        <v/>
      </c>
      <c r="G36" s="3" t="str">
        <f t="shared" si="1"/>
        <v/>
      </c>
      <c r="H36" s="72" t="str">
        <f>IF($C36=2,Table!J19,"")</f>
        <v/>
      </c>
      <c r="I36" s="72" t="str">
        <f>IF($C36=2,Table!K19,"")</f>
        <v/>
      </c>
      <c r="J36" s="72" t="str">
        <f>IF($C36=2,Table!L19,"")</f>
        <v/>
      </c>
      <c r="K36" s="72" t="str">
        <f>IF($C36=2,Table!M19,"")</f>
        <v/>
      </c>
      <c r="L36" s="76" t="str">
        <f>IF($C36=2,Table!N19,"")</f>
        <v/>
      </c>
    </row>
    <row r="37" spans="1:14" x14ac:dyDescent="0.3">
      <c r="A37" s="74">
        <f t="shared" si="2"/>
        <v>12</v>
      </c>
      <c r="B37" s="75">
        <f>MAX(0,Table!I20-75)</f>
        <v>19.533699999999996</v>
      </c>
      <c r="C37" s="3" t="str">
        <f t="shared" si="0"/>
        <v/>
      </c>
      <c r="D37" s="72" t="str">
        <f>IF($C37=2,Table!F20,"")</f>
        <v/>
      </c>
      <c r="E37" s="3" t="str">
        <f>IF($C37=2,Table!G20,"")</f>
        <v/>
      </c>
      <c r="F37" s="3" t="str">
        <f>IF($C37=2,Table!H20,"")</f>
        <v/>
      </c>
      <c r="G37" s="3" t="str">
        <f t="shared" si="1"/>
        <v/>
      </c>
      <c r="H37" s="72" t="str">
        <f>IF($C37=2,Table!J20,"")</f>
        <v/>
      </c>
      <c r="I37" s="72" t="str">
        <f>IF($C37=2,Table!K20,"")</f>
        <v/>
      </c>
      <c r="J37" s="72" t="str">
        <f>IF($C37=2,Table!L20,"")</f>
        <v/>
      </c>
      <c r="K37" s="72" t="str">
        <f>IF($C37=2,Table!M20,"")</f>
        <v/>
      </c>
      <c r="L37" s="76" t="str">
        <f>IF($C37=2,Table!N20,"")</f>
        <v/>
      </c>
    </row>
    <row r="38" spans="1:14" x14ac:dyDescent="0.3">
      <c r="A38" s="74">
        <f t="shared" si="2"/>
        <v>13</v>
      </c>
      <c r="B38" s="75">
        <f>MAX(0,Table!I21-75)</f>
        <v>23.173230000000004</v>
      </c>
      <c r="C38" s="3" t="str">
        <f t="shared" si="0"/>
        <v/>
      </c>
      <c r="D38" s="72" t="str">
        <f>IF($C38=2,Table!F21,"")</f>
        <v/>
      </c>
      <c r="E38" s="3" t="str">
        <f>IF($C38=2,Table!G21,"")</f>
        <v/>
      </c>
      <c r="F38" s="3" t="str">
        <f>IF($C38=2,Table!H21,"")</f>
        <v/>
      </c>
      <c r="G38" s="3" t="str">
        <f t="shared" si="1"/>
        <v/>
      </c>
      <c r="H38" s="72" t="str">
        <f>IF($C38=2,Table!J21,"")</f>
        <v/>
      </c>
      <c r="I38" s="72" t="str">
        <f>IF($C38=2,Table!K21,"")</f>
        <v/>
      </c>
      <c r="J38" s="72" t="str">
        <f>IF($C38=2,Table!L21,"")</f>
        <v/>
      </c>
      <c r="K38" s="72" t="str">
        <f>IF($C38=2,Table!M21,"")</f>
        <v/>
      </c>
      <c r="L38" s="76" t="str">
        <f>IF($C38=2,Table!N21,"")</f>
        <v/>
      </c>
      <c r="M38" s="72"/>
    </row>
    <row r="39" spans="1:14" x14ac:dyDescent="0.3">
      <c r="A39" s="74">
        <f t="shared" si="2"/>
        <v>14</v>
      </c>
      <c r="B39" s="75">
        <f>MAX(0,Table!I22-75)</f>
        <v>26.135999999999996</v>
      </c>
      <c r="C39" s="3" t="str">
        <f t="shared" si="0"/>
        <v/>
      </c>
      <c r="D39" s="72" t="str">
        <f>IF($C39=2,Table!F22,"")</f>
        <v/>
      </c>
      <c r="E39" s="3" t="str">
        <f>IF($C39=2,Table!G22,"")</f>
        <v/>
      </c>
      <c r="F39" s="3" t="str">
        <f>IF($C39=2,Table!H22,"")</f>
        <v/>
      </c>
      <c r="G39" s="3" t="str">
        <f t="shared" si="1"/>
        <v/>
      </c>
      <c r="H39" s="72" t="str">
        <f>IF($C39=2,Table!J22,"")</f>
        <v/>
      </c>
      <c r="I39" s="72" t="str">
        <f>IF($C39=2,Table!K22,"")</f>
        <v/>
      </c>
      <c r="J39" s="72" t="str">
        <f>IF($C39=2,Table!L22,"")</f>
        <v/>
      </c>
      <c r="K39" s="72" t="str">
        <f>IF($C39=2,Table!M22,"")</f>
        <v/>
      </c>
      <c r="L39" s="76" t="str">
        <f>IF($C39=2,Table!N22,"")</f>
        <v/>
      </c>
      <c r="M39" s="72"/>
    </row>
    <row r="40" spans="1:14" x14ac:dyDescent="0.3">
      <c r="A40" s="74">
        <f t="shared" si="2"/>
        <v>15</v>
      </c>
      <c r="B40" s="75">
        <f>MAX(0,Table!I23-75)</f>
        <v>28.016300000000001</v>
      </c>
      <c r="C40" s="3" t="str">
        <f t="shared" si="0"/>
        <v/>
      </c>
      <c r="D40" s="72" t="str">
        <f>IF($C40=2,Table!F23,"")</f>
        <v/>
      </c>
      <c r="E40" s="3" t="str">
        <f>IF($C40=2,Table!G23,"")</f>
        <v/>
      </c>
      <c r="F40" s="3" t="str">
        <f>IF($C40=2,Table!H23,"")</f>
        <v/>
      </c>
      <c r="G40" s="3" t="str">
        <f t="shared" si="1"/>
        <v/>
      </c>
      <c r="H40" s="72" t="str">
        <f>IF($C40=2,Table!J23,"")</f>
        <v/>
      </c>
      <c r="I40" s="72" t="str">
        <f>IF($C40=2,Table!K23,"")</f>
        <v/>
      </c>
      <c r="J40" s="72" t="str">
        <f>IF($C40=2,Table!L23,"")</f>
        <v/>
      </c>
      <c r="K40" s="72" t="str">
        <f>IF($C40=2,Table!M23,"")</f>
        <v/>
      </c>
      <c r="L40" s="76" t="str">
        <f>IF($C40=2,Table!N23,"")</f>
        <v/>
      </c>
      <c r="M40" s="72"/>
    </row>
    <row r="41" spans="1:14" x14ac:dyDescent="0.3">
      <c r="A41" s="74">
        <f t="shared" si="2"/>
        <v>16</v>
      </c>
      <c r="B41" s="75">
        <f>MAX(0,Table!I24-75)</f>
        <v>28.999099999999999</v>
      </c>
      <c r="C41" s="3" t="str">
        <f t="shared" si="0"/>
        <v/>
      </c>
      <c r="D41" s="72" t="str">
        <f>IF($C41=2,Table!F24,"")</f>
        <v/>
      </c>
      <c r="E41" s="72" t="str">
        <f>IF($C41=2,Table!G24,"")</f>
        <v/>
      </c>
      <c r="F41" s="72" t="str">
        <f>IF($C41=2,Table!H24,"")</f>
        <v/>
      </c>
      <c r="G41" s="72" t="str">
        <f t="shared" si="1"/>
        <v/>
      </c>
      <c r="H41" s="72" t="str">
        <f>IF($C41=2,Table!J24,"")</f>
        <v/>
      </c>
      <c r="I41" s="72" t="str">
        <f>IF($C41=2,Table!K24,"")</f>
        <v/>
      </c>
      <c r="J41" s="72" t="str">
        <f>IF($C41=2,Table!L24,"")</f>
        <v/>
      </c>
      <c r="K41" s="72" t="str">
        <f>IF($C41=2,Table!M24,"")</f>
        <v/>
      </c>
      <c r="L41" s="76" t="str">
        <f>IF($C41=2,Table!N24,"")</f>
        <v/>
      </c>
      <c r="M41" s="72"/>
    </row>
    <row r="42" spans="1:14" x14ac:dyDescent="0.3">
      <c r="A42" s="74">
        <f t="shared" si="2"/>
        <v>17</v>
      </c>
      <c r="B42" s="75">
        <f>MAX(0,Table!I25-75)</f>
        <v>28.859899999999996</v>
      </c>
      <c r="C42" s="3">
        <f t="shared" si="0"/>
        <v>2</v>
      </c>
      <c r="D42" s="72">
        <f>IF($C42=2,Table!F25,"")</f>
        <v>186.0818998</v>
      </c>
      <c r="E42" s="72">
        <f>IF($C42=2,Table!G25,"")</f>
        <v>168.81771828000001</v>
      </c>
      <c r="F42" s="72">
        <f>IF($C42=2,Table!H25,"")</f>
        <v>17.264181519999998</v>
      </c>
      <c r="G42" s="72">
        <f t="shared" si="1"/>
        <v>28.859899999999996</v>
      </c>
      <c r="H42" s="72">
        <f>IF($C42=2,Table!J25,"")</f>
        <v>16.658792890000001</v>
      </c>
      <c r="I42" s="72">
        <f>IF($C42=2,Table!K25,"")</f>
        <v>17.016457984999999</v>
      </c>
      <c r="J42" s="72">
        <f>IF($C42=2,Table!L25,"")</f>
        <v>17.264181519999998</v>
      </c>
      <c r="K42" s="72">
        <f>IF($C42=2,Table!M25,"")</f>
        <v>17.511898599999999</v>
      </c>
      <c r="L42" s="76">
        <f>IF($C42=2,Table!N25,"")</f>
        <v>17.869570149999998</v>
      </c>
      <c r="M42" s="35"/>
      <c r="N42" s="71"/>
    </row>
    <row r="43" spans="1:14" x14ac:dyDescent="0.3">
      <c r="A43" s="74">
        <f t="shared" si="2"/>
        <v>18</v>
      </c>
      <c r="B43" s="75">
        <f>MAX(0,Table!I26-75)</f>
        <v>27.108000000000004</v>
      </c>
      <c r="C43" s="3">
        <f>IF(AND(A43&gt;=$D$12,A43&lt;=$D$13),2,IF(AND(A43&gt;=$D$10,A43&lt;=$D$11),1,""))</f>
        <v>2</v>
      </c>
      <c r="D43" s="72">
        <f>IF($C43=2,Table!F26,"")</f>
        <v>200.53251465</v>
      </c>
      <c r="E43" s="72">
        <f>IF($C43=2,Table!G26,"")</f>
        <v>177.27828678</v>
      </c>
      <c r="F43" s="72">
        <f>IF($C43=2,Table!H26,"")</f>
        <v>23.254227869999998</v>
      </c>
      <c r="G43" s="72">
        <f t="shared" si="1"/>
        <v>27.108000000000004</v>
      </c>
      <c r="H43" s="72">
        <f>IF($C43=2,Table!J26,"")</f>
        <v>22.641022234999998</v>
      </c>
      <c r="I43" s="72">
        <f>IF($C43=2,Table!K26,"")</f>
        <v>23.00330911</v>
      </c>
      <c r="J43" s="72">
        <f>IF($C43=2,Table!L26,"")</f>
        <v>23.254227869999998</v>
      </c>
      <c r="K43" s="72">
        <f>IF($C43=2,Table!M26,"")</f>
        <v>23.505146629999999</v>
      </c>
      <c r="L43" s="76">
        <f>IF($C43=2,Table!N26,"")</f>
        <v>23.867433504999997</v>
      </c>
      <c r="M43" s="35"/>
      <c r="N43" s="71"/>
    </row>
    <row r="44" spans="1:14" x14ac:dyDescent="0.3">
      <c r="A44" s="74">
        <f t="shared" si="2"/>
        <v>19</v>
      </c>
      <c r="B44" s="75">
        <f>MAX(0,Table!I27-75)</f>
        <v>22.757099999999994</v>
      </c>
      <c r="C44" s="3">
        <f t="shared" si="0"/>
        <v>2</v>
      </c>
      <c r="D44" s="72">
        <f>IF($C44=2,Table!F27,"")</f>
        <v>205.90714129999998</v>
      </c>
      <c r="E44" s="72">
        <f>IF($C44=2,Table!G27,"")</f>
        <v>183.94994239999997</v>
      </c>
      <c r="F44" s="72">
        <f>IF($C44=2,Table!H27,"")</f>
        <v>21.957198900000002</v>
      </c>
      <c r="G44" s="72">
        <f t="shared" si="1"/>
        <v>22.757099999999994</v>
      </c>
      <c r="H44" s="72">
        <f>IF($C44=2,Table!J27,"")</f>
        <v>21.352920529999999</v>
      </c>
      <c r="I44" s="72">
        <f>IF($C44=2,Table!K27,"")</f>
        <v>21.709933669999998</v>
      </c>
      <c r="J44" s="72">
        <f>IF($C44=2,Table!L27,"")</f>
        <v>21.957198900000002</v>
      </c>
      <c r="K44" s="72">
        <f>IF($C44=2,Table!M27,"")</f>
        <v>22.204464129999998</v>
      </c>
      <c r="L44" s="76">
        <f>IF($C44=2,Table!N27,"")</f>
        <v>22.561477269999997</v>
      </c>
      <c r="M44" s="35"/>
      <c r="N44" s="71"/>
    </row>
    <row r="45" spans="1:14" x14ac:dyDescent="0.3">
      <c r="A45" s="74">
        <f t="shared" si="2"/>
        <v>20</v>
      </c>
      <c r="B45" s="75">
        <f>MAX(0,Table!I28-75)</f>
        <v>17.168310000000005</v>
      </c>
      <c r="C45" s="3">
        <f t="shared" si="0"/>
        <v>2</v>
      </c>
      <c r="D45" s="72">
        <f>IF($C45=2,Table!F28,"")</f>
        <v>194.3880647</v>
      </c>
      <c r="E45" s="72">
        <f>IF($C45=2,Table!G28,"")</f>
        <v>177.94004692499999</v>
      </c>
      <c r="F45" s="72">
        <f>IF($C45=2,Table!H28,"")</f>
        <v>16.448017775</v>
      </c>
      <c r="G45" s="72">
        <f t="shared" si="1"/>
        <v>17.168310000000005</v>
      </c>
      <c r="H45" s="72">
        <f>IF($C45=2,Table!J28,"")</f>
        <v>15.88412834</v>
      </c>
      <c r="I45" s="72">
        <f>IF($C45=2,Table!K28,"")</f>
        <v>16.217277344999999</v>
      </c>
      <c r="J45" s="72">
        <f>IF($C45=2,Table!L28,"")</f>
        <v>16.448017775</v>
      </c>
      <c r="K45" s="72">
        <f>IF($C45=2,Table!M28,"")</f>
        <v>16.678751749999996</v>
      </c>
      <c r="L45" s="76">
        <f>IF($C45=2,Table!N28,"")</f>
        <v>17.01190721</v>
      </c>
      <c r="M45" s="35"/>
      <c r="N45" s="71"/>
    </row>
    <row r="46" spans="1:14" x14ac:dyDescent="0.3">
      <c r="A46" s="74">
        <f t="shared" si="2"/>
        <v>21</v>
      </c>
      <c r="B46" s="75">
        <f>MAX(0,Table!I29-75)</f>
        <v>13.465389999999999</v>
      </c>
      <c r="C46" s="3" t="str">
        <f t="shared" si="0"/>
        <v/>
      </c>
      <c r="D46" s="72" t="str">
        <f>IF($C46=2,Table!F29,"")</f>
        <v/>
      </c>
      <c r="E46" s="3" t="str">
        <f>IF($C46=2,Table!G29,"")</f>
        <v/>
      </c>
      <c r="F46" s="3" t="str">
        <f>IF($C46=2,Table!H29,"")</f>
        <v/>
      </c>
      <c r="G46" s="3" t="str">
        <f t="shared" si="1"/>
        <v/>
      </c>
      <c r="H46" s="72" t="str">
        <f>IF($C46=2,Table!J29,"")</f>
        <v/>
      </c>
      <c r="I46" s="72" t="str">
        <f>IF($C46=2,Table!K29,"")</f>
        <v/>
      </c>
      <c r="J46" s="72" t="str">
        <f>IF($C46=2,Table!L29,"")</f>
        <v/>
      </c>
      <c r="K46" s="72" t="str">
        <f>IF($C46=2,Table!M29,"")</f>
        <v/>
      </c>
      <c r="L46" s="76" t="str">
        <f>IF($C46=2,Table!N29,"")</f>
        <v/>
      </c>
      <c r="M46" s="35"/>
      <c r="N46" s="71"/>
    </row>
    <row r="47" spans="1:14" x14ac:dyDescent="0.3">
      <c r="A47" s="74">
        <f t="shared" si="2"/>
        <v>22</v>
      </c>
      <c r="B47" s="75">
        <f>MAX(0,Table!I30-75)</f>
        <v>11.487740000000002</v>
      </c>
      <c r="C47" s="3" t="str">
        <f t="shared" si="0"/>
        <v/>
      </c>
      <c r="D47" s="72" t="str">
        <f>IF($C47=2,Table!F30,"")</f>
        <v/>
      </c>
      <c r="E47" s="3" t="str">
        <f>IF($C47=2,Table!G30,"")</f>
        <v/>
      </c>
      <c r="F47" s="3" t="str">
        <f>IF($C47=2,Table!H30,"")</f>
        <v/>
      </c>
      <c r="G47" s="3" t="str">
        <f t="shared" si="1"/>
        <v/>
      </c>
      <c r="H47" s="72" t="str">
        <f>IF($C47=2,Table!J30,"")</f>
        <v/>
      </c>
      <c r="I47" s="72" t="str">
        <f>IF($C47=2,Table!K30,"")</f>
        <v/>
      </c>
      <c r="J47" s="72" t="str">
        <f>IF($C47=2,Table!L30,"")</f>
        <v/>
      </c>
      <c r="K47" s="72" t="str">
        <f>IF($C47=2,Table!M30,"")</f>
        <v/>
      </c>
      <c r="L47" s="76" t="str">
        <f>IF($C47=2,Table!N30,"")</f>
        <v/>
      </c>
      <c r="M47" s="35"/>
      <c r="N47" s="71"/>
    </row>
    <row r="48" spans="1:14" x14ac:dyDescent="0.3">
      <c r="A48" s="74">
        <f t="shared" si="2"/>
        <v>23</v>
      </c>
      <c r="B48" s="75">
        <f>MAX(0,Table!I31-75)</f>
        <v>9.1700600000000065</v>
      </c>
      <c r="C48" s="3" t="str">
        <f t="shared" si="0"/>
        <v/>
      </c>
      <c r="D48" s="72" t="str">
        <f>IF($C48=2,Table!F31,"")</f>
        <v/>
      </c>
      <c r="E48" s="3" t="str">
        <f>IF($C48=2,Table!G31,"")</f>
        <v/>
      </c>
      <c r="F48" s="3" t="str">
        <f>IF($C48=2,Table!H31,"")</f>
        <v/>
      </c>
      <c r="G48" s="3" t="str">
        <f t="shared" si="1"/>
        <v/>
      </c>
      <c r="H48" s="72" t="str">
        <f>IF($C48=2,Table!J31,"")</f>
        <v/>
      </c>
      <c r="I48" s="72" t="str">
        <f>IF($C48=2,Table!K31,"")</f>
        <v/>
      </c>
      <c r="J48" s="72" t="str">
        <f>IF($C48=2,Table!L31,"")</f>
        <v/>
      </c>
      <c r="K48" s="72" t="str">
        <f>IF($C48=2,Table!M31,"")</f>
        <v/>
      </c>
      <c r="L48" s="76" t="str">
        <f>IF($C48=2,Table!N31,"")</f>
        <v/>
      </c>
      <c r="M48" s="35"/>
      <c r="N48" s="71"/>
    </row>
    <row r="49" spans="1:14" x14ac:dyDescent="0.3">
      <c r="A49" s="74">
        <f t="shared" si="2"/>
        <v>24</v>
      </c>
      <c r="B49" s="75">
        <f>MAX(0,Table!I32-75)</f>
        <v>7.009839999999997</v>
      </c>
      <c r="C49" s="3" t="str">
        <f t="shared" si="0"/>
        <v/>
      </c>
      <c r="D49" s="72" t="str">
        <f>IF($C49=2,Table!F32,"")</f>
        <v/>
      </c>
      <c r="E49" s="3" t="str">
        <f>IF($C49=2,Table!G32,"")</f>
        <v/>
      </c>
      <c r="F49" s="3" t="str">
        <f>IF($C49=2,Table!H32,"")</f>
        <v/>
      </c>
      <c r="G49" s="3" t="str">
        <f t="shared" si="1"/>
        <v/>
      </c>
      <c r="H49" s="72" t="str">
        <f>IF($C49=2,Table!J32,"")</f>
        <v/>
      </c>
      <c r="I49" s="72" t="str">
        <f>IF($C49=2,Table!K32,"")</f>
        <v/>
      </c>
      <c r="J49" s="72" t="str">
        <f>IF($C49=2,Table!L32,"")</f>
        <v/>
      </c>
      <c r="K49" s="72" t="str">
        <f>IF($C49=2,Table!M32,"")</f>
        <v/>
      </c>
      <c r="L49" s="76" t="str">
        <f>IF($C49=2,Table!N32,"")</f>
        <v/>
      </c>
      <c r="M49" s="35"/>
      <c r="N49" s="71"/>
    </row>
    <row r="50" spans="1:14" x14ac:dyDescent="0.3">
      <c r="A50" s="77" t="s">
        <v>81</v>
      </c>
      <c r="B50" s="78"/>
      <c r="C50" s="79">
        <f>COUNTIF(C26:C49,"=2")</f>
        <v>4</v>
      </c>
      <c r="D50" s="80">
        <f>IF(D12&lt;=D13,AVERAGE(D26:D49),"")</f>
        <v>196.72740511250001</v>
      </c>
      <c r="E50" s="80">
        <f>IF(D12&lt;=D13,AVERAGE(E26:E49),"")</f>
        <v>176.99649859624998</v>
      </c>
      <c r="F50" s="80">
        <f>IF(D12&lt;=D13,AVERAGE(F26:F49),"")</f>
        <v>19.730906516249998</v>
      </c>
      <c r="G50" s="80">
        <f>IF(D12&lt;=D13,SUM(G26:G49),"")</f>
        <v>95.89331</v>
      </c>
      <c r="H50" s="80">
        <f>IF(D12&lt;=D13,AVERAGE(H26:H49),"")</f>
        <v>19.134215998749998</v>
      </c>
      <c r="I50" s="80">
        <f>IF(D12&lt;=D13,AVERAGE(I26:I49),"")</f>
        <v>19.486744527500001</v>
      </c>
      <c r="J50" s="80">
        <f>IF(D12&lt;=D12,AVERAGE(J26:J49),"")</f>
        <v>19.730906516249998</v>
      </c>
      <c r="K50" s="80">
        <f>IF(D12&lt;=D13,AVERAGE(K26:K49),"")</f>
        <v>19.975065277499997</v>
      </c>
      <c r="L50" s="81">
        <f>IF(D12&lt;=D13,AVERAGE(L26:L49),"")</f>
        <v>20.327597033749999</v>
      </c>
      <c r="N50" s="71"/>
    </row>
    <row r="51" spans="1:14" x14ac:dyDescent="0.3">
      <c r="B51" s="75"/>
      <c r="N51" s="71"/>
    </row>
    <row r="52" spans="1:14" x14ac:dyDescent="0.3">
      <c r="J52" s="75"/>
      <c r="N52" s="71"/>
    </row>
    <row r="53" spans="1:14" x14ac:dyDescent="0.3">
      <c r="N53" s="71"/>
    </row>
    <row r="54" spans="1:14" x14ac:dyDescent="0.3">
      <c r="D54" s="65"/>
      <c r="L54" s="65"/>
      <c r="N54" s="71"/>
    </row>
    <row r="55" spans="1:14" x14ac:dyDescent="0.3">
      <c r="D55" s="65"/>
      <c r="L55" s="65"/>
      <c r="N55" s="71"/>
    </row>
    <row r="56" spans="1:14" x14ac:dyDescent="0.3">
      <c r="D56" s="65"/>
      <c r="L56" s="65"/>
      <c r="N56" s="71"/>
    </row>
    <row r="57" spans="1:14" x14ac:dyDescent="0.3">
      <c r="D57" s="65"/>
      <c r="L57" s="65"/>
      <c r="N57" s="71"/>
    </row>
    <row r="58" spans="1:14" x14ac:dyDescent="0.3">
      <c r="D58" s="65"/>
      <c r="L58" s="65"/>
      <c r="N58" s="71"/>
    </row>
    <row r="59" spans="1:14" x14ac:dyDescent="0.3">
      <c r="D59" s="65"/>
      <c r="L59" s="65"/>
      <c r="N59" s="71"/>
    </row>
    <row r="60" spans="1:14" x14ac:dyDescent="0.3">
      <c r="D60" s="65"/>
      <c r="L60" s="65"/>
      <c r="N60" s="71"/>
    </row>
    <row r="61" spans="1:14" x14ac:dyDescent="0.3">
      <c r="D61" s="65"/>
      <c r="L61" s="65"/>
      <c r="N61" s="71"/>
    </row>
    <row r="62" spans="1:14" x14ac:dyDescent="0.3">
      <c r="D62" s="65"/>
      <c r="L62" s="65"/>
      <c r="N62" s="71"/>
    </row>
    <row r="63" spans="1:14" x14ac:dyDescent="0.3">
      <c r="D63" s="65"/>
      <c r="L63" s="65"/>
      <c r="N63" s="71"/>
    </row>
    <row r="64" spans="1:14" x14ac:dyDescent="0.3">
      <c r="D64" s="65"/>
      <c r="L64" s="65"/>
      <c r="N64" s="71"/>
    </row>
    <row r="65" spans="4:14" x14ac:dyDescent="0.3">
      <c r="D65" s="65"/>
      <c r="L65" s="65"/>
      <c r="N65" s="71"/>
    </row>
    <row r="66" spans="4:14" x14ac:dyDescent="0.3">
      <c r="D66" s="65"/>
      <c r="L66" s="65"/>
      <c r="N66" s="71"/>
    </row>
    <row r="67" spans="4:14" x14ac:dyDescent="0.3">
      <c r="D67" s="65"/>
      <c r="L67" s="65"/>
      <c r="N67" s="71"/>
    </row>
    <row r="68" spans="4:14" x14ac:dyDescent="0.3">
      <c r="D68" s="65"/>
      <c r="L68" s="65"/>
      <c r="N68" s="71"/>
    </row>
    <row r="69" spans="4:14" x14ac:dyDescent="0.3">
      <c r="D69" s="65"/>
      <c r="L69" s="65"/>
      <c r="N69" s="71"/>
    </row>
    <row r="70" spans="4:14" x14ac:dyDescent="0.3">
      <c r="D70" s="65"/>
      <c r="L70" s="65"/>
      <c r="N70" s="71"/>
    </row>
    <row r="71" spans="4:14" x14ac:dyDescent="0.3">
      <c r="D71" s="65"/>
      <c r="L71" s="65"/>
      <c r="N71" s="71"/>
    </row>
    <row r="72" spans="4:14" x14ac:dyDescent="0.3">
      <c r="D72" s="65"/>
      <c r="L72" s="65"/>
      <c r="N72" s="71"/>
    </row>
    <row r="73" spans="4:14" x14ac:dyDescent="0.3">
      <c r="D73" s="65"/>
      <c r="L73" s="65"/>
      <c r="N73" s="71"/>
    </row>
    <row r="74" spans="4:14" x14ac:dyDescent="0.3">
      <c r="D74" s="65"/>
      <c r="L74" s="65"/>
      <c r="N74" s="71"/>
    </row>
    <row r="75" spans="4:14" x14ac:dyDescent="0.3">
      <c r="D75" s="65"/>
      <c r="L75" s="65"/>
      <c r="N75" s="71"/>
    </row>
    <row r="76" spans="4:14" x14ac:dyDescent="0.3">
      <c r="D76" s="65"/>
      <c r="L76" s="65"/>
      <c r="N76" s="71"/>
    </row>
    <row r="77" spans="4:14" x14ac:dyDescent="0.3">
      <c r="D77" s="65"/>
      <c r="L77" s="65"/>
      <c r="N77" s="71"/>
    </row>
    <row r="78" spans="4:14" x14ac:dyDescent="0.3">
      <c r="D78" s="65"/>
      <c r="L78" s="65"/>
      <c r="N78" s="71"/>
    </row>
    <row r="79" spans="4:14" x14ac:dyDescent="0.3">
      <c r="D79" s="65"/>
      <c r="L79" s="65"/>
      <c r="N79" s="71"/>
    </row>
    <row r="80" spans="4:14" x14ac:dyDescent="0.3">
      <c r="D80" s="65"/>
      <c r="L80" s="65"/>
      <c r="N80" s="71"/>
    </row>
    <row r="81" spans="4:14" x14ac:dyDescent="0.3">
      <c r="D81" s="65"/>
      <c r="L81" s="65"/>
      <c r="N81" s="71"/>
    </row>
    <row r="82" spans="4:14" x14ac:dyDescent="0.3">
      <c r="D82" s="65"/>
      <c r="L82" s="65"/>
      <c r="N82" s="71"/>
    </row>
    <row r="83" spans="4:14" x14ac:dyDescent="0.3">
      <c r="D83" s="65"/>
      <c r="L83" s="65"/>
      <c r="N83" s="71"/>
    </row>
    <row r="84" spans="4:14" x14ac:dyDescent="0.3">
      <c r="D84" s="65"/>
      <c r="L84" s="65"/>
      <c r="N84" s="71"/>
    </row>
    <row r="85" spans="4:14" x14ac:dyDescent="0.3">
      <c r="D85" s="65"/>
      <c r="L85" s="65"/>
      <c r="N85" s="71"/>
    </row>
    <row r="86" spans="4:14" x14ac:dyDescent="0.3">
      <c r="D86" s="65"/>
      <c r="L86" s="65"/>
      <c r="N86" s="71"/>
    </row>
    <row r="87" spans="4:14" x14ac:dyDescent="0.3">
      <c r="D87" s="65"/>
      <c r="L87" s="65"/>
      <c r="N87" s="71"/>
    </row>
    <row r="88" spans="4:14" x14ac:dyDescent="0.3">
      <c r="D88" s="65"/>
      <c r="L88" s="65"/>
      <c r="N88" s="71"/>
    </row>
    <row r="89" spans="4:14" x14ac:dyDescent="0.3">
      <c r="D89" s="65"/>
      <c r="L89" s="65"/>
      <c r="N89" s="71"/>
    </row>
    <row r="90" spans="4:14" x14ac:dyDescent="0.3">
      <c r="D90" s="65"/>
      <c r="L90" s="65"/>
      <c r="N90" s="71"/>
    </row>
    <row r="91" spans="4:14" x14ac:dyDescent="0.3">
      <c r="D91" s="65"/>
      <c r="L91" s="65"/>
      <c r="N91" s="71"/>
    </row>
    <row r="92" spans="4:14" x14ac:dyDescent="0.3">
      <c r="D92" s="65"/>
      <c r="L92" s="65"/>
      <c r="N92" s="71"/>
    </row>
    <row r="93" spans="4:14" x14ac:dyDescent="0.3">
      <c r="D93" s="65"/>
      <c r="L93" s="65"/>
      <c r="N93" s="71"/>
    </row>
    <row r="94" spans="4:14" x14ac:dyDescent="0.3">
      <c r="D94" s="65"/>
      <c r="L94" s="65"/>
      <c r="N94" s="71"/>
    </row>
    <row r="95" spans="4:14" x14ac:dyDescent="0.3">
      <c r="D95" s="65"/>
      <c r="L95" s="65"/>
      <c r="N95" s="71"/>
    </row>
    <row r="96" spans="4:14" x14ac:dyDescent="0.3">
      <c r="D96" s="65"/>
      <c r="L96" s="65"/>
      <c r="N96" s="71"/>
    </row>
    <row r="97" spans="4:14" x14ac:dyDescent="0.3">
      <c r="D97" s="65"/>
      <c r="L97" s="65"/>
      <c r="N97" s="71"/>
    </row>
    <row r="98" spans="4:14" x14ac:dyDescent="0.3">
      <c r="D98" s="65"/>
      <c r="L98" s="65"/>
      <c r="N98" s="71"/>
    </row>
    <row r="99" spans="4:14" x14ac:dyDescent="0.3">
      <c r="D99" s="65"/>
      <c r="L99" s="65"/>
      <c r="N99" s="71"/>
    </row>
    <row r="100" spans="4:14" x14ac:dyDescent="0.3">
      <c r="D100" s="65"/>
      <c r="L100" s="65"/>
      <c r="N100" s="71"/>
    </row>
    <row r="101" spans="4:14" x14ac:dyDescent="0.3">
      <c r="D101" s="65"/>
      <c r="L101" s="65"/>
      <c r="N101" s="71"/>
    </row>
    <row r="102" spans="4:14" x14ac:dyDescent="0.3">
      <c r="D102" s="65"/>
      <c r="L102" s="65"/>
      <c r="N102" s="71"/>
    </row>
    <row r="103" spans="4:14" x14ac:dyDescent="0.3">
      <c r="D103" s="65"/>
      <c r="L103" s="65"/>
      <c r="N103" s="71"/>
    </row>
    <row r="104" spans="4:14" x14ac:dyDescent="0.3">
      <c r="D104" s="65"/>
      <c r="L104" s="65"/>
      <c r="N104" s="71"/>
    </row>
    <row r="105" spans="4:14" x14ac:dyDescent="0.3">
      <c r="D105" s="65"/>
      <c r="L105" s="65"/>
      <c r="N105" s="71"/>
    </row>
    <row r="106" spans="4:14" x14ac:dyDescent="0.3">
      <c r="D106" s="65"/>
      <c r="L106" s="65"/>
      <c r="N106" s="71"/>
    </row>
    <row r="107" spans="4:14" x14ac:dyDescent="0.3">
      <c r="D107" s="65"/>
      <c r="L107" s="65"/>
      <c r="N107" s="71"/>
    </row>
    <row r="108" spans="4:14" x14ac:dyDescent="0.3">
      <c r="D108" s="65"/>
      <c r="L108" s="65"/>
      <c r="N108" s="71"/>
    </row>
    <row r="109" spans="4:14" x14ac:dyDescent="0.3">
      <c r="D109" s="65"/>
      <c r="L109" s="65"/>
      <c r="N109" s="71"/>
    </row>
    <row r="110" spans="4:14" x14ac:dyDescent="0.3">
      <c r="D110" s="65"/>
      <c r="L110" s="65"/>
      <c r="N110" s="71"/>
    </row>
    <row r="111" spans="4:14" x14ac:dyDescent="0.3">
      <c r="D111" s="65"/>
      <c r="L111" s="65"/>
      <c r="N111" s="71"/>
    </row>
    <row r="112" spans="4:14" x14ac:dyDescent="0.3">
      <c r="D112" s="65"/>
      <c r="L112" s="65"/>
      <c r="N112" s="71"/>
    </row>
    <row r="113" spans="4:14" x14ac:dyDescent="0.3">
      <c r="D113" s="65"/>
      <c r="L113" s="65"/>
      <c r="N113" s="71"/>
    </row>
    <row r="114" spans="4:14" x14ac:dyDescent="0.3">
      <c r="D114" s="65"/>
      <c r="L114" s="65"/>
      <c r="N114" s="71"/>
    </row>
    <row r="115" spans="4:14" x14ac:dyDescent="0.3">
      <c r="D115" s="65"/>
      <c r="L115" s="65"/>
      <c r="N115" s="71"/>
    </row>
    <row r="116" spans="4:14" x14ac:dyDescent="0.3">
      <c r="D116" s="65"/>
      <c r="L116" s="65"/>
      <c r="N116" s="71"/>
    </row>
    <row r="117" spans="4:14" x14ac:dyDescent="0.3">
      <c r="D117" s="65"/>
      <c r="L117" s="65"/>
      <c r="N117" s="71"/>
    </row>
    <row r="118" spans="4:14" x14ac:dyDescent="0.3">
      <c r="D118" s="65"/>
      <c r="L118" s="65"/>
      <c r="N118" s="71"/>
    </row>
    <row r="119" spans="4:14" x14ac:dyDescent="0.3">
      <c r="D119" s="65"/>
      <c r="L119" s="65"/>
      <c r="N119" s="71"/>
    </row>
    <row r="120" spans="4:14" x14ac:dyDescent="0.3">
      <c r="D120" s="65"/>
      <c r="L120" s="65"/>
      <c r="N120" s="71"/>
    </row>
    <row r="121" spans="4:14" x14ac:dyDescent="0.3">
      <c r="D121" s="65"/>
      <c r="L121" s="65"/>
      <c r="N121" s="71"/>
    </row>
    <row r="122" spans="4:14" x14ac:dyDescent="0.3">
      <c r="D122" s="65"/>
      <c r="L122" s="65"/>
      <c r="N122" s="71"/>
    </row>
    <row r="123" spans="4:14" x14ac:dyDescent="0.3">
      <c r="D123" s="65"/>
      <c r="L123" s="65"/>
      <c r="N123" s="71"/>
    </row>
    <row r="124" spans="4:14" x14ac:dyDescent="0.3">
      <c r="D124" s="65"/>
      <c r="L124" s="65"/>
      <c r="N124" s="71"/>
    </row>
    <row r="125" spans="4:14" x14ac:dyDescent="0.3">
      <c r="D125" s="65"/>
      <c r="L125" s="65"/>
      <c r="N125" s="71"/>
    </row>
    <row r="126" spans="4:14" x14ac:dyDescent="0.3">
      <c r="D126" s="65"/>
      <c r="L126" s="65"/>
      <c r="N126" s="71"/>
    </row>
    <row r="127" spans="4:14" x14ac:dyDescent="0.3">
      <c r="D127" s="65"/>
      <c r="L127" s="65"/>
      <c r="N127" s="71"/>
    </row>
    <row r="128" spans="4:14" x14ac:dyDescent="0.3">
      <c r="D128" s="65"/>
      <c r="L128" s="65"/>
      <c r="N128" s="71"/>
    </row>
    <row r="129" spans="4:14" x14ac:dyDescent="0.3">
      <c r="D129" s="65"/>
      <c r="L129" s="65"/>
      <c r="N129" s="71"/>
    </row>
    <row r="130" spans="4:14" x14ac:dyDescent="0.3">
      <c r="D130" s="65"/>
      <c r="L130" s="65"/>
      <c r="N130" s="71"/>
    </row>
    <row r="131" spans="4:14" x14ac:dyDescent="0.3">
      <c r="D131" s="65"/>
      <c r="L131" s="65"/>
      <c r="N131" s="71"/>
    </row>
    <row r="132" spans="4:14" x14ac:dyDescent="0.3">
      <c r="D132" s="65"/>
      <c r="L132" s="65"/>
      <c r="N132" s="71"/>
    </row>
    <row r="133" spans="4:14" x14ac:dyDescent="0.3">
      <c r="D133" s="65"/>
      <c r="L133" s="65"/>
      <c r="N133" s="71"/>
    </row>
    <row r="134" spans="4:14" x14ac:dyDescent="0.3">
      <c r="D134" s="65"/>
      <c r="L134" s="65"/>
      <c r="N134" s="71"/>
    </row>
    <row r="135" spans="4:14" x14ac:dyDescent="0.3">
      <c r="D135" s="65"/>
      <c r="L135" s="65"/>
      <c r="N135" s="71"/>
    </row>
    <row r="136" spans="4:14" x14ac:dyDescent="0.3">
      <c r="D136" s="65"/>
      <c r="L136" s="65"/>
      <c r="N136" s="71"/>
    </row>
    <row r="137" spans="4:14" x14ac:dyDescent="0.3">
      <c r="D137" s="65"/>
      <c r="L137" s="65"/>
      <c r="N137" s="71"/>
    </row>
    <row r="138" spans="4:14" x14ac:dyDescent="0.3">
      <c r="D138" s="65"/>
      <c r="L138" s="65"/>
      <c r="N138" s="71"/>
    </row>
    <row r="139" spans="4:14" x14ac:dyDescent="0.3">
      <c r="D139" s="65"/>
      <c r="L139" s="65"/>
      <c r="N139" s="71"/>
    </row>
    <row r="140" spans="4:14" x14ac:dyDescent="0.3">
      <c r="D140" s="65"/>
      <c r="L140" s="65"/>
      <c r="N140" s="71"/>
    </row>
    <row r="141" spans="4:14" x14ac:dyDescent="0.3">
      <c r="D141" s="65"/>
      <c r="L141" s="65"/>
      <c r="N141" s="71"/>
    </row>
    <row r="142" spans="4:14" x14ac:dyDescent="0.3">
      <c r="D142" s="65"/>
      <c r="L142" s="65"/>
      <c r="N142" s="71"/>
    </row>
    <row r="143" spans="4:14" x14ac:dyDescent="0.3">
      <c r="D143" s="65"/>
      <c r="L143" s="65"/>
      <c r="N143" s="71"/>
    </row>
    <row r="144" spans="4:14" x14ac:dyDescent="0.3">
      <c r="D144" s="65"/>
      <c r="L144" s="65"/>
      <c r="N144" s="71"/>
    </row>
    <row r="145" spans="4:14" x14ac:dyDescent="0.3">
      <c r="D145" s="65"/>
      <c r="L145" s="65"/>
      <c r="N145" s="71"/>
    </row>
    <row r="146" spans="4:14" x14ac:dyDescent="0.3">
      <c r="D146" s="65"/>
      <c r="L146" s="65"/>
      <c r="N146" s="71"/>
    </row>
    <row r="147" spans="4:14" x14ac:dyDescent="0.3">
      <c r="D147" s="65"/>
      <c r="L147" s="65"/>
      <c r="N147" s="71"/>
    </row>
    <row r="148" spans="4:14" x14ac:dyDescent="0.3">
      <c r="D148" s="65"/>
      <c r="L148" s="65"/>
      <c r="N148" s="71"/>
    </row>
    <row r="149" spans="4:14" x14ac:dyDescent="0.3">
      <c r="D149" s="65"/>
      <c r="L149" s="65"/>
      <c r="N149" s="71"/>
    </row>
    <row r="150" spans="4:14" x14ac:dyDescent="0.3">
      <c r="D150" s="65"/>
      <c r="L150" s="65"/>
      <c r="N150" s="71"/>
    </row>
    <row r="151" spans="4:14" x14ac:dyDescent="0.3">
      <c r="D151" s="65"/>
      <c r="L151" s="65"/>
      <c r="N151" s="71"/>
    </row>
    <row r="152" spans="4:14" x14ac:dyDescent="0.3">
      <c r="D152" s="65"/>
      <c r="L152" s="65"/>
      <c r="N152" s="71"/>
    </row>
    <row r="153" spans="4:14" x14ac:dyDescent="0.3">
      <c r="D153" s="65"/>
      <c r="L153" s="65"/>
      <c r="N153" s="71"/>
    </row>
    <row r="154" spans="4:14" x14ac:dyDescent="0.3">
      <c r="D154" s="65"/>
      <c r="L154" s="65"/>
      <c r="N154" s="71"/>
    </row>
    <row r="155" spans="4:14" x14ac:dyDescent="0.3">
      <c r="D155" s="65"/>
      <c r="L155" s="65"/>
      <c r="N155" s="71"/>
    </row>
    <row r="156" spans="4:14" x14ac:dyDescent="0.3">
      <c r="D156" s="65"/>
      <c r="L156" s="65"/>
      <c r="N156" s="71"/>
    </row>
    <row r="157" spans="4:14" x14ac:dyDescent="0.3">
      <c r="D157" s="65"/>
      <c r="L157" s="65"/>
      <c r="N157" s="71"/>
    </row>
    <row r="158" spans="4:14" x14ac:dyDescent="0.3">
      <c r="D158" s="65"/>
      <c r="L158" s="65"/>
      <c r="N158" s="71"/>
    </row>
    <row r="159" spans="4:14" x14ac:dyDescent="0.3">
      <c r="D159" s="65"/>
      <c r="L159" s="65"/>
      <c r="N159" s="71"/>
    </row>
    <row r="160" spans="4:14" x14ac:dyDescent="0.3">
      <c r="D160" s="65"/>
      <c r="L160" s="65"/>
      <c r="N160" s="71"/>
    </row>
    <row r="161" spans="4:14" x14ac:dyDescent="0.3">
      <c r="D161" s="65"/>
      <c r="L161" s="65"/>
      <c r="N161" s="71"/>
    </row>
    <row r="162" spans="4:14" x14ac:dyDescent="0.3">
      <c r="D162" s="65"/>
      <c r="L162" s="65"/>
      <c r="N162" s="71"/>
    </row>
    <row r="163" spans="4:14" x14ac:dyDescent="0.3">
      <c r="D163" s="65"/>
      <c r="L163" s="65"/>
      <c r="N163" s="71"/>
    </row>
    <row r="164" spans="4:14" x14ac:dyDescent="0.3">
      <c r="D164" s="65"/>
      <c r="L164" s="65"/>
      <c r="N164" s="71"/>
    </row>
    <row r="165" spans="4:14" x14ac:dyDescent="0.3">
      <c r="D165" s="65"/>
      <c r="L165" s="65"/>
      <c r="N165" s="71"/>
    </row>
    <row r="166" spans="4:14" x14ac:dyDescent="0.3">
      <c r="D166" s="65"/>
      <c r="L166" s="65"/>
      <c r="N166" s="71"/>
    </row>
    <row r="167" spans="4:14" x14ac:dyDescent="0.3">
      <c r="D167" s="65"/>
      <c r="L167" s="65"/>
      <c r="N167" s="71"/>
    </row>
    <row r="168" spans="4:14" x14ac:dyDescent="0.3">
      <c r="D168" s="65"/>
      <c r="L168" s="65"/>
      <c r="N168" s="71"/>
    </row>
    <row r="169" spans="4:14" x14ac:dyDescent="0.3">
      <c r="D169" s="65"/>
      <c r="L169" s="65"/>
      <c r="N169" s="71"/>
    </row>
    <row r="170" spans="4:14" x14ac:dyDescent="0.3">
      <c r="D170" s="65"/>
      <c r="L170" s="65"/>
      <c r="N170" s="71"/>
    </row>
    <row r="171" spans="4:14" x14ac:dyDescent="0.3">
      <c r="D171" s="65"/>
      <c r="L171" s="65"/>
      <c r="N171" s="71"/>
    </row>
    <row r="172" spans="4:14" x14ac:dyDescent="0.3">
      <c r="D172" s="65"/>
      <c r="L172" s="65"/>
      <c r="N172" s="71"/>
    </row>
    <row r="173" spans="4:14" x14ac:dyDescent="0.3">
      <c r="D173" s="65"/>
      <c r="L173" s="65"/>
      <c r="N173" s="71"/>
    </row>
    <row r="174" spans="4:14" x14ac:dyDescent="0.3">
      <c r="D174" s="65"/>
      <c r="L174" s="65"/>
      <c r="N174" s="71"/>
    </row>
    <row r="175" spans="4:14" x14ac:dyDescent="0.3">
      <c r="D175" s="65"/>
      <c r="L175" s="65"/>
      <c r="N175" s="71"/>
    </row>
    <row r="176" spans="4:14" x14ac:dyDescent="0.3">
      <c r="D176" s="65"/>
      <c r="L176" s="65"/>
      <c r="N176" s="71"/>
    </row>
    <row r="177" spans="4:14" x14ac:dyDescent="0.3">
      <c r="D177" s="65"/>
      <c r="L177" s="65"/>
      <c r="N177" s="71"/>
    </row>
    <row r="178" spans="4:14" x14ac:dyDescent="0.3">
      <c r="D178" s="65"/>
      <c r="L178" s="65"/>
      <c r="N178" s="71"/>
    </row>
    <row r="179" spans="4:14" x14ac:dyDescent="0.3">
      <c r="D179" s="65"/>
      <c r="L179" s="65"/>
      <c r="N179" s="71"/>
    </row>
    <row r="180" spans="4:14" x14ac:dyDescent="0.3">
      <c r="D180" s="65"/>
      <c r="L180" s="65"/>
      <c r="N180" s="71"/>
    </row>
    <row r="181" spans="4:14" x14ac:dyDescent="0.3">
      <c r="D181" s="65"/>
      <c r="L181" s="65"/>
      <c r="N181" s="71"/>
    </row>
    <row r="182" spans="4:14" x14ac:dyDescent="0.3">
      <c r="D182" s="65"/>
      <c r="L182" s="65"/>
      <c r="N182" s="71"/>
    </row>
    <row r="183" spans="4:14" x14ac:dyDescent="0.3">
      <c r="D183" s="65"/>
      <c r="L183" s="65"/>
      <c r="N183" s="71"/>
    </row>
    <row r="184" spans="4:14" x14ac:dyDescent="0.3">
      <c r="D184" s="65"/>
      <c r="L184" s="65"/>
      <c r="N184" s="71"/>
    </row>
    <row r="185" spans="4:14" x14ac:dyDescent="0.3">
      <c r="D185" s="65"/>
      <c r="L185" s="65"/>
      <c r="N185" s="71"/>
    </row>
    <row r="186" spans="4:14" x14ac:dyDescent="0.3">
      <c r="D186" s="65"/>
      <c r="L186" s="65"/>
      <c r="N186" s="71"/>
    </row>
    <row r="187" spans="4:14" x14ac:dyDescent="0.3">
      <c r="D187" s="65"/>
      <c r="L187" s="65"/>
      <c r="N187" s="71"/>
    </row>
    <row r="188" spans="4:14" x14ac:dyDescent="0.3">
      <c r="D188" s="65"/>
      <c r="L188" s="65"/>
      <c r="N188" s="71"/>
    </row>
    <row r="189" spans="4:14" x14ac:dyDescent="0.3">
      <c r="D189" s="65"/>
      <c r="L189" s="65"/>
      <c r="N189" s="71"/>
    </row>
    <row r="190" spans="4:14" x14ac:dyDescent="0.3">
      <c r="D190" s="65"/>
      <c r="L190" s="65"/>
      <c r="N190" s="71"/>
    </row>
    <row r="191" spans="4:14" x14ac:dyDescent="0.3">
      <c r="D191" s="65"/>
      <c r="L191" s="65"/>
      <c r="N191" s="71"/>
    </row>
    <row r="192" spans="4:14" x14ac:dyDescent="0.3">
      <c r="D192" s="65"/>
      <c r="L192" s="65"/>
      <c r="N192" s="71"/>
    </row>
    <row r="193" spans="4:14" x14ac:dyDescent="0.3">
      <c r="D193" s="65"/>
      <c r="L193" s="65"/>
      <c r="N193" s="71"/>
    </row>
    <row r="194" spans="4:14" x14ac:dyDescent="0.3">
      <c r="D194" s="65"/>
      <c r="L194" s="65"/>
      <c r="N194" s="71"/>
    </row>
    <row r="195" spans="4:14" x14ac:dyDescent="0.3">
      <c r="D195" s="65"/>
      <c r="L195" s="65"/>
      <c r="N195" s="71"/>
    </row>
    <row r="196" spans="4:14" x14ac:dyDescent="0.3">
      <c r="D196" s="65"/>
      <c r="L196" s="65"/>
      <c r="N196" s="71"/>
    </row>
    <row r="197" spans="4:14" x14ac:dyDescent="0.3">
      <c r="D197" s="65"/>
      <c r="L197" s="65"/>
      <c r="N197" s="71"/>
    </row>
    <row r="198" spans="4:14" x14ac:dyDescent="0.3">
      <c r="D198" s="65"/>
      <c r="L198" s="65"/>
      <c r="N198" s="71"/>
    </row>
    <row r="199" spans="4:14" x14ac:dyDescent="0.3">
      <c r="D199" s="65"/>
      <c r="L199" s="65"/>
      <c r="N199" s="71"/>
    </row>
    <row r="200" spans="4:14" x14ac:dyDescent="0.3">
      <c r="D200" s="65"/>
      <c r="L200" s="65"/>
      <c r="N200" s="71"/>
    </row>
    <row r="201" spans="4:14" x14ac:dyDescent="0.3">
      <c r="D201" s="65"/>
      <c r="L201" s="65"/>
      <c r="N201" s="71"/>
    </row>
    <row r="202" spans="4:14" x14ac:dyDescent="0.3">
      <c r="D202" s="65"/>
      <c r="L202" s="65"/>
      <c r="N202" s="71"/>
    </row>
    <row r="203" spans="4:14" x14ac:dyDescent="0.3">
      <c r="D203" s="65"/>
      <c r="L203" s="65"/>
      <c r="N203" s="71"/>
    </row>
    <row r="204" spans="4:14" x14ac:dyDescent="0.3">
      <c r="D204" s="65"/>
      <c r="L204" s="65"/>
      <c r="N204" s="71"/>
    </row>
    <row r="205" spans="4:14" x14ac:dyDescent="0.3">
      <c r="D205" s="65"/>
      <c r="L205" s="65"/>
      <c r="N205" s="71"/>
    </row>
    <row r="206" spans="4:14" x14ac:dyDescent="0.3">
      <c r="D206" s="65"/>
      <c r="L206" s="65"/>
      <c r="N206" s="71"/>
    </row>
    <row r="207" spans="4:14" x14ac:dyDescent="0.3">
      <c r="D207" s="65"/>
      <c r="L207" s="65"/>
      <c r="N207" s="71"/>
    </row>
    <row r="208" spans="4:14" x14ac:dyDescent="0.3">
      <c r="D208" s="65"/>
      <c r="L208" s="65"/>
      <c r="N208" s="71"/>
    </row>
    <row r="209" spans="4:14" x14ac:dyDescent="0.3">
      <c r="D209" s="65"/>
      <c r="L209" s="65"/>
      <c r="N209" s="71"/>
    </row>
    <row r="210" spans="4:14" x14ac:dyDescent="0.3">
      <c r="D210" s="65"/>
      <c r="L210" s="65"/>
      <c r="N210" s="71"/>
    </row>
    <row r="211" spans="4:14" x14ac:dyDescent="0.3">
      <c r="D211" s="65"/>
      <c r="L211" s="65"/>
      <c r="N211" s="71"/>
    </row>
    <row r="212" spans="4:14" x14ac:dyDescent="0.3">
      <c r="D212" s="65"/>
      <c r="L212" s="65"/>
      <c r="N212" s="71"/>
    </row>
    <row r="213" spans="4:14" x14ac:dyDescent="0.3">
      <c r="D213" s="65"/>
      <c r="L213" s="65"/>
      <c r="N213" s="71"/>
    </row>
    <row r="214" spans="4:14" x14ac:dyDescent="0.3">
      <c r="D214" s="65"/>
      <c r="L214" s="65"/>
      <c r="N214" s="71"/>
    </row>
    <row r="215" spans="4:14" x14ac:dyDescent="0.3">
      <c r="D215" s="65"/>
      <c r="L215" s="65"/>
      <c r="N215" s="71"/>
    </row>
    <row r="216" spans="4:14" x14ac:dyDescent="0.3">
      <c r="D216" s="65"/>
      <c r="L216" s="65"/>
      <c r="N216" s="71"/>
    </row>
    <row r="217" spans="4:14" x14ac:dyDescent="0.3">
      <c r="D217" s="65"/>
      <c r="L217" s="65"/>
      <c r="N217" s="71"/>
    </row>
    <row r="218" spans="4:14" x14ac:dyDescent="0.3">
      <c r="D218" s="65"/>
      <c r="L218" s="65"/>
      <c r="N218" s="71"/>
    </row>
    <row r="219" spans="4:14" x14ac:dyDescent="0.3">
      <c r="D219" s="65"/>
      <c r="L219" s="65"/>
      <c r="N219" s="71"/>
    </row>
    <row r="220" spans="4:14" x14ac:dyDescent="0.3">
      <c r="D220" s="65"/>
      <c r="L220" s="65"/>
      <c r="N220" s="71"/>
    </row>
    <row r="221" spans="4:14" x14ac:dyDescent="0.3">
      <c r="D221" s="65"/>
      <c r="L221" s="65"/>
      <c r="N221" s="71"/>
    </row>
    <row r="222" spans="4:14" x14ac:dyDescent="0.3">
      <c r="D222" s="65"/>
      <c r="L222" s="65"/>
      <c r="N222" s="71"/>
    </row>
    <row r="223" spans="4:14" x14ac:dyDescent="0.3">
      <c r="D223" s="65"/>
      <c r="L223" s="65"/>
      <c r="N223" s="71"/>
    </row>
    <row r="224" spans="4:14" x14ac:dyDescent="0.3">
      <c r="D224" s="65"/>
      <c r="L224" s="65"/>
      <c r="N224" s="71"/>
    </row>
    <row r="225" spans="4:14" x14ac:dyDescent="0.3">
      <c r="D225" s="65"/>
      <c r="L225" s="65"/>
      <c r="N225" s="71"/>
    </row>
    <row r="226" spans="4:14" x14ac:dyDescent="0.3">
      <c r="D226" s="65"/>
      <c r="L226" s="65"/>
      <c r="N226" s="71"/>
    </row>
    <row r="227" spans="4:14" x14ac:dyDescent="0.3">
      <c r="D227" s="65"/>
      <c r="L227" s="65"/>
      <c r="N227" s="71"/>
    </row>
    <row r="228" spans="4:14" x14ac:dyDescent="0.3">
      <c r="D228" s="65"/>
      <c r="L228" s="65"/>
      <c r="N228" s="71"/>
    </row>
    <row r="229" spans="4:14" x14ac:dyDescent="0.3">
      <c r="D229" s="65"/>
      <c r="L229" s="65"/>
      <c r="N229" s="71"/>
    </row>
    <row r="230" spans="4:14" x14ac:dyDescent="0.3">
      <c r="D230" s="65"/>
      <c r="L230" s="65"/>
      <c r="N230" s="71"/>
    </row>
    <row r="231" spans="4:14" x14ac:dyDescent="0.3">
      <c r="D231" s="65"/>
      <c r="L231" s="65"/>
      <c r="N231" s="71"/>
    </row>
    <row r="232" spans="4:14" x14ac:dyDescent="0.3">
      <c r="D232" s="65"/>
      <c r="L232" s="65"/>
      <c r="N232" s="71"/>
    </row>
    <row r="233" spans="4:14" x14ac:dyDescent="0.3">
      <c r="D233" s="65"/>
      <c r="L233" s="65"/>
      <c r="N233" s="71"/>
    </row>
    <row r="234" spans="4:14" x14ac:dyDescent="0.3">
      <c r="D234" s="65"/>
      <c r="L234" s="65"/>
      <c r="N234" s="71"/>
    </row>
    <row r="235" spans="4:14" x14ac:dyDescent="0.3">
      <c r="D235" s="65"/>
      <c r="L235" s="65"/>
      <c r="N235" s="71"/>
    </row>
    <row r="236" spans="4:14" x14ac:dyDescent="0.3">
      <c r="D236" s="65"/>
      <c r="L236" s="65"/>
      <c r="N236" s="71"/>
    </row>
    <row r="237" spans="4:14" x14ac:dyDescent="0.3">
      <c r="D237" s="65"/>
      <c r="L237" s="65"/>
      <c r="N237" s="71"/>
    </row>
    <row r="238" spans="4:14" x14ac:dyDescent="0.3">
      <c r="D238" s="65"/>
      <c r="L238" s="65"/>
      <c r="N238" s="71"/>
    </row>
    <row r="239" spans="4:14" x14ac:dyDescent="0.3">
      <c r="D239" s="65"/>
      <c r="L239" s="65"/>
      <c r="N239" s="71"/>
    </row>
    <row r="240" spans="4:14" x14ac:dyDescent="0.3">
      <c r="D240" s="65"/>
      <c r="L240" s="65"/>
      <c r="N240" s="71"/>
    </row>
    <row r="241" spans="4:14" x14ac:dyDescent="0.3">
      <c r="D241" s="65"/>
      <c r="L241" s="65"/>
      <c r="N241" s="71"/>
    </row>
    <row r="242" spans="4:14" x14ac:dyDescent="0.3">
      <c r="D242" s="65"/>
      <c r="L242" s="65"/>
      <c r="N242" s="71"/>
    </row>
    <row r="243" spans="4:14" x14ac:dyDescent="0.3">
      <c r="D243" s="65"/>
      <c r="L243" s="65"/>
      <c r="N243" s="71"/>
    </row>
    <row r="244" spans="4:14" x14ac:dyDescent="0.3">
      <c r="D244" s="65"/>
      <c r="L244" s="65"/>
      <c r="N244" s="71"/>
    </row>
    <row r="245" spans="4:14" x14ac:dyDescent="0.3">
      <c r="D245" s="65"/>
      <c r="L245" s="65"/>
      <c r="N245" s="71"/>
    </row>
    <row r="246" spans="4:14" x14ac:dyDescent="0.3">
      <c r="D246" s="65"/>
      <c r="L246" s="65"/>
      <c r="N246" s="71"/>
    </row>
    <row r="247" spans="4:14" x14ac:dyDescent="0.3">
      <c r="D247" s="65"/>
      <c r="L247" s="65"/>
      <c r="N247" s="71"/>
    </row>
    <row r="248" spans="4:14" x14ac:dyDescent="0.3">
      <c r="D248" s="65"/>
      <c r="L248" s="65"/>
      <c r="N248" s="71"/>
    </row>
    <row r="249" spans="4:14" x14ac:dyDescent="0.3">
      <c r="D249" s="65"/>
      <c r="L249" s="65"/>
      <c r="N249" s="71"/>
    </row>
    <row r="250" spans="4:14" x14ac:dyDescent="0.3">
      <c r="D250" s="65"/>
      <c r="L250" s="65"/>
      <c r="N250" s="71"/>
    </row>
    <row r="251" spans="4:14" x14ac:dyDescent="0.3">
      <c r="D251" s="65"/>
      <c r="L251" s="65"/>
      <c r="N251" s="71"/>
    </row>
    <row r="252" spans="4:14" x14ac:dyDescent="0.3">
      <c r="D252" s="65"/>
      <c r="L252" s="65"/>
      <c r="N252" s="71"/>
    </row>
    <row r="253" spans="4:14" x14ac:dyDescent="0.3">
      <c r="D253" s="65"/>
      <c r="L253" s="65"/>
      <c r="N253" s="71"/>
    </row>
    <row r="254" spans="4:14" x14ac:dyDescent="0.3">
      <c r="D254" s="65"/>
      <c r="L254" s="65"/>
      <c r="N254" s="71"/>
    </row>
    <row r="255" spans="4:14" x14ac:dyDescent="0.3">
      <c r="D255" s="65"/>
      <c r="L255" s="65"/>
      <c r="N255" s="71"/>
    </row>
    <row r="256" spans="4:14" x14ac:dyDescent="0.3">
      <c r="D256" s="65"/>
      <c r="L256" s="65"/>
      <c r="N256" s="71"/>
    </row>
    <row r="257" spans="4:14" x14ac:dyDescent="0.3">
      <c r="D257" s="65"/>
      <c r="L257" s="65"/>
      <c r="N257" s="71"/>
    </row>
    <row r="258" spans="4:14" x14ac:dyDescent="0.3">
      <c r="D258" s="65"/>
      <c r="L258" s="65"/>
      <c r="N258" s="71"/>
    </row>
    <row r="259" spans="4:14" x14ac:dyDescent="0.3">
      <c r="D259" s="65"/>
      <c r="L259" s="65"/>
      <c r="N259" s="71"/>
    </row>
    <row r="260" spans="4:14" x14ac:dyDescent="0.3">
      <c r="D260" s="65"/>
      <c r="L260" s="65"/>
      <c r="N260" s="71"/>
    </row>
    <row r="261" spans="4:14" x14ac:dyDescent="0.3">
      <c r="D261" s="65"/>
      <c r="L261" s="65"/>
      <c r="N261" s="71"/>
    </row>
    <row r="262" spans="4:14" x14ac:dyDescent="0.3">
      <c r="D262" s="65"/>
      <c r="L262" s="65"/>
      <c r="N262" s="71"/>
    </row>
    <row r="263" spans="4:14" x14ac:dyDescent="0.3">
      <c r="D263" s="65"/>
      <c r="L263" s="65"/>
      <c r="N263" s="71"/>
    </row>
    <row r="264" spans="4:14" x14ac:dyDescent="0.3">
      <c r="D264" s="65"/>
      <c r="L264" s="65"/>
      <c r="N264" s="71"/>
    </row>
    <row r="265" spans="4:14" x14ac:dyDescent="0.3">
      <c r="D265" s="65"/>
      <c r="L265" s="65"/>
      <c r="N265" s="71"/>
    </row>
    <row r="266" spans="4:14" x14ac:dyDescent="0.3">
      <c r="D266" s="65"/>
      <c r="L266" s="65"/>
      <c r="N266" s="71"/>
    </row>
    <row r="267" spans="4:14" x14ac:dyDescent="0.3">
      <c r="D267" s="65"/>
      <c r="L267" s="65"/>
      <c r="N267" s="71"/>
    </row>
    <row r="268" spans="4:14" x14ac:dyDescent="0.3">
      <c r="D268" s="65"/>
      <c r="L268" s="65"/>
      <c r="N268" s="71"/>
    </row>
    <row r="269" spans="4:14" x14ac:dyDescent="0.3">
      <c r="D269" s="65"/>
      <c r="L269" s="65"/>
      <c r="N269" s="71"/>
    </row>
    <row r="270" spans="4:14" x14ac:dyDescent="0.3">
      <c r="D270" s="65"/>
      <c r="L270" s="65"/>
      <c r="N270" s="71"/>
    </row>
    <row r="271" spans="4:14" x14ac:dyDescent="0.3">
      <c r="D271" s="65"/>
      <c r="L271" s="65"/>
      <c r="N271" s="71"/>
    </row>
    <row r="272" spans="4:14" x14ac:dyDescent="0.3">
      <c r="D272" s="65"/>
      <c r="L272" s="65"/>
      <c r="N272" s="71"/>
    </row>
    <row r="273" spans="4:14" x14ac:dyDescent="0.3">
      <c r="D273" s="65"/>
      <c r="L273" s="65"/>
      <c r="N273" s="71"/>
    </row>
    <row r="274" spans="4:14" x14ac:dyDescent="0.3">
      <c r="D274" s="65"/>
      <c r="L274" s="65"/>
      <c r="N274" s="71"/>
    </row>
    <row r="275" spans="4:14" x14ac:dyDescent="0.3">
      <c r="D275" s="65"/>
      <c r="L275" s="65"/>
      <c r="N275" s="71"/>
    </row>
    <row r="276" spans="4:14" x14ac:dyDescent="0.3">
      <c r="D276" s="65"/>
      <c r="L276" s="65"/>
      <c r="N276" s="71"/>
    </row>
    <row r="277" spans="4:14" x14ac:dyDescent="0.3">
      <c r="D277" s="65"/>
      <c r="L277" s="65"/>
      <c r="N277" s="71"/>
    </row>
    <row r="278" spans="4:14" x14ac:dyDescent="0.3">
      <c r="D278" s="65"/>
      <c r="L278" s="65"/>
      <c r="N278" s="71"/>
    </row>
    <row r="279" spans="4:14" x14ac:dyDescent="0.3">
      <c r="D279" s="65"/>
      <c r="L279" s="65"/>
      <c r="N279" s="71"/>
    </row>
    <row r="280" spans="4:14" x14ac:dyDescent="0.3">
      <c r="D280" s="65"/>
      <c r="L280" s="65"/>
      <c r="N280" s="71"/>
    </row>
    <row r="281" spans="4:14" x14ac:dyDescent="0.3">
      <c r="D281" s="65"/>
      <c r="L281" s="65"/>
      <c r="N281" s="71"/>
    </row>
    <row r="282" spans="4:14" x14ac:dyDescent="0.3">
      <c r="D282" s="65"/>
      <c r="L282" s="65"/>
      <c r="N282" s="71"/>
    </row>
    <row r="283" spans="4:14" x14ac:dyDescent="0.3">
      <c r="D283" s="65"/>
      <c r="L283" s="65"/>
      <c r="N283" s="71"/>
    </row>
    <row r="284" spans="4:14" x14ac:dyDescent="0.3">
      <c r="D284" s="65"/>
      <c r="L284" s="65"/>
      <c r="N284" s="71"/>
    </row>
    <row r="285" spans="4:14" x14ac:dyDescent="0.3">
      <c r="D285" s="65"/>
      <c r="L285" s="65"/>
      <c r="N285" s="71"/>
    </row>
    <row r="286" spans="4:14" x14ac:dyDescent="0.3">
      <c r="D286" s="65"/>
      <c r="L286" s="65"/>
      <c r="N286" s="71"/>
    </row>
    <row r="287" spans="4:14" x14ac:dyDescent="0.3">
      <c r="D287" s="65"/>
      <c r="L287" s="65"/>
      <c r="N287" s="71"/>
    </row>
    <row r="288" spans="4:14" x14ac:dyDescent="0.3">
      <c r="D288" s="65"/>
      <c r="L288" s="65"/>
      <c r="N288" s="71"/>
    </row>
    <row r="289" spans="4:14" x14ac:dyDescent="0.3">
      <c r="D289" s="65"/>
      <c r="L289" s="65"/>
      <c r="N289" s="71"/>
    </row>
    <row r="290" spans="4:14" x14ac:dyDescent="0.3">
      <c r="D290" s="65"/>
      <c r="L290" s="65"/>
      <c r="N290" s="71"/>
    </row>
    <row r="291" spans="4:14" x14ac:dyDescent="0.3">
      <c r="D291" s="65"/>
      <c r="L291" s="65"/>
      <c r="N291" s="71"/>
    </row>
    <row r="292" spans="4:14" x14ac:dyDescent="0.3">
      <c r="D292" s="65"/>
      <c r="L292" s="65"/>
      <c r="N292" s="71"/>
    </row>
    <row r="293" spans="4:14" x14ac:dyDescent="0.3">
      <c r="D293" s="65"/>
      <c r="L293" s="65"/>
      <c r="N293" s="71"/>
    </row>
    <row r="294" spans="4:14" x14ac:dyDescent="0.3">
      <c r="D294" s="65"/>
      <c r="L294" s="65"/>
      <c r="N294" s="71"/>
    </row>
    <row r="295" spans="4:14" x14ac:dyDescent="0.3">
      <c r="D295" s="65"/>
      <c r="L295" s="65"/>
      <c r="N295" s="71"/>
    </row>
    <row r="296" spans="4:14" x14ac:dyDescent="0.3">
      <c r="D296" s="65"/>
      <c r="L296" s="65"/>
      <c r="N296" s="71"/>
    </row>
    <row r="297" spans="4:14" x14ac:dyDescent="0.3">
      <c r="D297" s="65"/>
      <c r="L297" s="65"/>
      <c r="N297" s="71"/>
    </row>
    <row r="298" spans="4:14" x14ac:dyDescent="0.3">
      <c r="D298" s="65"/>
      <c r="L298" s="65"/>
      <c r="N298" s="71"/>
    </row>
    <row r="299" spans="4:14" x14ac:dyDescent="0.3">
      <c r="D299" s="65"/>
      <c r="L299" s="65"/>
      <c r="N299" s="71"/>
    </row>
    <row r="300" spans="4:14" x14ac:dyDescent="0.3">
      <c r="D300" s="65"/>
      <c r="L300" s="65"/>
      <c r="N300" s="71"/>
    </row>
    <row r="301" spans="4:14" x14ac:dyDescent="0.3">
      <c r="D301" s="65"/>
      <c r="L301" s="65"/>
      <c r="N301" s="71"/>
    </row>
    <row r="302" spans="4:14" x14ac:dyDescent="0.3">
      <c r="D302" s="65"/>
      <c r="L302" s="65"/>
      <c r="N302" s="71"/>
    </row>
    <row r="303" spans="4:14" x14ac:dyDescent="0.3">
      <c r="D303" s="65"/>
      <c r="L303" s="65"/>
      <c r="N303" s="71"/>
    </row>
    <row r="304" spans="4:14" x14ac:dyDescent="0.3">
      <c r="D304" s="65"/>
      <c r="L304" s="65"/>
      <c r="N304" s="71"/>
    </row>
    <row r="305" spans="4:14" x14ac:dyDescent="0.3">
      <c r="D305" s="65"/>
      <c r="L305" s="65"/>
      <c r="N305" s="71"/>
    </row>
    <row r="306" spans="4:14" x14ac:dyDescent="0.3">
      <c r="D306" s="65"/>
      <c r="L306" s="65"/>
      <c r="N306" s="71"/>
    </row>
    <row r="307" spans="4:14" x14ac:dyDescent="0.3">
      <c r="D307" s="65"/>
      <c r="L307" s="65"/>
      <c r="N307" s="71"/>
    </row>
    <row r="308" spans="4:14" x14ac:dyDescent="0.3">
      <c r="D308" s="65"/>
      <c r="L308" s="65"/>
      <c r="N308" s="71"/>
    </row>
    <row r="309" spans="4:14" x14ac:dyDescent="0.3">
      <c r="D309" s="65"/>
      <c r="L309" s="65"/>
      <c r="N309" s="71"/>
    </row>
    <row r="310" spans="4:14" x14ac:dyDescent="0.3">
      <c r="D310" s="65"/>
      <c r="L310" s="65"/>
      <c r="N310" s="71"/>
    </row>
    <row r="311" spans="4:14" x14ac:dyDescent="0.3">
      <c r="D311" s="65"/>
      <c r="L311" s="65"/>
      <c r="N311" s="71"/>
    </row>
    <row r="312" spans="4:14" x14ac:dyDescent="0.3">
      <c r="D312" s="65"/>
      <c r="L312" s="65"/>
      <c r="N312" s="71"/>
    </row>
    <row r="313" spans="4:14" x14ac:dyDescent="0.3">
      <c r="D313" s="65"/>
      <c r="L313" s="65"/>
      <c r="N313" s="71"/>
    </row>
    <row r="314" spans="4:14" x14ac:dyDescent="0.3">
      <c r="D314" s="65"/>
      <c r="L314" s="65"/>
      <c r="N314" s="71"/>
    </row>
    <row r="315" spans="4:14" x14ac:dyDescent="0.3">
      <c r="D315" s="65"/>
      <c r="L315" s="65"/>
      <c r="N315" s="71"/>
    </row>
    <row r="316" spans="4:14" x14ac:dyDescent="0.3">
      <c r="D316" s="65"/>
      <c r="L316" s="65"/>
      <c r="N316" s="71"/>
    </row>
    <row r="317" spans="4:14" x14ac:dyDescent="0.3">
      <c r="D317" s="65"/>
      <c r="L317" s="65"/>
      <c r="N317" s="71"/>
    </row>
    <row r="318" spans="4:14" x14ac:dyDescent="0.3">
      <c r="D318" s="65"/>
      <c r="L318" s="65"/>
      <c r="N318" s="71"/>
    </row>
    <row r="319" spans="4:14" x14ac:dyDescent="0.3">
      <c r="D319" s="65"/>
      <c r="L319" s="65"/>
      <c r="N319" s="71"/>
    </row>
    <row r="320" spans="4:14" x14ac:dyDescent="0.3">
      <c r="D320" s="65"/>
      <c r="L320" s="65"/>
      <c r="N320" s="71"/>
    </row>
    <row r="321" spans="4:14" x14ac:dyDescent="0.3">
      <c r="D321" s="65"/>
      <c r="L321" s="65"/>
      <c r="N321" s="71"/>
    </row>
    <row r="322" spans="4:14" x14ac:dyDescent="0.3">
      <c r="D322" s="65"/>
      <c r="L322" s="65"/>
      <c r="N322" s="71"/>
    </row>
    <row r="323" spans="4:14" x14ac:dyDescent="0.3">
      <c r="D323" s="65"/>
      <c r="L323" s="65"/>
      <c r="N323" s="71"/>
    </row>
    <row r="324" spans="4:14" x14ac:dyDescent="0.3">
      <c r="D324" s="65"/>
      <c r="L324" s="65"/>
      <c r="N324" s="71"/>
    </row>
    <row r="325" spans="4:14" x14ac:dyDescent="0.3">
      <c r="D325" s="65"/>
      <c r="L325" s="65"/>
      <c r="N325" s="71"/>
    </row>
    <row r="326" spans="4:14" x14ac:dyDescent="0.3">
      <c r="D326" s="65"/>
      <c r="L326" s="65"/>
      <c r="N326" s="71"/>
    </row>
    <row r="327" spans="4:14" x14ac:dyDescent="0.3">
      <c r="D327" s="65"/>
      <c r="L327" s="65"/>
      <c r="N327" s="71"/>
    </row>
    <row r="328" spans="4:14" x14ac:dyDescent="0.3">
      <c r="D328" s="65"/>
      <c r="L328" s="65"/>
      <c r="N328" s="71"/>
    </row>
    <row r="329" spans="4:14" x14ac:dyDescent="0.3">
      <c r="D329" s="65"/>
      <c r="L329" s="65"/>
      <c r="N329" s="71"/>
    </row>
    <row r="330" spans="4:14" x14ac:dyDescent="0.3">
      <c r="D330" s="65"/>
      <c r="L330" s="65"/>
      <c r="N330" s="71"/>
    </row>
    <row r="331" spans="4:14" x14ac:dyDescent="0.3">
      <c r="D331" s="65"/>
      <c r="L331" s="65"/>
      <c r="N331" s="71"/>
    </row>
    <row r="332" spans="4:14" x14ac:dyDescent="0.3">
      <c r="D332" s="65"/>
      <c r="L332" s="65"/>
      <c r="N332" s="71"/>
    </row>
    <row r="333" spans="4:14" x14ac:dyDescent="0.3">
      <c r="D333" s="65"/>
      <c r="L333" s="65"/>
      <c r="N333" s="71"/>
    </row>
    <row r="334" spans="4:14" x14ac:dyDescent="0.3">
      <c r="D334" s="65"/>
      <c r="L334" s="65"/>
      <c r="N334" s="71"/>
    </row>
    <row r="335" spans="4:14" x14ac:dyDescent="0.3">
      <c r="D335" s="65"/>
      <c r="L335" s="65"/>
      <c r="N335" s="71"/>
    </row>
    <row r="336" spans="4:14" x14ac:dyDescent="0.3">
      <c r="D336" s="65"/>
      <c r="L336" s="65"/>
      <c r="N336" s="71"/>
    </row>
    <row r="337" spans="4:139" x14ac:dyDescent="0.3">
      <c r="D337" s="65"/>
      <c r="L337" s="65"/>
      <c r="N337" s="71"/>
    </row>
    <row r="338" spans="4:139" x14ac:dyDescent="0.3">
      <c r="D338" s="65"/>
      <c r="L338" s="65"/>
      <c r="N338" s="71"/>
    </row>
    <row r="339" spans="4:139" x14ac:dyDescent="0.3">
      <c r="D339" s="65"/>
      <c r="L339" s="65"/>
      <c r="N339" s="71"/>
    </row>
    <row r="340" spans="4:139" x14ac:dyDescent="0.3">
      <c r="D340" s="65"/>
      <c r="L340" s="65"/>
      <c r="N340" s="71"/>
    </row>
    <row r="341" spans="4:139" x14ac:dyDescent="0.3">
      <c r="D341" s="65"/>
      <c r="L341" s="65"/>
      <c r="N341" s="71"/>
    </row>
    <row r="342" spans="4:139" x14ac:dyDescent="0.3">
      <c r="D342" s="65"/>
      <c r="L342" s="65"/>
      <c r="N342" s="71"/>
    </row>
    <row r="343" spans="4:139" x14ac:dyDescent="0.3">
      <c r="D343" s="65"/>
      <c r="L343" s="65"/>
      <c r="N343" s="71"/>
    </row>
    <row r="344" spans="4:139" x14ac:dyDescent="0.3">
      <c r="D344" s="65"/>
      <c r="L344" s="65"/>
      <c r="N344" s="71"/>
    </row>
    <row r="345" spans="4:139" x14ac:dyDescent="0.3">
      <c r="D345" s="65"/>
      <c r="L345" s="65"/>
      <c r="N345" s="71"/>
    </row>
    <row r="346" spans="4:139" x14ac:dyDescent="0.3">
      <c r="D346" s="65"/>
      <c r="L346" s="65"/>
      <c r="N346" s="71"/>
    </row>
    <row r="347" spans="4:139" x14ac:dyDescent="0.3">
      <c r="D347" s="65"/>
      <c r="L347" s="65"/>
      <c r="N347" s="71"/>
      <c r="EI347" s="82"/>
    </row>
    <row r="348" spans="4:139" x14ac:dyDescent="0.3">
      <c r="D348" s="65"/>
      <c r="L348" s="65"/>
      <c r="N348" s="71"/>
    </row>
    <row r="349" spans="4:139" x14ac:dyDescent="0.3">
      <c r="D349" s="65"/>
      <c r="L349" s="65"/>
      <c r="N349" s="71"/>
    </row>
    <row r="350" spans="4:139" x14ac:dyDescent="0.3">
      <c r="D350" s="65"/>
      <c r="L350" s="65"/>
      <c r="N350" s="71"/>
    </row>
    <row r="351" spans="4:139" x14ac:dyDescent="0.3">
      <c r="D351" s="65"/>
      <c r="L351" s="65"/>
      <c r="N351" s="71"/>
    </row>
    <row r="352" spans="4:139" x14ac:dyDescent="0.3">
      <c r="D352" s="65"/>
      <c r="L352" s="65"/>
      <c r="N352" s="71"/>
      <c r="EI352" s="82"/>
    </row>
    <row r="353" spans="4:68" x14ac:dyDescent="0.3">
      <c r="D353" s="65"/>
      <c r="L353" s="65"/>
      <c r="N353" s="71"/>
    </row>
    <row r="354" spans="4:68" x14ac:dyDescent="0.3">
      <c r="D354" s="65"/>
      <c r="L354" s="65"/>
      <c r="N354" s="71"/>
    </row>
    <row r="355" spans="4:68" x14ac:dyDescent="0.3">
      <c r="D355" s="65"/>
      <c r="L355" s="65"/>
      <c r="N355" s="71"/>
    </row>
    <row r="356" spans="4:68" x14ac:dyDescent="0.3">
      <c r="D356" s="65"/>
      <c r="L356" s="65"/>
      <c r="N356" s="71"/>
    </row>
    <row r="357" spans="4:68" x14ac:dyDescent="0.3">
      <c r="D357" s="65"/>
      <c r="L357" s="65"/>
      <c r="N357" s="71"/>
    </row>
    <row r="358" spans="4:68" x14ac:dyDescent="0.3">
      <c r="D358" s="65"/>
      <c r="L358" s="65"/>
      <c r="N358" s="71"/>
    </row>
    <row r="359" spans="4:68" x14ac:dyDescent="0.3">
      <c r="D359" s="65"/>
      <c r="L359" s="65"/>
      <c r="N359" s="71"/>
      <c r="BP359" s="82"/>
    </row>
    <row r="360" spans="4:68" x14ac:dyDescent="0.3">
      <c r="D360" s="65"/>
      <c r="L360" s="65"/>
      <c r="N360" s="71"/>
    </row>
    <row r="361" spans="4:68" x14ac:dyDescent="0.3">
      <c r="D361" s="65"/>
      <c r="L361" s="65"/>
      <c r="N361" s="71"/>
    </row>
    <row r="362" spans="4:68" x14ac:dyDescent="0.3">
      <c r="D362" s="65"/>
      <c r="L362" s="65"/>
      <c r="N362" s="71"/>
    </row>
    <row r="363" spans="4:68" x14ac:dyDescent="0.3">
      <c r="D363" s="65"/>
      <c r="L363" s="65"/>
      <c r="N363" s="71"/>
    </row>
    <row r="364" spans="4:68" x14ac:dyDescent="0.3">
      <c r="D364" s="65"/>
      <c r="L364" s="65"/>
      <c r="N364" s="71"/>
    </row>
    <row r="365" spans="4:68" x14ac:dyDescent="0.3">
      <c r="D365" s="65"/>
      <c r="L365" s="65"/>
      <c r="N365" s="71"/>
    </row>
    <row r="366" spans="4:68" x14ac:dyDescent="0.3">
      <c r="D366" s="65"/>
      <c r="L366" s="65"/>
      <c r="N366" s="71"/>
    </row>
    <row r="367" spans="4:68" x14ac:dyDescent="0.3">
      <c r="D367" s="65"/>
      <c r="L367" s="65"/>
      <c r="N367" s="71"/>
    </row>
    <row r="368" spans="4:68" x14ac:dyDescent="0.3">
      <c r="D368" s="65"/>
      <c r="L368" s="65"/>
      <c r="N368" s="71"/>
    </row>
    <row r="369" spans="4:14" x14ac:dyDescent="0.3">
      <c r="D369" s="65"/>
      <c r="L369" s="65"/>
      <c r="N369" s="71"/>
    </row>
    <row r="370" spans="4:14" x14ac:dyDescent="0.3">
      <c r="D370" s="65"/>
      <c r="L370" s="65"/>
      <c r="N370" s="71"/>
    </row>
    <row r="371" spans="4:14" x14ac:dyDescent="0.3">
      <c r="D371" s="65"/>
      <c r="L371" s="65"/>
      <c r="N371" s="71"/>
    </row>
    <row r="372" spans="4:14" x14ac:dyDescent="0.3">
      <c r="D372" s="65"/>
      <c r="L372" s="65"/>
      <c r="N372" s="71"/>
    </row>
    <row r="373" spans="4:14" x14ac:dyDescent="0.3">
      <c r="D373" s="65"/>
      <c r="L373" s="65"/>
      <c r="N373" s="71"/>
    </row>
    <row r="374" spans="4:14" x14ac:dyDescent="0.3">
      <c r="D374" s="65"/>
      <c r="L374" s="65"/>
      <c r="N374" s="71"/>
    </row>
    <row r="375" spans="4:14" x14ac:dyDescent="0.3">
      <c r="D375" s="65"/>
      <c r="L375" s="65"/>
      <c r="N375" s="71"/>
    </row>
    <row r="376" spans="4:14" x14ac:dyDescent="0.3">
      <c r="D376" s="65"/>
      <c r="L376" s="65"/>
      <c r="N376" s="71"/>
    </row>
    <row r="377" spans="4:14" x14ac:dyDescent="0.3">
      <c r="D377" s="65"/>
      <c r="L377" s="65"/>
      <c r="N377" s="71"/>
    </row>
    <row r="378" spans="4:14" x14ac:dyDescent="0.3">
      <c r="D378" s="65"/>
      <c r="L378" s="65"/>
      <c r="N378" s="71"/>
    </row>
    <row r="379" spans="4:14" x14ac:dyDescent="0.3">
      <c r="D379" s="65"/>
      <c r="L379" s="65"/>
      <c r="N379" s="71"/>
    </row>
    <row r="380" spans="4:14" x14ac:dyDescent="0.3">
      <c r="D380" s="65"/>
      <c r="L380" s="65"/>
      <c r="N380" s="71"/>
    </row>
    <row r="381" spans="4:14" x14ac:dyDescent="0.3">
      <c r="D381" s="65"/>
      <c r="L381" s="65"/>
      <c r="N381" s="71"/>
    </row>
    <row r="382" spans="4:14" x14ac:dyDescent="0.3">
      <c r="D382" s="65"/>
      <c r="L382" s="65"/>
      <c r="N382" s="71"/>
    </row>
    <row r="383" spans="4:14" x14ac:dyDescent="0.3">
      <c r="D383" s="65"/>
      <c r="L383" s="65"/>
      <c r="N383" s="71"/>
    </row>
    <row r="384" spans="4:14" x14ac:dyDescent="0.3">
      <c r="D384" s="65"/>
      <c r="L384" s="65"/>
      <c r="N384" s="71"/>
    </row>
    <row r="385" spans="4:14" x14ac:dyDescent="0.3">
      <c r="D385" s="65"/>
      <c r="L385" s="65"/>
      <c r="N385" s="71"/>
    </row>
    <row r="386" spans="4:14" x14ac:dyDescent="0.3">
      <c r="D386" s="65"/>
      <c r="L386" s="65"/>
      <c r="N386" s="71"/>
    </row>
    <row r="387" spans="4:14" x14ac:dyDescent="0.3">
      <c r="D387" s="65"/>
      <c r="L387" s="65"/>
      <c r="N387" s="71"/>
    </row>
    <row r="388" spans="4:14" x14ac:dyDescent="0.3">
      <c r="D388" s="65"/>
      <c r="L388" s="65"/>
      <c r="N388" s="71"/>
    </row>
    <row r="389" spans="4:14" x14ac:dyDescent="0.3">
      <c r="D389" s="65"/>
      <c r="L389" s="65"/>
      <c r="N389" s="71"/>
    </row>
    <row r="390" spans="4:14" x14ac:dyDescent="0.3">
      <c r="D390" s="65"/>
      <c r="L390" s="65"/>
      <c r="N390" s="71"/>
    </row>
    <row r="391" spans="4:14" x14ac:dyDescent="0.3">
      <c r="D391" s="65"/>
      <c r="L391" s="65"/>
      <c r="N391" s="71"/>
    </row>
    <row r="392" spans="4:14" x14ac:dyDescent="0.3">
      <c r="D392" s="65"/>
      <c r="L392" s="65"/>
      <c r="N392" s="71"/>
    </row>
    <row r="393" spans="4:14" x14ac:dyDescent="0.3">
      <c r="D393" s="65"/>
      <c r="L393" s="65"/>
      <c r="N393" s="71"/>
    </row>
    <row r="394" spans="4:14" x14ac:dyDescent="0.3">
      <c r="D394" s="65"/>
      <c r="L394" s="65"/>
      <c r="N394" s="71"/>
    </row>
    <row r="395" spans="4:14" x14ac:dyDescent="0.3">
      <c r="D395" s="65"/>
      <c r="L395" s="65"/>
      <c r="N395" s="71"/>
    </row>
    <row r="396" spans="4:14" x14ac:dyDescent="0.3">
      <c r="D396" s="65"/>
      <c r="L396" s="65"/>
      <c r="N396" s="71"/>
    </row>
    <row r="397" spans="4:14" x14ac:dyDescent="0.3">
      <c r="D397" s="65"/>
      <c r="L397" s="65"/>
      <c r="N397" s="71"/>
    </row>
    <row r="398" spans="4:14" x14ac:dyDescent="0.3">
      <c r="D398" s="65"/>
      <c r="L398" s="65"/>
      <c r="N398" s="71"/>
    </row>
    <row r="399" spans="4:14" x14ac:dyDescent="0.3">
      <c r="D399" s="65"/>
      <c r="L399" s="65"/>
      <c r="N399" s="71"/>
    </row>
    <row r="400" spans="4:14" x14ac:dyDescent="0.3">
      <c r="D400" s="65"/>
      <c r="L400" s="65"/>
      <c r="N400" s="71"/>
    </row>
    <row r="401" spans="4:14" x14ac:dyDescent="0.3">
      <c r="D401" s="65"/>
      <c r="L401" s="65"/>
      <c r="N401" s="71"/>
    </row>
    <row r="402" spans="4:14" x14ac:dyDescent="0.3">
      <c r="D402" s="65"/>
      <c r="L402" s="65"/>
      <c r="N402" s="71"/>
    </row>
    <row r="403" spans="4:14" x14ac:dyDescent="0.3">
      <c r="D403" s="65"/>
      <c r="L403" s="65"/>
      <c r="N403" s="71"/>
    </row>
    <row r="404" spans="4:14" x14ac:dyDescent="0.3">
      <c r="D404" s="65"/>
      <c r="L404" s="65"/>
      <c r="N404" s="71"/>
    </row>
    <row r="405" spans="4:14" x14ac:dyDescent="0.3">
      <c r="D405" s="65"/>
      <c r="L405" s="65"/>
      <c r="N405" s="71"/>
    </row>
    <row r="406" spans="4:14" x14ac:dyDescent="0.3">
      <c r="D406" s="65"/>
      <c r="L406" s="65"/>
      <c r="N406" s="71"/>
    </row>
    <row r="407" spans="4:14" x14ac:dyDescent="0.3">
      <c r="D407" s="65"/>
      <c r="L407" s="65"/>
      <c r="N407" s="71"/>
    </row>
    <row r="408" spans="4:14" x14ac:dyDescent="0.3">
      <c r="D408" s="65"/>
      <c r="L408" s="65"/>
      <c r="N408" s="71"/>
    </row>
    <row r="409" spans="4:14" x14ac:dyDescent="0.3">
      <c r="D409" s="65"/>
      <c r="L409" s="65"/>
      <c r="N409" s="71"/>
    </row>
    <row r="410" spans="4:14" x14ac:dyDescent="0.3">
      <c r="D410" s="65"/>
      <c r="L410" s="65"/>
      <c r="N410" s="71"/>
    </row>
    <row r="411" spans="4:14" x14ac:dyDescent="0.3">
      <c r="D411" s="65"/>
      <c r="L411" s="65"/>
      <c r="N411" s="71"/>
    </row>
    <row r="412" spans="4:14" x14ac:dyDescent="0.3">
      <c r="D412" s="65"/>
      <c r="L412" s="65"/>
      <c r="N412" s="71"/>
    </row>
    <row r="413" spans="4:14" x14ac:dyDescent="0.3">
      <c r="D413" s="65"/>
      <c r="L413" s="65"/>
      <c r="N413" s="71"/>
    </row>
    <row r="414" spans="4:14" x14ac:dyDescent="0.3">
      <c r="D414" s="65"/>
      <c r="L414" s="65"/>
      <c r="N414" s="71"/>
    </row>
    <row r="415" spans="4:14" x14ac:dyDescent="0.3">
      <c r="D415" s="65"/>
      <c r="L415" s="65"/>
      <c r="N415" s="71"/>
    </row>
    <row r="416" spans="4:14" x14ac:dyDescent="0.3">
      <c r="D416" s="65"/>
      <c r="L416" s="65"/>
      <c r="N416" s="71"/>
    </row>
    <row r="417" spans="4:14" x14ac:dyDescent="0.3">
      <c r="D417" s="65"/>
      <c r="L417" s="65"/>
      <c r="N417" s="71"/>
    </row>
    <row r="418" spans="4:14" x14ac:dyDescent="0.3">
      <c r="D418" s="65"/>
      <c r="L418" s="65"/>
      <c r="N418" s="71"/>
    </row>
    <row r="419" spans="4:14" x14ac:dyDescent="0.3">
      <c r="D419" s="65"/>
      <c r="L419" s="65"/>
      <c r="N419" s="71"/>
    </row>
    <row r="420" spans="4:14" x14ac:dyDescent="0.3">
      <c r="D420" s="65"/>
      <c r="L420" s="65"/>
      <c r="N420" s="71"/>
    </row>
    <row r="421" spans="4:14" x14ac:dyDescent="0.3">
      <c r="D421" s="65"/>
      <c r="L421" s="65"/>
      <c r="N421" s="71"/>
    </row>
    <row r="422" spans="4:14" x14ac:dyDescent="0.3">
      <c r="D422" s="65"/>
      <c r="L422" s="65"/>
      <c r="N422" s="71"/>
    </row>
    <row r="423" spans="4:14" x14ac:dyDescent="0.3">
      <c r="D423" s="65"/>
      <c r="L423" s="65"/>
      <c r="N423" s="71"/>
    </row>
    <row r="424" spans="4:14" x14ac:dyDescent="0.3">
      <c r="D424" s="65"/>
      <c r="L424" s="65"/>
      <c r="N424" s="71"/>
    </row>
    <row r="425" spans="4:14" x14ac:dyDescent="0.3">
      <c r="D425" s="65"/>
      <c r="L425" s="65"/>
      <c r="N425" s="71"/>
    </row>
    <row r="426" spans="4:14" x14ac:dyDescent="0.3">
      <c r="D426" s="65"/>
      <c r="L426" s="65"/>
      <c r="N426" s="71"/>
    </row>
    <row r="427" spans="4:14" x14ac:dyDescent="0.3">
      <c r="D427" s="65"/>
      <c r="L427" s="65"/>
      <c r="N427" s="71"/>
    </row>
    <row r="428" spans="4:14" x14ac:dyDescent="0.3">
      <c r="D428" s="65"/>
      <c r="L428" s="65"/>
      <c r="N428" s="71"/>
    </row>
    <row r="429" spans="4:14" x14ac:dyDescent="0.3">
      <c r="D429" s="65"/>
      <c r="L429" s="65"/>
      <c r="N429" s="71"/>
    </row>
    <row r="430" spans="4:14" x14ac:dyDescent="0.3">
      <c r="D430" s="65"/>
      <c r="L430" s="65"/>
      <c r="N430" s="71"/>
    </row>
    <row r="431" spans="4:14" x14ac:dyDescent="0.3">
      <c r="D431" s="65"/>
      <c r="L431" s="65"/>
      <c r="N431" s="71"/>
    </row>
    <row r="432" spans="4:14" x14ac:dyDescent="0.3">
      <c r="D432" s="65"/>
      <c r="L432" s="65"/>
      <c r="N432" s="71"/>
    </row>
    <row r="433" spans="4:14" x14ac:dyDescent="0.3">
      <c r="D433" s="65"/>
      <c r="L433" s="65"/>
      <c r="N433" s="71"/>
    </row>
    <row r="434" spans="4:14" x14ac:dyDescent="0.3">
      <c r="D434" s="65"/>
      <c r="L434" s="65"/>
      <c r="N434" s="71"/>
    </row>
    <row r="435" spans="4:14" x14ac:dyDescent="0.3">
      <c r="D435" s="65"/>
      <c r="L435" s="65"/>
      <c r="N435" s="71"/>
    </row>
    <row r="436" spans="4:14" x14ac:dyDescent="0.3">
      <c r="D436" s="65"/>
      <c r="L436" s="65"/>
      <c r="N436" s="71"/>
    </row>
    <row r="437" spans="4:14" x14ac:dyDescent="0.3">
      <c r="D437" s="65"/>
      <c r="L437" s="65"/>
      <c r="N437" s="71"/>
    </row>
    <row r="438" spans="4:14" x14ac:dyDescent="0.3">
      <c r="D438" s="65"/>
      <c r="L438" s="65"/>
      <c r="N438" s="71"/>
    </row>
    <row r="439" spans="4:14" x14ac:dyDescent="0.3">
      <c r="D439" s="65"/>
      <c r="L439" s="65"/>
      <c r="N439" s="71"/>
    </row>
    <row r="440" spans="4:14" x14ac:dyDescent="0.3">
      <c r="D440" s="65"/>
      <c r="L440" s="65"/>
      <c r="N440" s="71"/>
    </row>
    <row r="441" spans="4:14" x14ac:dyDescent="0.3">
      <c r="D441" s="65"/>
      <c r="L441" s="65"/>
      <c r="N441" s="71"/>
    </row>
    <row r="442" spans="4:14" x14ac:dyDescent="0.3">
      <c r="D442" s="65"/>
      <c r="L442" s="65"/>
      <c r="N442" s="71"/>
    </row>
    <row r="443" spans="4:14" x14ac:dyDescent="0.3">
      <c r="D443" s="65"/>
      <c r="L443" s="65"/>
      <c r="N443" s="71"/>
    </row>
    <row r="444" spans="4:14" x14ac:dyDescent="0.3">
      <c r="D444" s="65"/>
      <c r="L444" s="65"/>
      <c r="N444" s="71"/>
    </row>
    <row r="445" spans="4:14" x14ac:dyDescent="0.3">
      <c r="D445" s="65"/>
      <c r="L445" s="65"/>
      <c r="N445" s="71"/>
    </row>
    <row r="446" spans="4:14" x14ac:dyDescent="0.3">
      <c r="D446" s="65"/>
      <c r="L446" s="65"/>
      <c r="N446" s="71"/>
    </row>
    <row r="447" spans="4:14" x14ac:dyDescent="0.3">
      <c r="D447" s="65"/>
      <c r="L447" s="65"/>
      <c r="N447" s="71"/>
    </row>
    <row r="448" spans="4:14" x14ac:dyDescent="0.3">
      <c r="D448" s="65"/>
      <c r="L448" s="65"/>
      <c r="N448" s="71"/>
    </row>
    <row r="449" spans="4:14" x14ac:dyDescent="0.3">
      <c r="D449" s="65"/>
      <c r="L449" s="65"/>
      <c r="N449" s="71"/>
    </row>
    <row r="450" spans="4:14" x14ac:dyDescent="0.3">
      <c r="D450" s="65"/>
      <c r="L450" s="65"/>
      <c r="N450" s="71"/>
    </row>
    <row r="451" spans="4:14" x14ac:dyDescent="0.3">
      <c r="D451" s="65"/>
      <c r="L451" s="65"/>
      <c r="N451" s="71"/>
    </row>
    <row r="452" spans="4:14" x14ac:dyDescent="0.3">
      <c r="D452" s="65"/>
      <c r="L452" s="65"/>
      <c r="N452" s="71"/>
    </row>
    <row r="453" spans="4:14" x14ac:dyDescent="0.3">
      <c r="D453" s="65"/>
      <c r="L453" s="65"/>
      <c r="N453" s="71"/>
    </row>
    <row r="454" spans="4:14" x14ac:dyDescent="0.3">
      <c r="D454" s="65"/>
      <c r="L454" s="65"/>
      <c r="N454" s="71"/>
    </row>
    <row r="455" spans="4:14" x14ac:dyDescent="0.3">
      <c r="D455" s="65"/>
      <c r="L455" s="65"/>
      <c r="N455" s="71"/>
    </row>
    <row r="456" spans="4:14" x14ac:dyDescent="0.3">
      <c r="D456" s="65"/>
      <c r="L456" s="65"/>
      <c r="N456" s="71"/>
    </row>
    <row r="457" spans="4:14" x14ac:dyDescent="0.3">
      <c r="D457" s="65"/>
      <c r="L457" s="65"/>
      <c r="N457" s="71"/>
    </row>
    <row r="458" spans="4:14" x14ac:dyDescent="0.3">
      <c r="D458" s="65"/>
      <c r="L458" s="65"/>
      <c r="N458" s="71"/>
    </row>
    <row r="459" spans="4:14" x14ac:dyDescent="0.3">
      <c r="D459" s="65"/>
      <c r="L459" s="65"/>
      <c r="N459" s="71"/>
    </row>
    <row r="460" spans="4:14" x14ac:dyDescent="0.3">
      <c r="D460" s="65"/>
      <c r="L460" s="65"/>
      <c r="N460" s="71"/>
    </row>
    <row r="461" spans="4:14" x14ac:dyDescent="0.3">
      <c r="D461" s="65"/>
      <c r="L461" s="65"/>
      <c r="N461" s="71"/>
    </row>
    <row r="462" spans="4:14" x14ac:dyDescent="0.3">
      <c r="D462" s="65"/>
      <c r="L462" s="65"/>
      <c r="N462" s="71"/>
    </row>
    <row r="463" spans="4:14" x14ac:dyDescent="0.3">
      <c r="D463" s="65"/>
      <c r="L463" s="65"/>
      <c r="N463" s="71"/>
    </row>
    <row r="464" spans="4:14" x14ac:dyDescent="0.3">
      <c r="D464" s="65"/>
      <c r="L464" s="65"/>
      <c r="N464" s="71"/>
    </row>
    <row r="465" spans="4:14" x14ac:dyDescent="0.3">
      <c r="D465" s="65"/>
      <c r="L465" s="65"/>
      <c r="N465" s="71"/>
    </row>
    <row r="466" spans="4:14" x14ac:dyDescent="0.3">
      <c r="D466" s="65"/>
      <c r="L466" s="65"/>
      <c r="N466" s="71"/>
    </row>
    <row r="467" spans="4:14" x14ac:dyDescent="0.3">
      <c r="D467" s="65"/>
      <c r="L467" s="65"/>
      <c r="N467" s="71"/>
    </row>
    <row r="468" spans="4:14" x14ac:dyDescent="0.3">
      <c r="D468" s="65"/>
      <c r="L468" s="65"/>
      <c r="N468" s="71"/>
    </row>
    <row r="469" spans="4:14" x14ac:dyDescent="0.3">
      <c r="D469" s="65"/>
      <c r="L469" s="65"/>
      <c r="N469" s="71"/>
    </row>
    <row r="470" spans="4:14" x14ac:dyDescent="0.3">
      <c r="D470" s="65"/>
      <c r="L470" s="65"/>
      <c r="N470" s="71"/>
    </row>
    <row r="471" spans="4:14" x14ac:dyDescent="0.3">
      <c r="D471" s="65"/>
      <c r="L471" s="65"/>
      <c r="N471" s="71"/>
    </row>
    <row r="472" spans="4:14" x14ac:dyDescent="0.3">
      <c r="D472" s="65"/>
      <c r="L472" s="65"/>
      <c r="N472" s="71"/>
    </row>
    <row r="473" spans="4:14" x14ac:dyDescent="0.3">
      <c r="D473" s="65"/>
      <c r="L473" s="65"/>
      <c r="N473" s="71"/>
    </row>
    <row r="474" spans="4:14" x14ac:dyDescent="0.3">
      <c r="D474" s="65"/>
      <c r="L474" s="65"/>
      <c r="N474" s="71"/>
    </row>
    <row r="475" spans="4:14" x14ac:dyDescent="0.3">
      <c r="D475" s="65"/>
      <c r="L475" s="65"/>
      <c r="N475" s="71"/>
    </row>
    <row r="476" spans="4:14" x14ac:dyDescent="0.3">
      <c r="D476" s="65"/>
      <c r="L476" s="65"/>
      <c r="N476" s="71"/>
    </row>
    <row r="477" spans="4:14" x14ac:dyDescent="0.3">
      <c r="D477" s="65"/>
      <c r="L477" s="65"/>
      <c r="N477" s="71"/>
    </row>
    <row r="478" spans="4:14" x14ac:dyDescent="0.3">
      <c r="D478" s="65"/>
      <c r="L478" s="65"/>
      <c r="N478" s="71"/>
    </row>
    <row r="479" spans="4:14" x14ac:dyDescent="0.3">
      <c r="D479" s="65"/>
      <c r="L479" s="65"/>
      <c r="N479" s="71"/>
    </row>
    <row r="480" spans="4:14" x14ac:dyDescent="0.3">
      <c r="D480" s="65"/>
      <c r="L480" s="65"/>
      <c r="N480" s="71"/>
    </row>
    <row r="481" spans="4:14" x14ac:dyDescent="0.3">
      <c r="D481" s="65"/>
      <c r="L481" s="65"/>
      <c r="N481" s="71"/>
    </row>
    <row r="482" spans="4:14" x14ac:dyDescent="0.3">
      <c r="D482" s="65"/>
      <c r="L482" s="65"/>
      <c r="N482" s="71"/>
    </row>
    <row r="483" spans="4:14" x14ac:dyDescent="0.3">
      <c r="D483" s="65"/>
      <c r="L483" s="65"/>
      <c r="N483" s="71"/>
    </row>
    <row r="484" spans="4:14" x14ac:dyDescent="0.3">
      <c r="D484" s="65"/>
      <c r="L484" s="65"/>
      <c r="N484" s="71"/>
    </row>
    <row r="485" spans="4:14" x14ac:dyDescent="0.3">
      <c r="D485" s="65"/>
      <c r="L485" s="65"/>
      <c r="N485" s="71"/>
    </row>
    <row r="486" spans="4:14" x14ac:dyDescent="0.3">
      <c r="D486" s="65"/>
      <c r="L486" s="65"/>
      <c r="N486" s="71"/>
    </row>
    <row r="487" spans="4:14" x14ac:dyDescent="0.3">
      <c r="D487" s="65"/>
      <c r="L487" s="65"/>
      <c r="N487" s="71"/>
    </row>
    <row r="488" spans="4:14" x14ac:dyDescent="0.3">
      <c r="D488" s="65"/>
      <c r="L488" s="65"/>
      <c r="N488" s="71"/>
    </row>
    <row r="489" spans="4:14" x14ac:dyDescent="0.3">
      <c r="D489" s="65"/>
      <c r="L489" s="65"/>
      <c r="N489" s="71"/>
    </row>
    <row r="490" spans="4:14" x14ac:dyDescent="0.3">
      <c r="D490" s="65"/>
      <c r="L490" s="65"/>
      <c r="N490" s="71"/>
    </row>
    <row r="491" spans="4:14" x14ac:dyDescent="0.3">
      <c r="D491" s="65"/>
      <c r="L491" s="65"/>
      <c r="N491" s="71"/>
    </row>
    <row r="492" spans="4:14" x14ac:dyDescent="0.3">
      <c r="D492" s="65"/>
      <c r="L492" s="65"/>
      <c r="N492" s="71"/>
    </row>
    <row r="493" spans="4:14" x14ac:dyDescent="0.3">
      <c r="D493" s="65"/>
      <c r="L493" s="65"/>
      <c r="N493" s="71"/>
    </row>
    <row r="494" spans="4:14" x14ac:dyDescent="0.3">
      <c r="D494" s="65"/>
      <c r="L494" s="65"/>
      <c r="N494" s="71"/>
    </row>
    <row r="495" spans="4:14" x14ac:dyDescent="0.3">
      <c r="D495" s="65"/>
      <c r="L495" s="65"/>
      <c r="N495" s="71"/>
    </row>
    <row r="496" spans="4:14" x14ac:dyDescent="0.3">
      <c r="D496" s="65"/>
      <c r="L496" s="65"/>
      <c r="N496" s="71"/>
    </row>
    <row r="497" spans="4:14" x14ac:dyDescent="0.3">
      <c r="D497" s="65"/>
      <c r="L497" s="65"/>
      <c r="N497" s="71"/>
    </row>
    <row r="498" spans="4:14" x14ac:dyDescent="0.3">
      <c r="D498" s="65"/>
      <c r="L498" s="65"/>
      <c r="N498" s="71"/>
    </row>
    <row r="499" spans="4:14" x14ac:dyDescent="0.3">
      <c r="D499" s="65"/>
      <c r="L499" s="65"/>
      <c r="N499" s="71"/>
    </row>
    <row r="500" spans="4:14" x14ac:dyDescent="0.3">
      <c r="D500" s="65"/>
      <c r="L500" s="65"/>
      <c r="N500" s="71"/>
    </row>
    <row r="501" spans="4:14" x14ac:dyDescent="0.3">
      <c r="D501" s="65"/>
      <c r="L501" s="65"/>
      <c r="N501" s="71"/>
    </row>
    <row r="502" spans="4:14" x14ac:dyDescent="0.3">
      <c r="D502" s="65"/>
      <c r="L502" s="65"/>
      <c r="N502" s="71"/>
    </row>
    <row r="503" spans="4:14" x14ac:dyDescent="0.3">
      <c r="D503" s="65"/>
      <c r="L503" s="65"/>
      <c r="N503" s="71"/>
    </row>
    <row r="504" spans="4:14" x14ac:dyDescent="0.3">
      <c r="D504" s="65"/>
      <c r="L504" s="65"/>
      <c r="N504" s="71"/>
    </row>
    <row r="505" spans="4:14" x14ac:dyDescent="0.3">
      <c r="D505" s="65"/>
      <c r="L505" s="65"/>
      <c r="N505" s="71"/>
    </row>
    <row r="506" spans="4:14" x14ac:dyDescent="0.3">
      <c r="D506" s="65"/>
      <c r="L506" s="65"/>
      <c r="N506" s="71"/>
    </row>
    <row r="507" spans="4:14" x14ac:dyDescent="0.3">
      <c r="D507" s="65"/>
      <c r="L507" s="65"/>
      <c r="N507" s="71"/>
    </row>
    <row r="508" spans="4:14" x14ac:dyDescent="0.3">
      <c r="D508" s="65"/>
      <c r="L508" s="65"/>
      <c r="N508" s="71"/>
    </row>
    <row r="509" spans="4:14" x14ac:dyDescent="0.3">
      <c r="D509" s="65"/>
      <c r="L509" s="65"/>
      <c r="N509" s="71"/>
    </row>
    <row r="510" spans="4:14" x14ac:dyDescent="0.3">
      <c r="D510" s="65"/>
      <c r="L510" s="65"/>
      <c r="N510" s="71"/>
    </row>
    <row r="511" spans="4:14" x14ac:dyDescent="0.3">
      <c r="D511" s="65"/>
      <c r="L511" s="65"/>
      <c r="N511" s="71"/>
    </row>
    <row r="512" spans="4:14" x14ac:dyDescent="0.3">
      <c r="D512" s="65"/>
      <c r="L512" s="65"/>
      <c r="N512" s="71"/>
    </row>
    <row r="513" spans="4:14" x14ac:dyDescent="0.3">
      <c r="D513" s="65"/>
      <c r="L513" s="65"/>
      <c r="N513" s="71"/>
    </row>
    <row r="514" spans="4:14" x14ac:dyDescent="0.3">
      <c r="D514" s="65"/>
      <c r="L514" s="65"/>
      <c r="N514" s="71"/>
    </row>
    <row r="515" spans="4:14" x14ac:dyDescent="0.3">
      <c r="D515" s="65"/>
      <c r="L515" s="65"/>
      <c r="N515" s="71"/>
    </row>
    <row r="516" spans="4:14" x14ac:dyDescent="0.3">
      <c r="D516" s="65"/>
      <c r="L516" s="65"/>
      <c r="N516" s="71"/>
    </row>
    <row r="517" spans="4:14" x14ac:dyDescent="0.3">
      <c r="D517" s="65"/>
      <c r="L517" s="65"/>
      <c r="N517" s="71"/>
    </row>
    <row r="518" spans="4:14" x14ac:dyDescent="0.3">
      <c r="D518" s="65"/>
      <c r="L518" s="65"/>
      <c r="N518" s="71"/>
    </row>
    <row r="519" spans="4:14" x14ac:dyDescent="0.3">
      <c r="D519" s="65"/>
      <c r="L519" s="65"/>
      <c r="N519" s="71"/>
    </row>
    <row r="520" spans="4:14" x14ac:dyDescent="0.3">
      <c r="D520" s="65"/>
      <c r="L520" s="65"/>
      <c r="N520" s="71"/>
    </row>
    <row r="521" spans="4:14" x14ac:dyDescent="0.3">
      <c r="D521" s="65"/>
      <c r="L521" s="65"/>
      <c r="N521" s="71"/>
    </row>
    <row r="522" spans="4:14" x14ac:dyDescent="0.3">
      <c r="D522" s="65"/>
      <c r="L522" s="65"/>
      <c r="N522" s="71"/>
    </row>
    <row r="523" spans="4:14" x14ac:dyDescent="0.3">
      <c r="D523" s="65"/>
      <c r="L523" s="65"/>
      <c r="N523" s="71"/>
    </row>
    <row r="524" spans="4:14" x14ac:dyDescent="0.3">
      <c r="D524" s="65"/>
      <c r="L524" s="65"/>
      <c r="N524" s="71"/>
    </row>
    <row r="525" spans="4:14" x14ac:dyDescent="0.3">
      <c r="D525" s="65"/>
      <c r="L525" s="65"/>
      <c r="N525" s="71"/>
    </row>
    <row r="526" spans="4:14" x14ac:dyDescent="0.3">
      <c r="D526" s="65"/>
      <c r="L526" s="65"/>
      <c r="N526" s="71"/>
    </row>
    <row r="527" spans="4:14" x14ac:dyDescent="0.3">
      <c r="D527" s="65"/>
      <c r="L527" s="65"/>
      <c r="N527" s="71"/>
    </row>
    <row r="528" spans="4:14" x14ac:dyDescent="0.3">
      <c r="D528" s="65"/>
      <c r="L528" s="65"/>
      <c r="N528" s="71"/>
    </row>
    <row r="529" spans="4:14" x14ac:dyDescent="0.3">
      <c r="D529" s="65"/>
      <c r="L529" s="65"/>
      <c r="N529" s="71"/>
    </row>
    <row r="530" spans="4:14" x14ac:dyDescent="0.3">
      <c r="D530" s="65"/>
      <c r="L530" s="65"/>
      <c r="N530" s="71"/>
    </row>
    <row r="531" spans="4:14" x14ac:dyDescent="0.3">
      <c r="D531" s="65"/>
      <c r="L531" s="65"/>
      <c r="N531" s="71"/>
    </row>
    <row r="532" spans="4:14" x14ac:dyDescent="0.3">
      <c r="D532" s="65"/>
      <c r="L532" s="65"/>
      <c r="N532" s="71"/>
    </row>
    <row r="533" spans="4:14" x14ac:dyDescent="0.3">
      <c r="D533" s="65"/>
      <c r="L533" s="65"/>
      <c r="N533" s="71"/>
    </row>
    <row r="534" spans="4:14" x14ac:dyDescent="0.3">
      <c r="D534" s="65"/>
      <c r="L534" s="65"/>
      <c r="N534" s="71"/>
    </row>
    <row r="535" spans="4:14" x14ac:dyDescent="0.3">
      <c r="D535" s="65"/>
      <c r="L535" s="65"/>
      <c r="N535" s="71"/>
    </row>
    <row r="536" spans="4:14" x14ac:dyDescent="0.3">
      <c r="D536" s="65"/>
      <c r="L536" s="65"/>
      <c r="N536" s="71"/>
    </row>
    <row r="537" spans="4:14" x14ac:dyDescent="0.3">
      <c r="D537" s="65"/>
      <c r="L537" s="65"/>
      <c r="N537" s="71"/>
    </row>
    <row r="538" spans="4:14" x14ac:dyDescent="0.3">
      <c r="D538" s="65"/>
      <c r="L538" s="65"/>
      <c r="N538" s="71"/>
    </row>
    <row r="539" spans="4:14" x14ac:dyDescent="0.3">
      <c r="D539" s="65"/>
      <c r="L539" s="65"/>
      <c r="N539" s="71"/>
    </row>
    <row r="540" spans="4:14" x14ac:dyDescent="0.3">
      <c r="D540" s="65"/>
      <c r="L540" s="65"/>
      <c r="N540" s="71"/>
    </row>
    <row r="541" spans="4:14" x14ac:dyDescent="0.3">
      <c r="D541" s="65"/>
      <c r="L541" s="65"/>
      <c r="N541" s="71"/>
    </row>
    <row r="542" spans="4:14" x14ac:dyDescent="0.3">
      <c r="D542" s="65"/>
      <c r="L542" s="65"/>
      <c r="N542" s="71"/>
    </row>
    <row r="543" spans="4:14" x14ac:dyDescent="0.3">
      <c r="D543" s="65"/>
      <c r="L543" s="65"/>
      <c r="N543" s="71"/>
    </row>
    <row r="544" spans="4:14" x14ac:dyDescent="0.3">
      <c r="D544" s="65"/>
      <c r="L544" s="65"/>
      <c r="N544" s="71"/>
    </row>
    <row r="545" spans="4:14" x14ac:dyDescent="0.3">
      <c r="D545" s="65"/>
      <c r="L545" s="65"/>
      <c r="N545" s="71"/>
    </row>
    <row r="546" spans="4:14" x14ac:dyDescent="0.3">
      <c r="D546" s="65"/>
      <c r="L546" s="65"/>
      <c r="N546" s="71"/>
    </row>
    <row r="547" spans="4:14" x14ac:dyDescent="0.3">
      <c r="D547" s="65"/>
      <c r="L547" s="65"/>
      <c r="N547" s="71"/>
    </row>
    <row r="548" spans="4:14" x14ac:dyDescent="0.3">
      <c r="D548" s="65"/>
      <c r="L548" s="65"/>
      <c r="N548" s="71"/>
    </row>
    <row r="549" spans="4:14" x14ac:dyDescent="0.3">
      <c r="D549" s="65"/>
      <c r="L549" s="65"/>
      <c r="N549" s="71"/>
    </row>
    <row r="550" spans="4:14" x14ac:dyDescent="0.3">
      <c r="D550" s="65"/>
      <c r="L550" s="65"/>
      <c r="N550" s="71"/>
    </row>
    <row r="551" spans="4:14" x14ac:dyDescent="0.3">
      <c r="D551" s="65"/>
      <c r="L551" s="65"/>
      <c r="N551" s="71"/>
    </row>
    <row r="552" spans="4:14" x14ac:dyDescent="0.3">
      <c r="D552" s="65"/>
      <c r="L552" s="65"/>
      <c r="N552" s="71"/>
    </row>
    <row r="553" spans="4:14" x14ac:dyDescent="0.3">
      <c r="D553" s="65"/>
      <c r="L553" s="65"/>
      <c r="N553" s="71"/>
    </row>
    <row r="554" spans="4:14" x14ac:dyDescent="0.3">
      <c r="D554" s="65"/>
      <c r="L554" s="65"/>
      <c r="N554" s="71"/>
    </row>
    <row r="555" spans="4:14" x14ac:dyDescent="0.3">
      <c r="D555" s="65"/>
      <c r="L555" s="65"/>
      <c r="N555" s="71"/>
    </row>
    <row r="556" spans="4:14" x14ac:dyDescent="0.3">
      <c r="D556" s="65"/>
      <c r="L556" s="65"/>
      <c r="N556" s="71"/>
    </row>
    <row r="557" spans="4:14" x14ac:dyDescent="0.3">
      <c r="D557" s="65"/>
      <c r="L557" s="65"/>
      <c r="N557" s="71"/>
    </row>
    <row r="558" spans="4:14" x14ac:dyDescent="0.3">
      <c r="D558" s="65"/>
      <c r="L558" s="65"/>
      <c r="N558" s="71"/>
    </row>
    <row r="559" spans="4:14" x14ac:dyDescent="0.3">
      <c r="D559" s="65"/>
      <c r="L559" s="65"/>
      <c r="N559" s="71"/>
    </row>
    <row r="560" spans="4:14" x14ac:dyDescent="0.3">
      <c r="D560" s="65"/>
      <c r="L560" s="65"/>
      <c r="N560" s="71"/>
    </row>
    <row r="561" spans="4:14" x14ac:dyDescent="0.3">
      <c r="D561" s="65"/>
      <c r="L561" s="65"/>
      <c r="N561" s="71"/>
    </row>
    <row r="562" spans="4:14" x14ac:dyDescent="0.3">
      <c r="D562" s="65"/>
      <c r="L562" s="65"/>
      <c r="N562" s="71"/>
    </row>
    <row r="563" spans="4:14" x14ac:dyDescent="0.3">
      <c r="D563" s="65"/>
      <c r="L563" s="65"/>
      <c r="N563" s="71"/>
    </row>
    <row r="564" spans="4:14" x14ac:dyDescent="0.3">
      <c r="D564" s="65"/>
      <c r="L564" s="65"/>
      <c r="N564" s="71"/>
    </row>
    <row r="565" spans="4:14" x14ac:dyDescent="0.3">
      <c r="D565" s="65"/>
      <c r="L565" s="65"/>
      <c r="N565" s="71"/>
    </row>
    <row r="566" spans="4:14" x14ac:dyDescent="0.3">
      <c r="D566" s="65"/>
      <c r="L566" s="65"/>
      <c r="N566" s="71"/>
    </row>
    <row r="567" spans="4:14" x14ac:dyDescent="0.3">
      <c r="D567" s="65"/>
      <c r="L567" s="65"/>
      <c r="N567" s="71"/>
    </row>
    <row r="568" spans="4:14" x14ac:dyDescent="0.3">
      <c r="D568" s="65"/>
      <c r="L568" s="65"/>
      <c r="N568" s="71"/>
    </row>
    <row r="569" spans="4:14" x14ac:dyDescent="0.3">
      <c r="D569" s="65"/>
      <c r="L569" s="65"/>
      <c r="N569" s="71"/>
    </row>
    <row r="570" spans="4:14" x14ac:dyDescent="0.3">
      <c r="D570" s="65"/>
      <c r="L570" s="65"/>
      <c r="N570" s="71"/>
    </row>
    <row r="571" spans="4:14" x14ac:dyDescent="0.3">
      <c r="D571" s="65"/>
      <c r="L571" s="65"/>
      <c r="N571" s="71"/>
    </row>
    <row r="572" spans="4:14" x14ac:dyDescent="0.3">
      <c r="D572" s="65"/>
      <c r="L572" s="65"/>
      <c r="N572" s="71"/>
    </row>
    <row r="573" spans="4:14" x14ac:dyDescent="0.3">
      <c r="D573" s="65"/>
      <c r="L573" s="65"/>
      <c r="N573" s="71"/>
    </row>
    <row r="574" spans="4:14" x14ac:dyDescent="0.3">
      <c r="D574" s="65"/>
      <c r="L574" s="65"/>
      <c r="N574" s="71"/>
    </row>
    <row r="575" spans="4:14" x14ac:dyDescent="0.3">
      <c r="D575" s="65"/>
      <c r="L575" s="65"/>
      <c r="N575" s="71"/>
    </row>
    <row r="576" spans="4:14" x14ac:dyDescent="0.3">
      <c r="D576" s="65"/>
      <c r="L576" s="65"/>
      <c r="N576" s="71"/>
    </row>
    <row r="577" spans="4:14" x14ac:dyDescent="0.3">
      <c r="D577" s="65"/>
      <c r="L577" s="65"/>
      <c r="N577" s="71"/>
    </row>
    <row r="578" spans="4:14" x14ac:dyDescent="0.3">
      <c r="D578" s="65"/>
      <c r="L578" s="65"/>
      <c r="N578" s="71"/>
    </row>
    <row r="579" spans="4:14" x14ac:dyDescent="0.3">
      <c r="D579" s="65"/>
      <c r="L579" s="65"/>
      <c r="N579" s="71"/>
    </row>
    <row r="580" spans="4:14" x14ac:dyDescent="0.3">
      <c r="D580" s="65"/>
      <c r="L580" s="65"/>
      <c r="N580" s="71"/>
    </row>
    <row r="581" spans="4:14" x14ac:dyDescent="0.3">
      <c r="D581" s="65"/>
      <c r="L581" s="65"/>
      <c r="N581" s="71"/>
    </row>
    <row r="582" spans="4:14" x14ac:dyDescent="0.3">
      <c r="D582" s="65"/>
      <c r="L582" s="65"/>
      <c r="N582" s="71"/>
    </row>
    <row r="583" spans="4:14" x14ac:dyDescent="0.3">
      <c r="D583" s="65"/>
      <c r="L583" s="65"/>
      <c r="N583" s="71"/>
    </row>
    <row r="584" spans="4:14" x14ac:dyDescent="0.3">
      <c r="D584" s="65"/>
      <c r="L584" s="65"/>
      <c r="N584" s="71"/>
    </row>
    <row r="585" spans="4:14" x14ac:dyDescent="0.3">
      <c r="D585" s="65"/>
      <c r="L585" s="65"/>
      <c r="N585" s="71"/>
    </row>
    <row r="586" spans="4:14" x14ac:dyDescent="0.3">
      <c r="D586" s="65"/>
      <c r="L586" s="65"/>
      <c r="N586" s="71"/>
    </row>
    <row r="587" spans="4:14" x14ac:dyDescent="0.3">
      <c r="D587" s="65"/>
      <c r="L587" s="65"/>
      <c r="N587" s="71"/>
    </row>
    <row r="588" spans="4:14" x14ac:dyDescent="0.3">
      <c r="D588" s="65"/>
      <c r="L588" s="65"/>
      <c r="N588" s="71"/>
    </row>
    <row r="589" spans="4:14" x14ac:dyDescent="0.3">
      <c r="D589" s="65"/>
      <c r="L589" s="65"/>
      <c r="N589" s="71"/>
    </row>
    <row r="590" spans="4:14" x14ac:dyDescent="0.3">
      <c r="D590" s="65"/>
      <c r="L590" s="65"/>
      <c r="N590" s="71"/>
    </row>
    <row r="591" spans="4:14" x14ac:dyDescent="0.3">
      <c r="D591" s="65"/>
      <c r="L591" s="65"/>
      <c r="N591" s="71"/>
    </row>
    <row r="592" spans="4:14" x14ac:dyDescent="0.3">
      <c r="D592" s="65"/>
      <c r="L592" s="65"/>
      <c r="N592" s="71"/>
    </row>
    <row r="593" spans="4:14" x14ac:dyDescent="0.3">
      <c r="D593" s="65"/>
      <c r="L593" s="65"/>
      <c r="N593" s="71"/>
    </row>
    <row r="594" spans="4:14" x14ac:dyDescent="0.3">
      <c r="D594" s="65"/>
      <c r="L594" s="65"/>
      <c r="N594" s="71"/>
    </row>
    <row r="595" spans="4:14" x14ac:dyDescent="0.3">
      <c r="D595" s="65"/>
      <c r="L595" s="65"/>
      <c r="N595" s="71"/>
    </row>
    <row r="596" spans="4:14" x14ac:dyDescent="0.3">
      <c r="D596" s="65"/>
      <c r="L596" s="65"/>
      <c r="N596" s="71"/>
    </row>
    <row r="597" spans="4:14" x14ac:dyDescent="0.3">
      <c r="D597" s="65"/>
      <c r="L597" s="65"/>
      <c r="N597" s="71"/>
    </row>
    <row r="598" spans="4:14" x14ac:dyDescent="0.3">
      <c r="D598" s="65"/>
      <c r="L598" s="65"/>
      <c r="N598" s="71"/>
    </row>
    <row r="599" spans="4:14" x14ac:dyDescent="0.3">
      <c r="D599" s="65"/>
      <c r="L599" s="65"/>
      <c r="N599" s="71"/>
    </row>
    <row r="600" spans="4:14" x14ac:dyDescent="0.3">
      <c r="D600" s="65"/>
      <c r="L600" s="65"/>
      <c r="N600" s="71"/>
    </row>
    <row r="601" spans="4:14" x14ac:dyDescent="0.3">
      <c r="D601" s="65"/>
      <c r="L601" s="65"/>
      <c r="N601" s="71"/>
    </row>
    <row r="602" spans="4:14" x14ac:dyDescent="0.3">
      <c r="D602" s="65"/>
      <c r="L602" s="65"/>
      <c r="N602" s="71"/>
    </row>
    <row r="603" spans="4:14" x14ac:dyDescent="0.3">
      <c r="D603" s="65"/>
      <c r="L603" s="65"/>
      <c r="N603" s="71"/>
    </row>
    <row r="604" spans="4:14" x14ac:dyDescent="0.3">
      <c r="D604" s="65"/>
      <c r="L604" s="65"/>
      <c r="N604" s="71"/>
    </row>
    <row r="605" spans="4:14" x14ac:dyDescent="0.3">
      <c r="D605" s="65"/>
      <c r="L605" s="65"/>
      <c r="N605" s="71"/>
    </row>
    <row r="606" spans="4:14" x14ac:dyDescent="0.3">
      <c r="D606" s="65"/>
      <c r="L606" s="65"/>
      <c r="N606" s="71"/>
    </row>
    <row r="607" spans="4:14" x14ac:dyDescent="0.3">
      <c r="D607" s="65"/>
      <c r="L607" s="65"/>
      <c r="N607" s="71"/>
    </row>
    <row r="608" spans="4:14" x14ac:dyDescent="0.3">
      <c r="D608" s="65"/>
      <c r="L608" s="65"/>
      <c r="N608" s="71"/>
    </row>
    <row r="609" spans="4:14" x14ac:dyDescent="0.3">
      <c r="D609" s="65"/>
      <c r="L609" s="65"/>
      <c r="N609" s="71"/>
    </row>
    <row r="610" spans="4:14" x14ac:dyDescent="0.3">
      <c r="D610" s="65"/>
      <c r="L610" s="65"/>
      <c r="N610" s="71"/>
    </row>
    <row r="611" spans="4:14" x14ac:dyDescent="0.3">
      <c r="D611" s="65"/>
      <c r="L611" s="65"/>
      <c r="N611" s="71"/>
    </row>
    <row r="612" spans="4:14" x14ac:dyDescent="0.3">
      <c r="D612" s="65"/>
      <c r="L612" s="65"/>
      <c r="N612" s="71"/>
    </row>
    <row r="613" spans="4:14" x14ac:dyDescent="0.3">
      <c r="D613" s="65"/>
      <c r="L613" s="65"/>
      <c r="N613" s="71"/>
    </row>
    <row r="614" spans="4:14" x14ac:dyDescent="0.3">
      <c r="D614" s="65"/>
      <c r="L614" s="65"/>
      <c r="N614" s="71"/>
    </row>
    <row r="615" spans="4:14" x14ac:dyDescent="0.3">
      <c r="D615" s="65"/>
      <c r="L615" s="65"/>
      <c r="N615" s="71"/>
    </row>
    <row r="616" spans="4:14" x14ac:dyDescent="0.3">
      <c r="D616" s="65"/>
      <c r="L616" s="65"/>
      <c r="N616" s="71"/>
    </row>
    <row r="617" spans="4:14" x14ac:dyDescent="0.3">
      <c r="D617" s="65"/>
      <c r="L617" s="65"/>
      <c r="N617" s="71"/>
    </row>
    <row r="618" spans="4:14" x14ac:dyDescent="0.3">
      <c r="D618" s="65"/>
      <c r="L618" s="65"/>
      <c r="N618" s="71"/>
    </row>
    <row r="619" spans="4:14" x14ac:dyDescent="0.3">
      <c r="D619" s="65"/>
      <c r="L619" s="65"/>
      <c r="N619" s="71"/>
    </row>
    <row r="620" spans="4:14" x14ac:dyDescent="0.3">
      <c r="D620" s="65"/>
      <c r="L620" s="65"/>
      <c r="N620" s="71"/>
    </row>
    <row r="621" spans="4:14" x14ac:dyDescent="0.3">
      <c r="D621" s="65"/>
      <c r="L621" s="65"/>
      <c r="N621" s="71"/>
    </row>
    <row r="622" spans="4:14" x14ac:dyDescent="0.3">
      <c r="D622" s="65"/>
      <c r="L622" s="65"/>
      <c r="N622" s="71"/>
    </row>
    <row r="623" spans="4:14" x14ac:dyDescent="0.3">
      <c r="D623" s="65"/>
      <c r="L623" s="65"/>
      <c r="N623" s="71"/>
    </row>
    <row r="624" spans="4:14" x14ac:dyDescent="0.3">
      <c r="D624" s="65"/>
      <c r="L624" s="65"/>
      <c r="N624" s="71"/>
    </row>
    <row r="625" spans="4:89" x14ac:dyDescent="0.3">
      <c r="D625" s="65"/>
      <c r="L625" s="65"/>
      <c r="N625" s="71"/>
    </row>
    <row r="626" spans="4:89" x14ac:dyDescent="0.3">
      <c r="D626" s="65"/>
      <c r="L626" s="65"/>
      <c r="N626" s="71"/>
    </row>
    <row r="627" spans="4:89" x14ac:dyDescent="0.3">
      <c r="D627" s="65"/>
      <c r="L627" s="65"/>
      <c r="N627" s="71"/>
    </row>
    <row r="628" spans="4:89" x14ac:dyDescent="0.3">
      <c r="D628" s="65"/>
      <c r="L628" s="65"/>
      <c r="N628" s="71"/>
    </row>
    <row r="629" spans="4:89" x14ac:dyDescent="0.3">
      <c r="D629" s="65"/>
      <c r="L629" s="65"/>
      <c r="N629" s="71"/>
    </row>
    <row r="630" spans="4:89" x14ac:dyDescent="0.3">
      <c r="D630" s="65"/>
      <c r="L630" s="65"/>
      <c r="N630" s="71"/>
    </row>
    <row r="631" spans="4:89" x14ac:dyDescent="0.3">
      <c r="D631" s="65"/>
      <c r="L631" s="65"/>
      <c r="N631" s="71"/>
    </row>
    <row r="632" spans="4:89" x14ac:dyDescent="0.3">
      <c r="D632" s="65"/>
      <c r="L632" s="65"/>
      <c r="N632" s="71"/>
    </row>
    <row r="633" spans="4:89" x14ac:dyDescent="0.3">
      <c r="D633" s="65"/>
      <c r="L633" s="65"/>
      <c r="N633" s="71"/>
    </row>
    <row r="634" spans="4:89" x14ac:dyDescent="0.3">
      <c r="D634" s="65"/>
      <c r="L634" s="65"/>
      <c r="N634" s="71"/>
    </row>
    <row r="635" spans="4:89" x14ac:dyDescent="0.3">
      <c r="D635" s="65"/>
      <c r="L635" s="65"/>
      <c r="N635" s="71"/>
    </row>
    <row r="636" spans="4:89" x14ac:dyDescent="0.3">
      <c r="D636" s="65"/>
      <c r="L636" s="65"/>
      <c r="N636" s="71"/>
    </row>
    <row r="637" spans="4:89" x14ac:dyDescent="0.3">
      <c r="D637" s="65"/>
      <c r="L637" s="65"/>
      <c r="N637" s="71"/>
    </row>
    <row r="638" spans="4:89" x14ac:dyDescent="0.3">
      <c r="D638" s="65"/>
      <c r="L638" s="65"/>
      <c r="N638" s="71"/>
    </row>
    <row r="639" spans="4:89" x14ac:dyDescent="0.3">
      <c r="D639" s="65"/>
      <c r="L639" s="65"/>
      <c r="N639" s="71"/>
      <c r="CK639" s="82"/>
    </row>
    <row r="640" spans="4:89" x14ac:dyDescent="0.3">
      <c r="D640" s="65"/>
      <c r="L640" s="65"/>
      <c r="N640" s="71"/>
    </row>
    <row r="641" spans="4:14" x14ac:dyDescent="0.3">
      <c r="D641" s="65"/>
      <c r="L641" s="65"/>
      <c r="N641" s="71"/>
    </row>
    <row r="642" spans="4:14" x14ac:dyDescent="0.3">
      <c r="D642" s="65"/>
      <c r="L642" s="65"/>
      <c r="N642" s="71"/>
    </row>
    <row r="643" spans="4:14" x14ac:dyDescent="0.3">
      <c r="D643" s="65"/>
      <c r="L643" s="65"/>
      <c r="N643" s="71"/>
    </row>
    <row r="644" spans="4:14" x14ac:dyDescent="0.3">
      <c r="D644" s="65"/>
      <c r="L644" s="65"/>
      <c r="N644" s="71"/>
    </row>
    <row r="645" spans="4:14" x14ac:dyDescent="0.3">
      <c r="D645" s="65"/>
      <c r="L645" s="65"/>
      <c r="N645" s="71"/>
    </row>
    <row r="646" spans="4:14" x14ac:dyDescent="0.3">
      <c r="D646" s="65"/>
      <c r="L646" s="65"/>
      <c r="N646" s="71"/>
    </row>
    <row r="647" spans="4:14" x14ac:dyDescent="0.3">
      <c r="D647" s="65"/>
      <c r="L647" s="65"/>
      <c r="N647" s="71"/>
    </row>
    <row r="648" spans="4:14" x14ac:dyDescent="0.3">
      <c r="D648" s="65"/>
      <c r="L648" s="65"/>
      <c r="N648" s="71"/>
    </row>
    <row r="649" spans="4:14" x14ac:dyDescent="0.3">
      <c r="D649" s="65"/>
      <c r="L649" s="65"/>
      <c r="N649" s="71"/>
    </row>
    <row r="650" spans="4:14" x14ac:dyDescent="0.3">
      <c r="D650" s="65"/>
      <c r="L650" s="65"/>
      <c r="N650" s="71"/>
    </row>
    <row r="651" spans="4:14" x14ac:dyDescent="0.3">
      <c r="D651" s="65"/>
      <c r="L651" s="65"/>
      <c r="N651" s="71"/>
    </row>
    <row r="652" spans="4:14" x14ac:dyDescent="0.3">
      <c r="D652" s="65"/>
      <c r="L652" s="65"/>
      <c r="N652" s="71"/>
    </row>
    <row r="653" spans="4:14" x14ac:dyDescent="0.3">
      <c r="D653" s="65"/>
      <c r="L653" s="65"/>
      <c r="N653" s="71"/>
    </row>
    <row r="654" spans="4:14" x14ac:dyDescent="0.3">
      <c r="D654" s="65"/>
      <c r="L654" s="65"/>
      <c r="N654" s="71"/>
    </row>
    <row r="655" spans="4:14" x14ac:dyDescent="0.3">
      <c r="D655" s="65"/>
      <c r="L655" s="65"/>
      <c r="N655" s="71"/>
    </row>
    <row r="656" spans="4:14" x14ac:dyDescent="0.3">
      <c r="D656" s="65"/>
      <c r="L656" s="65"/>
      <c r="N656" s="71"/>
    </row>
    <row r="657" spans="4:14" x14ac:dyDescent="0.3">
      <c r="D657" s="65"/>
      <c r="L657" s="65"/>
      <c r="N657" s="71"/>
    </row>
    <row r="658" spans="4:14" x14ac:dyDescent="0.3">
      <c r="D658" s="65"/>
      <c r="L658" s="65"/>
      <c r="N658" s="71"/>
    </row>
    <row r="659" spans="4:14" x14ac:dyDescent="0.3">
      <c r="D659" s="65"/>
      <c r="L659" s="65"/>
      <c r="N659" s="71"/>
    </row>
    <row r="660" spans="4:14" x14ac:dyDescent="0.3">
      <c r="D660" s="65"/>
      <c r="L660" s="65"/>
      <c r="N660" s="71"/>
    </row>
    <row r="661" spans="4:14" x14ac:dyDescent="0.3">
      <c r="D661" s="65"/>
      <c r="L661" s="65"/>
      <c r="N661" s="71"/>
    </row>
    <row r="662" spans="4:14" x14ac:dyDescent="0.3">
      <c r="D662" s="65"/>
      <c r="L662" s="65"/>
      <c r="N662" s="71"/>
    </row>
    <row r="663" spans="4:14" x14ac:dyDescent="0.3">
      <c r="D663" s="65"/>
      <c r="L663" s="65"/>
      <c r="N663" s="71"/>
    </row>
    <row r="664" spans="4:14" x14ac:dyDescent="0.3">
      <c r="D664" s="65"/>
      <c r="L664" s="65"/>
      <c r="N664" s="71"/>
    </row>
    <row r="665" spans="4:14" x14ac:dyDescent="0.3">
      <c r="D665" s="65"/>
      <c r="L665" s="65"/>
      <c r="N665" s="71"/>
    </row>
    <row r="666" spans="4:14" x14ac:dyDescent="0.3">
      <c r="D666" s="65"/>
      <c r="L666" s="65"/>
      <c r="N666" s="71"/>
    </row>
    <row r="667" spans="4:14" x14ac:dyDescent="0.3">
      <c r="D667" s="65"/>
      <c r="L667" s="65"/>
      <c r="N667" s="71"/>
    </row>
    <row r="668" spans="4:14" x14ac:dyDescent="0.3">
      <c r="D668" s="65"/>
      <c r="L668" s="65"/>
      <c r="N668" s="71"/>
    </row>
    <row r="669" spans="4:14" x14ac:dyDescent="0.3">
      <c r="D669" s="65"/>
      <c r="L669" s="65"/>
      <c r="N669" s="71"/>
    </row>
    <row r="670" spans="4:14" x14ac:dyDescent="0.3">
      <c r="D670" s="65"/>
      <c r="L670" s="65"/>
      <c r="N670" s="71"/>
    </row>
    <row r="671" spans="4:14" x14ac:dyDescent="0.3">
      <c r="D671" s="65"/>
      <c r="L671" s="65"/>
      <c r="N671" s="71"/>
    </row>
    <row r="672" spans="4:14" x14ac:dyDescent="0.3">
      <c r="D672" s="65"/>
      <c r="L672" s="65"/>
      <c r="N672" s="71"/>
    </row>
    <row r="673" spans="4:14" x14ac:dyDescent="0.3">
      <c r="D673" s="65"/>
      <c r="L673" s="65"/>
      <c r="N673" s="71"/>
    </row>
    <row r="674" spans="4:14" x14ac:dyDescent="0.3">
      <c r="D674" s="65"/>
      <c r="L674" s="65"/>
      <c r="N674" s="71"/>
    </row>
    <row r="675" spans="4:14" x14ac:dyDescent="0.3">
      <c r="D675" s="65"/>
      <c r="L675" s="65"/>
      <c r="N675" s="71"/>
    </row>
    <row r="676" spans="4:14" x14ac:dyDescent="0.3">
      <c r="D676" s="65"/>
      <c r="L676" s="65"/>
      <c r="N676" s="71"/>
    </row>
    <row r="677" spans="4:14" x14ac:dyDescent="0.3">
      <c r="D677" s="65"/>
      <c r="L677" s="65"/>
      <c r="N677" s="71"/>
    </row>
    <row r="678" spans="4:14" x14ac:dyDescent="0.3">
      <c r="D678" s="65"/>
      <c r="L678" s="65"/>
      <c r="N678" s="71"/>
    </row>
    <row r="679" spans="4:14" x14ac:dyDescent="0.3">
      <c r="D679" s="65"/>
      <c r="L679" s="65"/>
      <c r="N679" s="71"/>
    </row>
    <row r="680" spans="4:14" x14ac:dyDescent="0.3">
      <c r="D680" s="65"/>
      <c r="L680" s="65"/>
      <c r="N680" s="71"/>
    </row>
    <row r="681" spans="4:14" x14ac:dyDescent="0.3">
      <c r="D681" s="65"/>
      <c r="L681" s="65"/>
      <c r="N681" s="71"/>
    </row>
    <row r="682" spans="4:14" x14ac:dyDescent="0.3">
      <c r="D682" s="65"/>
      <c r="L682" s="65"/>
      <c r="N682" s="71"/>
    </row>
    <row r="683" spans="4:14" x14ac:dyDescent="0.3">
      <c r="D683" s="65"/>
      <c r="L683" s="65"/>
      <c r="N683" s="71"/>
    </row>
    <row r="684" spans="4:14" x14ac:dyDescent="0.3">
      <c r="D684" s="65"/>
      <c r="L684" s="65"/>
      <c r="N684" s="71"/>
    </row>
    <row r="685" spans="4:14" x14ac:dyDescent="0.3">
      <c r="D685" s="65"/>
      <c r="L685" s="65"/>
      <c r="N685" s="71"/>
    </row>
    <row r="686" spans="4:14" x14ac:dyDescent="0.3">
      <c r="D686" s="65"/>
      <c r="L686" s="65"/>
      <c r="N686" s="71"/>
    </row>
    <row r="687" spans="4:14" x14ac:dyDescent="0.3">
      <c r="D687" s="65"/>
      <c r="L687" s="65"/>
      <c r="N687" s="71"/>
    </row>
    <row r="688" spans="4:14" x14ac:dyDescent="0.3">
      <c r="D688" s="65"/>
      <c r="L688" s="65"/>
      <c r="N688" s="71"/>
    </row>
    <row r="689" spans="4:14" x14ac:dyDescent="0.3">
      <c r="D689" s="65"/>
      <c r="L689" s="65"/>
      <c r="N689" s="71"/>
    </row>
    <row r="690" spans="4:14" x14ac:dyDescent="0.3">
      <c r="D690" s="65"/>
      <c r="L690" s="65"/>
      <c r="N690" s="71"/>
    </row>
    <row r="691" spans="4:14" x14ac:dyDescent="0.3">
      <c r="D691" s="65"/>
      <c r="L691" s="65"/>
      <c r="N691" s="71"/>
    </row>
    <row r="692" spans="4:14" x14ac:dyDescent="0.3">
      <c r="D692" s="65"/>
      <c r="L692" s="65"/>
      <c r="N692" s="71"/>
    </row>
    <row r="693" spans="4:14" x14ac:dyDescent="0.3">
      <c r="D693" s="65"/>
      <c r="L693" s="65"/>
      <c r="N693" s="71"/>
    </row>
    <row r="694" spans="4:14" x14ac:dyDescent="0.3">
      <c r="D694" s="65"/>
      <c r="L694" s="65"/>
      <c r="N694" s="71"/>
    </row>
    <row r="695" spans="4:14" x14ac:dyDescent="0.3">
      <c r="D695" s="65"/>
      <c r="L695" s="65"/>
      <c r="N695" s="71"/>
    </row>
    <row r="696" spans="4:14" x14ac:dyDescent="0.3">
      <c r="D696" s="65"/>
      <c r="L696" s="65"/>
      <c r="N696" s="71"/>
    </row>
    <row r="697" spans="4:14" x14ac:dyDescent="0.3">
      <c r="D697" s="65"/>
      <c r="L697" s="65"/>
      <c r="N697" s="71"/>
    </row>
    <row r="698" spans="4:14" x14ac:dyDescent="0.3">
      <c r="D698" s="65"/>
      <c r="L698" s="65"/>
      <c r="N698" s="71"/>
    </row>
    <row r="699" spans="4:14" x14ac:dyDescent="0.3">
      <c r="D699" s="65"/>
      <c r="L699" s="65"/>
      <c r="N699" s="71"/>
    </row>
    <row r="700" spans="4:14" x14ac:dyDescent="0.3">
      <c r="D700" s="65"/>
      <c r="L700" s="65"/>
      <c r="N700" s="71"/>
    </row>
    <row r="701" spans="4:14" x14ac:dyDescent="0.3">
      <c r="D701" s="65"/>
      <c r="L701" s="65"/>
      <c r="N701" s="71"/>
    </row>
    <row r="702" spans="4:14" x14ac:dyDescent="0.3">
      <c r="D702" s="65"/>
      <c r="L702" s="65"/>
      <c r="N702" s="71"/>
    </row>
    <row r="703" spans="4:14" x14ac:dyDescent="0.3">
      <c r="D703" s="65"/>
      <c r="L703" s="65"/>
      <c r="N703" s="71"/>
    </row>
    <row r="704" spans="4:14" x14ac:dyDescent="0.3">
      <c r="D704" s="65"/>
      <c r="L704" s="65"/>
      <c r="N704" s="71"/>
    </row>
    <row r="705" spans="4:14" x14ac:dyDescent="0.3">
      <c r="D705" s="65"/>
      <c r="L705" s="65"/>
      <c r="N705" s="71"/>
    </row>
    <row r="706" spans="4:14" x14ac:dyDescent="0.3">
      <c r="D706" s="65"/>
      <c r="L706" s="65"/>
      <c r="N706" s="71"/>
    </row>
    <row r="707" spans="4:14" x14ac:dyDescent="0.3">
      <c r="D707" s="65"/>
      <c r="L707" s="65"/>
      <c r="N707" s="71"/>
    </row>
    <row r="708" spans="4:14" x14ac:dyDescent="0.3">
      <c r="D708" s="65"/>
      <c r="L708" s="65"/>
      <c r="N708" s="71"/>
    </row>
    <row r="709" spans="4:14" x14ac:dyDescent="0.3">
      <c r="D709" s="65"/>
      <c r="L709" s="65"/>
      <c r="N709" s="71"/>
    </row>
    <row r="710" spans="4:14" x14ac:dyDescent="0.3">
      <c r="D710" s="65"/>
      <c r="L710" s="65"/>
      <c r="N710" s="71"/>
    </row>
    <row r="711" spans="4:14" x14ac:dyDescent="0.3">
      <c r="D711" s="65"/>
      <c r="L711" s="65"/>
      <c r="N711" s="71"/>
    </row>
    <row r="712" spans="4:14" x14ac:dyDescent="0.3">
      <c r="D712" s="65"/>
      <c r="L712" s="65"/>
      <c r="N712" s="71"/>
    </row>
    <row r="713" spans="4:14" x14ac:dyDescent="0.3">
      <c r="D713" s="65"/>
      <c r="L713" s="65"/>
      <c r="N713" s="71"/>
    </row>
    <row r="714" spans="4:14" x14ac:dyDescent="0.3">
      <c r="D714" s="65"/>
      <c r="L714" s="65"/>
      <c r="N714" s="71"/>
    </row>
    <row r="715" spans="4:14" x14ac:dyDescent="0.3">
      <c r="D715" s="65"/>
      <c r="L715" s="65"/>
      <c r="N715" s="71"/>
    </row>
    <row r="716" spans="4:14" x14ac:dyDescent="0.3">
      <c r="D716" s="65"/>
      <c r="L716" s="65"/>
      <c r="N716" s="71"/>
    </row>
    <row r="717" spans="4:14" x14ac:dyDescent="0.3">
      <c r="D717" s="65"/>
      <c r="L717" s="65"/>
      <c r="N717" s="71"/>
    </row>
    <row r="718" spans="4:14" x14ac:dyDescent="0.3">
      <c r="D718" s="65"/>
      <c r="L718" s="65"/>
      <c r="N718" s="71"/>
    </row>
    <row r="719" spans="4:14" x14ac:dyDescent="0.3">
      <c r="D719" s="65"/>
      <c r="L719" s="65"/>
      <c r="N719" s="71"/>
    </row>
    <row r="720" spans="4:14" x14ac:dyDescent="0.3">
      <c r="D720" s="65"/>
      <c r="L720" s="65"/>
      <c r="N720" s="71"/>
    </row>
    <row r="721" spans="4:14" x14ac:dyDescent="0.3">
      <c r="D721" s="65"/>
      <c r="L721" s="65"/>
      <c r="N721" s="71"/>
    </row>
    <row r="722" spans="4:14" x14ac:dyDescent="0.3">
      <c r="D722" s="65"/>
      <c r="L722" s="65"/>
      <c r="N722" s="71"/>
    </row>
    <row r="723" spans="4:14" x14ac:dyDescent="0.3">
      <c r="D723" s="65"/>
      <c r="L723" s="65"/>
      <c r="N723" s="71"/>
    </row>
    <row r="724" spans="4:14" x14ac:dyDescent="0.3">
      <c r="D724" s="65"/>
      <c r="L724" s="65"/>
      <c r="N724" s="71"/>
    </row>
    <row r="725" spans="4:14" x14ac:dyDescent="0.3">
      <c r="D725" s="65"/>
      <c r="L725" s="65"/>
      <c r="N725" s="71"/>
    </row>
    <row r="726" spans="4:14" x14ac:dyDescent="0.3">
      <c r="D726" s="65"/>
      <c r="L726" s="65"/>
      <c r="N726" s="71"/>
    </row>
    <row r="727" spans="4:14" x14ac:dyDescent="0.3">
      <c r="D727" s="65"/>
      <c r="L727" s="65"/>
      <c r="N727" s="71"/>
    </row>
    <row r="728" spans="4:14" x14ac:dyDescent="0.3">
      <c r="D728" s="65"/>
      <c r="L728" s="65"/>
      <c r="N728" s="71"/>
    </row>
    <row r="729" spans="4:14" x14ac:dyDescent="0.3">
      <c r="D729" s="65"/>
      <c r="L729" s="65"/>
      <c r="N729" s="71"/>
    </row>
    <row r="730" spans="4:14" x14ac:dyDescent="0.3">
      <c r="D730" s="65"/>
      <c r="L730" s="65"/>
      <c r="N730" s="71"/>
    </row>
    <row r="731" spans="4:14" x14ac:dyDescent="0.3">
      <c r="D731" s="65"/>
      <c r="L731" s="65"/>
      <c r="N731" s="71"/>
    </row>
    <row r="732" spans="4:14" x14ac:dyDescent="0.3">
      <c r="D732" s="65"/>
      <c r="L732" s="65"/>
      <c r="N732" s="71"/>
    </row>
    <row r="733" spans="4:14" x14ac:dyDescent="0.3">
      <c r="D733" s="65"/>
      <c r="L733" s="65"/>
      <c r="N733" s="71"/>
    </row>
    <row r="734" spans="4:14" x14ac:dyDescent="0.3">
      <c r="D734" s="65"/>
      <c r="L734" s="65"/>
      <c r="N734" s="71"/>
    </row>
    <row r="735" spans="4:14" x14ac:dyDescent="0.3">
      <c r="D735" s="65"/>
      <c r="L735" s="65"/>
      <c r="N735" s="71"/>
    </row>
    <row r="736" spans="4:14" x14ac:dyDescent="0.3">
      <c r="D736" s="65"/>
      <c r="L736" s="65"/>
      <c r="N736" s="71"/>
    </row>
    <row r="737" spans="4:14" x14ac:dyDescent="0.3">
      <c r="D737" s="65"/>
      <c r="L737" s="65"/>
      <c r="N737" s="71"/>
    </row>
    <row r="738" spans="4:14" x14ac:dyDescent="0.3">
      <c r="D738" s="65"/>
      <c r="L738" s="65"/>
      <c r="N738" s="71"/>
    </row>
    <row r="739" spans="4:14" x14ac:dyDescent="0.3">
      <c r="D739" s="65"/>
      <c r="L739" s="65"/>
      <c r="N739" s="71"/>
    </row>
    <row r="740" spans="4:14" x14ac:dyDescent="0.3">
      <c r="D740" s="65"/>
      <c r="L740" s="65"/>
      <c r="N740" s="71"/>
    </row>
    <row r="741" spans="4:14" x14ac:dyDescent="0.3">
      <c r="D741" s="65"/>
      <c r="L741" s="65"/>
      <c r="N741" s="71"/>
    </row>
    <row r="742" spans="4:14" x14ac:dyDescent="0.3">
      <c r="D742" s="65"/>
      <c r="L742" s="65"/>
      <c r="N742" s="71"/>
    </row>
    <row r="743" spans="4:14" x14ac:dyDescent="0.3">
      <c r="D743" s="65"/>
      <c r="L743" s="65"/>
      <c r="N743" s="71"/>
    </row>
    <row r="744" spans="4:14" x14ac:dyDescent="0.3">
      <c r="D744" s="65"/>
      <c r="L744" s="65"/>
      <c r="N744" s="71"/>
    </row>
    <row r="745" spans="4:14" x14ac:dyDescent="0.3">
      <c r="D745" s="65"/>
      <c r="L745" s="65"/>
      <c r="N745" s="71"/>
    </row>
    <row r="746" spans="4:14" x14ac:dyDescent="0.3">
      <c r="D746" s="65"/>
      <c r="L746" s="65"/>
      <c r="N746" s="71"/>
    </row>
    <row r="747" spans="4:14" x14ac:dyDescent="0.3">
      <c r="D747" s="65"/>
      <c r="L747" s="65"/>
      <c r="N747" s="71"/>
    </row>
    <row r="748" spans="4:14" x14ac:dyDescent="0.3">
      <c r="D748" s="65"/>
      <c r="L748" s="65"/>
      <c r="N748" s="71"/>
    </row>
    <row r="749" spans="4:14" x14ac:dyDescent="0.3">
      <c r="D749" s="65"/>
      <c r="L749" s="65"/>
      <c r="N749" s="71"/>
    </row>
    <row r="750" spans="4:14" x14ac:dyDescent="0.3">
      <c r="D750" s="65"/>
      <c r="L750" s="65"/>
      <c r="N750" s="71"/>
    </row>
    <row r="751" spans="4:14" x14ac:dyDescent="0.3">
      <c r="D751" s="65"/>
      <c r="L751" s="65"/>
      <c r="N751" s="71"/>
    </row>
    <row r="752" spans="4:14" x14ac:dyDescent="0.3">
      <c r="D752" s="65"/>
      <c r="L752" s="65"/>
      <c r="N752" s="71"/>
    </row>
    <row r="753" spans="4:14" x14ac:dyDescent="0.3">
      <c r="D753" s="65"/>
      <c r="L753" s="65"/>
      <c r="N753" s="71"/>
    </row>
    <row r="754" spans="4:14" x14ac:dyDescent="0.3">
      <c r="D754" s="65"/>
      <c r="L754" s="65"/>
      <c r="N754" s="71"/>
    </row>
    <row r="755" spans="4:14" x14ac:dyDescent="0.3">
      <c r="D755" s="65"/>
      <c r="L755" s="65"/>
      <c r="N755" s="71"/>
    </row>
    <row r="756" spans="4:14" x14ac:dyDescent="0.3">
      <c r="D756" s="65"/>
      <c r="L756" s="65"/>
      <c r="N756" s="71"/>
    </row>
    <row r="757" spans="4:14" x14ac:dyDescent="0.3">
      <c r="D757" s="65"/>
      <c r="L757" s="65"/>
      <c r="N757" s="71"/>
    </row>
    <row r="758" spans="4:14" x14ac:dyDescent="0.3">
      <c r="D758" s="65"/>
      <c r="L758" s="65"/>
      <c r="N758" s="71"/>
    </row>
    <row r="759" spans="4:14" x14ac:dyDescent="0.3">
      <c r="D759" s="65"/>
      <c r="L759" s="65"/>
      <c r="N759" s="71"/>
    </row>
    <row r="760" spans="4:14" x14ac:dyDescent="0.3">
      <c r="D760" s="65"/>
      <c r="L760" s="65"/>
      <c r="N760" s="71"/>
    </row>
    <row r="761" spans="4:14" x14ac:dyDescent="0.3">
      <c r="D761" s="65"/>
      <c r="L761" s="65"/>
      <c r="N761" s="71"/>
    </row>
    <row r="762" spans="4:14" x14ac:dyDescent="0.3">
      <c r="D762" s="65"/>
      <c r="L762" s="65"/>
      <c r="N762" s="71"/>
    </row>
    <row r="763" spans="4:14" x14ac:dyDescent="0.3">
      <c r="D763" s="65"/>
      <c r="L763" s="65"/>
      <c r="N763" s="71"/>
    </row>
    <row r="764" spans="4:14" x14ac:dyDescent="0.3">
      <c r="D764" s="65"/>
      <c r="L764" s="65"/>
      <c r="N764" s="71"/>
    </row>
    <row r="765" spans="4:14" x14ac:dyDescent="0.3">
      <c r="D765" s="65"/>
      <c r="L765" s="65"/>
      <c r="N765" s="71"/>
    </row>
    <row r="766" spans="4:14" x14ac:dyDescent="0.3">
      <c r="D766" s="65"/>
      <c r="L766" s="65"/>
      <c r="N766" s="71"/>
    </row>
    <row r="767" spans="4:14" x14ac:dyDescent="0.3">
      <c r="D767" s="65"/>
      <c r="L767" s="65"/>
      <c r="N767" s="71"/>
    </row>
    <row r="768" spans="4:14" x14ac:dyDescent="0.3">
      <c r="D768" s="65"/>
      <c r="L768" s="65"/>
      <c r="N768" s="71"/>
    </row>
    <row r="769" spans="4:14" x14ac:dyDescent="0.3">
      <c r="D769" s="65"/>
      <c r="L769" s="65"/>
      <c r="N769" s="71"/>
    </row>
    <row r="770" spans="4:14" x14ac:dyDescent="0.3">
      <c r="D770" s="65"/>
      <c r="L770" s="65"/>
      <c r="N770" s="71"/>
    </row>
    <row r="771" spans="4:14" x14ac:dyDescent="0.3">
      <c r="D771" s="65"/>
      <c r="L771" s="65"/>
      <c r="N771" s="71"/>
    </row>
    <row r="772" spans="4:14" x14ac:dyDescent="0.3">
      <c r="D772" s="65"/>
      <c r="L772" s="65"/>
      <c r="N772" s="71"/>
    </row>
    <row r="773" spans="4:14" x14ac:dyDescent="0.3">
      <c r="D773" s="65"/>
      <c r="L773" s="65"/>
      <c r="N773" s="71"/>
    </row>
    <row r="774" spans="4:14" x14ac:dyDescent="0.3">
      <c r="D774" s="65"/>
      <c r="L774" s="65"/>
      <c r="N774" s="71"/>
    </row>
    <row r="775" spans="4:14" x14ac:dyDescent="0.3">
      <c r="D775" s="65"/>
      <c r="L775" s="65"/>
      <c r="N775" s="71"/>
    </row>
    <row r="776" spans="4:14" x14ac:dyDescent="0.3">
      <c r="D776" s="65"/>
      <c r="L776" s="65"/>
      <c r="N776" s="71"/>
    </row>
    <row r="777" spans="4:14" x14ac:dyDescent="0.3">
      <c r="D777" s="65"/>
      <c r="L777" s="65"/>
      <c r="N777" s="71"/>
    </row>
    <row r="778" spans="4:14" x14ac:dyDescent="0.3">
      <c r="D778" s="65"/>
      <c r="L778" s="65"/>
      <c r="N778" s="71"/>
    </row>
    <row r="779" spans="4:14" x14ac:dyDescent="0.3">
      <c r="D779" s="65"/>
      <c r="L779" s="65"/>
      <c r="N779" s="71"/>
    </row>
    <row r="780" spans="4:14" x14ac:dyDescent="0.3">
      <c r="D780" s="65"/>
      <c r="L780" s="65"/>
      <c r="N780" s="71"/>
    </row>
    <row r="781" spans="4:14" x14ac:dyDescent="0.3">
      <c r="D781" s="65"/>
      <c r="L781" s="65"/>
      <c r="N781" s="71"/>
    </row>
    <row r="782" spans="4:14" x14ac:dyDescent="0.3">
      <c r="D782" s="65"/>
      <c r="L782" s="65"/>
      <c r="N782" s="71"/>
    </row>
    <row r="783" spans="4:14" x14ac:dyDescent="0.3">
      <c r="D783" s="65"/>
      <c r="L783" s="65"/>
      <c r="N783" s="71"/>
    </row>
    <row r="784" spans="4:14" x14ac:dyDescent="0.3">
      <c r="D784" s="65"/>
      <c r="L784" s="65"/>
      <c r="N784" s="71"/>
    </row>
    <row r="785" spans="4:14" x14ac:dyDescent="0.3">
      <c r="D785" s="65"/>
      <c r="L785" s="65"/>
      <c r="N785" s="71"/>
    </row>
    <row r="786" spans="4:14" x14ac:dyDescent="0.3">
      <c r="D786" s="65"/>
      <c r="L786" s="65"/>
      <c r="N786" s="71"/>
    </row>
    <row r="787" spans="4:14" x14ac:dyDescent="0.3">
      <c r="D787" s="65"/>
      <c r="L787" s="65"/>
      <c r="N787" s="71"/>
    </row>
    <row r="788" spans="4:14" x14ac:dyDescent="0.3">
      <c r="D788" s="65"/>
      <c r="L788" s="65"/>
      <c r="N788" s="71"/>
    </row>
    <row r="789" spans="4:14" x14ac:dyDescent="0.3">
      <c r="D789" s="65"/>
      <c r="L789" s="65"/>
      <c r="N789" s="71"/>
    </row>
    <row r="790" spans="4:14" x14ac:dyDescent="0.3">
      <c r="D790" s="65"/>
      <c r="L790" s="65"/>
      <c r="N790" s="71"/>
    </row>
    <row r="791" spans="4:14" x14ac:dyDescent="0.3">
      <c r="D791" s="65"/>
      <c r="L791" s="65"/>
      <c r="N791" s="71"/>
    </row>
    <row r="792" spans="4:14" x14ac:dyDescent="0.3">
      <c r="D792" s="65"/>
      <c r="L792" s="65"/>
      <c r="N792" s="71"/>
    </row>
    <row r="793" spans="4:14" x14ac:dyDescent="0.3">
      <c r="D793" s="65"/>
      <c r="L793" s="65"/>
      <c r="N793" s="71"/>
    </row>
    <row r="794" spans="4:14" x14ac:dyDescent="0.3">
      <c r="D794" s="65"/>
      <c r="L794" s="65"/>
      <c r="N794" s="71"/>
    </row>
    <row r="795" spans="4:14" x14ac:dyDescent="0.3">
      <c r="D795" s="65"/>
      <c r="L795" s="65"/>
      <c r="N795" s="71"/>
    </row>
    <row r="796" spans="4:14" x14ac:dyDescent="0.3">
      <c r="D796" s="65"/>
      <c r="L796" s="65"/>
      <c r="N796" s="71"/>
    </row>
    <row r="797" spans="4:14" x14ac:dyDescent="0.3">
      <c r="D797" s="65"/>
      <c r="L797" s="65"/>
      <c r="N797" s="71"/>
    </row>
    <row r="798" spans="4:14" x14ac:dyDescent="0.3">
      <c r="D798" s="65"/>
      <c r="L798" s="65"/>
      <c r="N798" s="71"/>
    </row>
    <row r="799" spans="4:14" x14ac:dyDescent="0.3">
      <c r="D799" s="65"/>
      <c r="L799" s="65"/>
      <c r="N799" s="71"/>
    </row>
    <row r="800" spans="4:14" x14ac:dyDescent="0.3">
      <c r="D800" s="65"/>
      <c r="L800" s="65"/>
      <c r="N800" s="71"/>
    </row>
    <row r="801" spans="4:14" x14ac:dyDescent="0.3">
      <c r="D801" s="65"/>
      <c r="L801" s="65"/>
      <c r="N801" s="71"/>
    </row>
    <row r="802" spans="4:14" x14ac:dyDescent="0.3">
      <c r="D802" s="65"/>
      <c r="L802" s="65"/>
      <c r="N802" s="71"/>
    </row>
    <row r="803" spans="4:14" x14ac:dyDescent="0.3">
      <c r="D803" s="65"/>
      <c r="L803" s="65"/>
      <c r="N803" s="71"/>
    </row>
    <row r="804" spans="4:14" x14ac:dyDescent="0.3">
      <c r="D804" s="65"/>
      <c r="L804" s="65"/>
      <c r="N804" s="71"/>
    </row>
    <row r="805" spans="4:14" x14ac:dyDescent="0.3">
      <c r="D805" s="65"/>
      <c r="L805" s="65"/>
      <c r="N805" s="71"/>
    </row>
    <row r="806" spans="4:14" x14ac:dyDescent="0.3">
      <c r="D806" s="65"/>
      <c r="L806" s="65"/>
      <c r="N806" s="71"/>
    </row>
    <row r="807" spans="4:14" x14ac:dyDescent="0.3">
      <c r="D807" s="65"/>
      <c r="L807" s="65"/>
      <c r="N807" s="71"/>
    </row>
    <row r="808" spans="4:14" x14ac:dyDescent="0.3">
      <c r="D808" s="65"/>
      <c r="L808" s="65"/>
      <c r="N808" s="71"/>
    </row>
    <row r="809" spans="4:14" x14ac:dyDescent="0.3">
      <c r="D809" s="65"/>
      <c r="L809" s="65"/>
      <c r="N809" s="71"/>
    </row>
    <row r="810" spans="4:14" x14ac:dyDescent="0.3">
      <c r="D810" s="65"/>
      <c r="L810" s="65"/>
      <c r="N810" s="71"/>
    </row>
    <row r="811" spans="4:14" x14ac:dyDescent="0.3">
      <c r="D811" s="65"/>
      <c r="L811" s="65"/>
      <c r="N811" s="71"/>
    </row>
    <row r="812" spans="4:14" x14ac:dyDescent="0.3">
      <c r="D812" s="65"/>
      <c r="L812" s="65"/>
      <c r="N812" s="71"/>
    </row>
    <row r="813" spans="4:14" x14ac:dyDescent="0.3">
      <c r="D813" s="65"/>
      <c r="L813" s="65"/>
      <c r="N813" s="71"/>
    </row>
    <row r="814" spans="4:14" x14ac:dyDescent="0.3">
      <c r="D814" s="65"/>
      <c r="L814" s="65"/>
      <c r="N814" s="71"/>
    </row>
    <row r="815" spans="4:14" x14ac:dyDescent="0.3">
      <c r="D815" s="65"/>
      <c r="L815" s="65"/>
      <c r="N815" s="71"/>
    </row>
    <row r="816" spans="4:14" x14ac:dyDescent="0.3">
      <c r="D816" s="65"/>
      <c r="L816" s="65"/>
      <c r="N816" s="71"/>
    </row>
    <row r="817" spans="4:14" x14ac:dyDescent="0.3">
      <c r="D817" s="65"/>
      <c r="L817" s="65"/>
      <c r="N817" s="71"/>
    </row>
    <row r="818" spans="4:14" x14ac:dyDescent="0.3">
      <c r="D818" s="65"/>
      <c r="L818" s="65"/>
      <c r="N818" s="71"/>
    </row>
    <row r="819" spans="4:14" x14ac:dyDescent="0.3">
      <c r="D819" s="65"/>
      <c r="L819" s="65"/>
      <c r="N819" s="71"/>
    </row>
    <row r="820" spans="4:14" x14ac:dyDescent="0.3">
      <c r="D820" s="65"/>
      <c r="L820" s="65"/>
      <c r="N820" s="71"/>
    </row>
    <row r="821" spans="4:14" x14ac:dyDescent="0.3">
      <c r="D821" s="65"/>
      <c r="L821" s="65"/>
      <c r="N821" s="71"/>
    </row>
    <row r="822" spans="4:14" x14ac:dyDescent="0.3">
      <c r="D822" s="65"/>
      <c r="L822" s="65"/>
      <c r="N822" s="71"/>
    </row>
    <row r="823" spans="4:14" x14ac:dyDescent="0.3">
      <c r="D823" s="65"/>
      <c r="L823" s="65"/>
      <c r="N823" s="71"/>
    </row>
    <row r="824" spans="4:14" x14ac:dyDescent="0.3">
      <c r="D824" s="65"/>
      <c r="L824" s="65"/>
      <c r="N824" s="71"/>
    </row>
    <row r="825" spans="4:14" x14ac:dyDescent="0.3">
      <c r="D825" s="65"/>
      <c r="L825" s="65"/>
      <c r="N825" s="71"/>
    </row>
    <row r="826" spans="4:14" x14ac:dyDescent="0.3">
      <c r="D826" s="65"/>
      <c r="L826" s="65"/>
      <c r="N826" s="71"/>
    </row>
    <row r="827" spans="4:14" x14ac:dyDescent="0.3">
      <c r="D827" s="65"/>
      <c r="L827" s="65"/>
      <c r="N827" s="71"/>
    </row>
    <row r="828" spans="4:14" x14ac:dyDescent="0.3">
      <c r="D828" s="65"/>
      <c r="L828" s="65"/>
      <c r="N828" s="71"/>
    </row>
    <row r="829" spans="4:14" x14ac:dyDescent="0.3">
      <c r="D829" s="65"/>
      <c r="L829" s="65"/>
      <c r="N829" s="71"/>
    </row>
    <row r="830" spans="4:14" x14ac:dyDescent="0.3">
      <c r="D830" s="65"/>
      <c r="L830" s="65"/>
      <c r="N830" s="71"/>
    </row>
    <row r="831" spans="4:14" x14ac:dyDescent="0.3">
      <c r="D831" s="65"/>
      <c r="L831" s="65"/>
      <c r="N831" s="71"/>
    </row>
    <row r="832" spans="4:14" x14ac:dyDescent="0.3">
      <c r="D832" s="65"/>
      <c r="L832" s="65"/>
      <c r="N832" s="71"/>
    </row>
    <row r="833" spans="4:14" x14ac:dyDescent="0.3">
      <c r="D833" s="65"/>
      <c r="L833" s="65"/>
      <c r="N833" s="71"/>
    </row>
    <row r="834" spans="4:14" x14ac:dyDescent="0.3">
      <c r="D834" s="65"/>
      <c r="L834" s="65"/>
      <c r="N834" s="71"/>
    </row>
    <row r="835" spans="4:14" x14ac:dyDescent="0.3">
      <c r="D835" s="65"/>
      <c r="L835" s="65"/>
      <c r="N835" s="71"/>
    </row>
    <row r="836" spans="4:14" x14ac:dyDescent="0.3">
      <c r="D836" s="65"/>
      <c r="L836" s="65"/>
      <c r="N836" s="71"/>
    </row>
    <row r="837" spans="4:14" x14ac:dyDescent="0.3">
      <c r="D837" s="65"/>
      <c r="L837" s="65"/>
      <c r="N837" s="71"/>
    </row>
    <row r="838" spans="4:14" x14ac:dyDescent="0.3">
      <c r="D838" s="65"/>
      <c r="L838" s="65"/>
      <c r="N838" s="71"/>
    </row>
    <row r="839" spans="4:14" x14ac:dyDescent="0.3">
      <c r="D839" s="65"/>
      <c r="L839" s="65"/>
      <c r="N839" s="71"/>
    </row>
    <row r="840" spans="4:14" x14ac:dyDescent="0.3">
      <c r="D840" s="65"/>
      <c r="L840" s="65"/>
      <c r="N840" s="71"/>
    </row>
    <row r="841" spans="4:14" x14ac:dyDescent="0.3">
      <c r="D841" s="65"/>
      <c r="L841" s="65"/>
      <c r="N841" s="71"/>
    </row>
    <row r="842" spans="4:14" x14ac:dyDescent="0.3">
      <c r="D842" s="65"/>
      <c r="L842" s="65"/>
      <c r="N842" s="71"/>
    </row>
    <row r="843" spans="4:14" x14ac:dyDescent="0.3">
      <c r="D843" s="65"/>
      <c r="L843" s="65"/>
      <c r="N843" s="71"/>
    </row>
    <row r="844" spans="4:14" x14ac:dyDescent="0.3">
      <c r="D844" s="65"/>
      <c r="L844" s="65"/>
      <c r="N844" s="71"/>
    </row>
    <row r="845" spans="4:14" x14ac:dyDescent="0.3">
      <c r="D845" s="65"/>
      <c r="L845" s="65"/>
      <c r="N845" s="71"/>
    </row>
    <row r="846" spans="4:14" x14ac:dyDescent="0.3">
      <c r="D846" s="65"/>
      <c r="L846" s="65"/>
      <c r="N846" s="71"/>
    </row>
    <row r="847" spans="4:14" x14ac:dyDescent="0.3">
      <c r="D847" s="65"/>
      <c r="L847" s="65"/>
      <c r="N847" s="71"/>
    </row>
    <row r="848" spans="4:14" x14ac:dyDescent="0.3">
      <c r="D848" s="65"/>
      <c r="L848" s="65"/>
      <c r="N848" s="71"/>
    </row>
    <row r="849" spans="4:14" x14ac:dyDescent="0.3">
      <c r="D849" s="65"/>
      <c r="L849" s="65"/>
      <c r="N849" s="71"/>
    </row>
    <row r="850" spans="4:14" x14ac:dyDescent="0.3">
      <c r="D850" s="65"/>
      <c r="L850" s="65"/>
      <c r="N850" s="71"/>
    </row>
    <row r="851" spans="4:14" x14ac:dyDescent="0.3">
      <c r="D851" s="65"/>
      <c r="L851" s="65"/>
      <c r="N851" s="71"/>
    </row>
    <row r="852" spans="4:14" x14ac:dyDescent="0.3">
      <c r="D852" s="65"/>
      <c r="L852" s="65"/>
      <c r="N852" s="71"/>
    </row>
    <row r="853" spans="4:14" x14ac:dyDescent="0.3">
      <c r="D853" s="65"/>
      <c r="L853" s="65"/>
      <c r="N853" s="71"/>
    </row>
    <row r="854" spans="4:14" x14ac:dyDescent="0.3">
      <c r="D854" s="65"/>
      <c r="L854" s="65"/>
      <c r="N854" s="71"/>
    </row>
    <row r="855" spans="4:14" x14ac:dyDescent="0.3">
      <c r="D855" s="65"/>
      <c r="L855" s="65"/>
      <c r="N855" s="71"/>
    </row>
    <row r="856" spans="4:14" x14ac:dyDescent="0.3">
      <c r="D856" s="65"/>
      <c r="L856" s="65"/>
      <c r="N856" s="71"/>
    </row>
    <row r="857" spans="4:14" x14ac:dyDescent="0.3">
      <c r="D857" s="65"/>
      <c r="L857" s="65"/>
      <c r="N857" s="71"/>
    </row>
    <row r="858" spans="4:14" x14ac:dyDescent="0.3">
      <c r="D858" s="65"/>
      <c r="L858" s="65"/>
      <c r="N858" s="71"/>
    </row>
    <row r="859" spans="4:14" x14ac:dyDescent="0.3">
      <c r="D859" s="65"/>
      <c r="L859" s="65"/>
      <c r="N859" s="71"/>
    </row>
    <row r="860" spans="4:14" x14ac:dyDescent="0.3">
      <c r="D860" s="65"/>
      <c r="L860" s="65"/>
      <c r="N860" s="71"/>
    </row>
    <row r="861" spans="4:14" x14ac:dyDescent="0.3">
      <c r="D861" s="65"/>
      <c r="L861" s="65"/>
      <c r="N861" s="71"/>
    </row>
    <row r="862" spans="4:14" x14ac:dyDescent="0.3">
      <c r="D862" s="65"/>
      <c r="L862" s="65"/>
      <c r="N862" s="71"/>
    </row>
    <row r="863" spans="4:14" x14ac:dyDescent="0.3">
      <c r="D863" s="65"/>
      <c r="L863" s="65"/>
      <c r="N863" s="71"/>
    </row>
    <row r="864" spans="4:14" x14ac:dyDescent="0.3">
      <c r="D864" s="65"/>
      <c r="L864" s="65"/>
      <c r="N864" s="71"/>
    </row>
    <row r="865" spans="4:14" x14ac:dyDescent="0.3">
      <c r="D865" s="65"/>
      <c r="L865" s="65"/>
      <c r="N865" s="71"/>
    </row>
    <row r="866" spans="4:14" x14ac:dyDescent="0.3">
      <c r="D866" s="65"/>
      <c r="L866" s="65"/>
      <c r="N866" s="71"/>
    </row>
    <row r="867" spans="4:14" x14ac:dyDescent="0.3">
      <c r="D867" s="65"/>
      <c r="L867" s="65"/>
      <c r="N867" s="71"/>
    </row>
    <row r="868" spans="4:14" x14ac:dyDescent="0.3">
      <c r="D868" s="65"/>
      <c r="L868" s="65"/>
      <c r="N868" s="71"/>
    </row>
    <row r="869" spans="4:14" x14ac:dyDescent="0.3">
      <c r="D869" s="65"/>
      <c r="L869" s="65"/>
      <c r="N869" s="71"/>
    </row>
    <row r="870" spans="4:14" x14ac:dyDescent="0.3">
      <c r="D870" s="65"/>
      <c r="L870" s="65"/>
      <c r="N870" s="71"/>
    </row>
    <row r="871" spans="4:14" x14ac:dyDescent="0.3">
      <c r="D871" s="65"/>
      <c r="L871" s="65"/>
      <c r="N871" s="71"/>
    </row>
    <row r="872" spans="4:14" x14ac:dyDescent="0.3">
      <c r="D872" s="65"/>
      <c r="L872" s="65"/>
      <c r="N872" s="71"/>
    </row>
    <row r="873" spans="4:14" x14ac:dyDescent="0.3">
      <c r="D873" s="65"/>
      <c r="L873" s="65"/>
      <c r="N873" s="71"/>
    </row>
    <row r="874" spans="4:14" x14ac:dyDescent="0.3">
      <c r="D874" s="65"/>
      <c r="L874" s="65"/>
      <c r="N874" s="71"/>
    </row>
    <row r="875" spans="4:14" x14ac:dyDescent="0.3">
      <c r="D875" s="65"/>
      <c r="L875" s="65"/>
      <c r="N875" s="71"/>
    </row>
    <row r="876" spans="4:14" x14ac:dyDescent="0.3">
      <c r="D876" s="65"/>
      <c r="L876" s="65"/>
      <c r="N876" s="71"/>
    </row>
    <row r="877" spans="4:14" x14ac:dyDescent="0.3">
      <c r="D877" s="65"/>
      <c r="L877" s="65"/>
      <c r="N877" s="71"/>
    </row>
    <row r="878" spans="4:14" x14ac:dyDescent="0.3">
      <c r="D878" s="65"/>
      <c r="L878" s="65"/>
      <c r="N878" s="71"/>
    </row>
    <row r="879" spans="4:14" x14ac:dyDescent="0.3">
      <c r="D879" s="65"/>
      <c r="L879" s="65"/>
      <c r="N879" s="71"/>
    </row>
    <row r="880" spans="4:14" x14ac:dyDescent="0.3">
      <c r="D880" s="65"/>
      <c r="L880" s="65"/>
      <c r="N880" s="71"/>
    </row>
    <row r="881" spans="4:14" x14ac:dyDescent="0.3">
      <c r="D881" s="65"/>
      <c r="L881" s="65"/>
      <c r="N881" s="71"/>
    </row>
    <row r="882" spans="4:14" x14ac:dyDescent="0.3">
      <c r="D882" s="65"/>
      <c r="L882" s="65"/>
      <c r="N882" s="71"/>
    </row>
    <row r="883" spans="4:14" x14ac:dyDescent="0.3">
      <c r="D883" s="65"/>
      <c r="L883" s="65"/>
      <c r="N883" s="71"/>
    </row>
    <row r="884" spans="4:14" x14ac:dyDescent="0.3">
      <c r="D884" s="65"/>
      <c r="L884" s="65"/>
      <c r="N884" s="71"/>
    </row>
    <row r="885" spans="4:14" x14ac:dyDescent="0.3">
      <c r="D885" s="65"/>
      <c r="L885" s="65"/>
      <c r="N885" s="71"/>
    </row>
    <row r="886" spans="4:14" x14ac:dyDescent="0.3">
      <c r="D886" s="65"/>
      <c r="L886" s="65"/>
      <c r="N886" s="71"/>
    </row>
    <row r="887" spans="4:14" x14ac:dyDescent="0.3">
      <c r="D887" s="65"/>
      <c r="L887" s="65"/>
      <c r="N887" s="71"/>
    </row>
    <row r="888" spans="4:14" x14ac:dyDescent="0.3">
      <c r="D888" s="65"/>
      <c r="L888" s="65"/>
      <c r="N888" s="71"/>
    </row>
    <row r="889" spans="4:14" x14ac:dyDescent="0.3">
      <c r="D889" s="65"/>
      <c r="L889" s="65"/>
      <c r="N889" s="71"/>
    </row>
    <row r="890" spans="4:14" x14ac:dyDescent="0.3">
      <c r="D890" s="65"/>
      <c r="L890" s="65"/>
      <c r="N890" s="71"/>
    </row>
    <row r="891" spans="4:14" x14ac:dyDescent="0.3">
      <c r="D891" s="65"/>
      <c r="L891" s="65"/>
      <c r="N891" s="71"/>
    </row>
    <row r="892" spans="4:14" x14ac:dyDescent="0.3">
      <c r="D892" s="65"/>
      <c r="L892" s="65"/>
      <c r="N892" s="71"/>
    </row>
    <row r="893" spans="4:14" x14ac:dyDescent="0.3">
      <c r="D893" s="65"/>
      <c r="L893" s="65"/>
      <c r="N893" s="71"/>
    </row>
    <row r="894" spans="4:14" x14ac:dyDescent="0.3">
      <c r="D894" s="65"/>
      <c r="L894" s="65"/>
      <c r="N894" s="71"/>
    </row>
    <row r="895" spans="4:14" x14ac:dyDescent="0.3">
      <c r="D895" s="65"/>
      <c r="L895" s="65"/>
      <c r="N895" s="71"/>
    </row>
    <row r="896" spans="4:14" x14ac:dyDescent="0.3">
      <c r="D896" s="65"/>
      <c r="L896" s="65"/>
      <c r="N896" s="71"/>
    </row>
    <row r="897" spans="4:14" x14ac:dyDescent="0.3">
      <c r="D897" s="65"/>
      <c r="L897" s="65"/>
      <c r="N897" s="71"/>
    </row>
    <row r="898" spans="4:14" x14ac:dyDescent="0.3">
      <c r="D898" s="65"/>
      <c r="L898" s="65"/>
      <c r="N898" s="71"/>
    </row>
    <row r="899" spans="4:14" x14ac:dyDescent="0.3">
      <c r="D899" s="65"/>
      <c r="L899" s="65"/>
      <c r="N899" s="71"/>
    </row>
    <row r="900" spans="4:14" x14ac:dyDescent="0.3">
      <c r="D900" s="65"/>
      <c r="L900" s="65"/>
      <c r="N900" s="71"/>
    </row>
    <row r="901" spans="4:14" x14ac:dyDescent="0.3">
      <c r="D901" s="65"/>
      <c r="L901" s="65"/>
      <c r="N901" s="71"/>
    </row>
    <row r="902" spans="4:14" x14ac:dyDescent="0.3">
      <c r="D902" s="65"/>
      <c r="L902" s="65"/>
      <c r="N902" s="71"/>
    </row>
    <row r="903" spans="4:14" x14ac:dyDescent="0.3">
      <c r="D903" s="65"/>
      <c r="L903" s="65"/>
      <c r="N903" s="71"/>
    </row>
    <row r="904" spans="4:14" x14ac:dyDescent="0.3">
      <c r="D904" s="65"/>
      <c r="L904" s="65"/>
      <c r="N904" s="71"/>
    </row>
    <row r="905" spans="4:14" x14ac:dyDescent="0.3">
      <c r="D905" s="65"/>
      <c r="L905" s="65"/>
      <c r="N905" s="71"/>
    </row>
    <row r="906" spans="4:14" x14ac:dyDescent="0.3">
      <c r="D906" s="65"/>
      <c r="L906" s="65"/>
      <c r="N906" s="71"/>
    </row>
    <row r="907" spans="4:14" x14ac:dyDescent="0.3">
      <c r="D907" s="65"/>
      <c r="L907" s="65"/>
      <c r="N907" s="71"/>
    </row>
    <row r="908" spans="4:14" x14ac:dyDescent="0.3">
      <c r="D908" s="65"/>
      <c r="L908" s="65"/>
      <c r="N908" s="71"/>
    </row>
    <row r="909" spans="4:14" x14ac:dyDescent="0.3">
      <c r="D909" s="65"/>
      <c r="L909" s="65"/>
      <c r="N909" s="71"/>
    </row>
    <row r="910" spans="4:14" x14ac:dyDescent="0.3">
      <c r="D910" s="65"/>
      <c r="L910" s="65"/>
      <c r="N910" s="71"/>
    </row>
    <row r="911" spans="4:14" x14ac:dyDescent="0.3">
      <c r="D911" s="65"/>
      <c r="L911" s="65"/>
      <c r="N911" s="71"/>
    </row>
    <row r="912" spans="4:14" x14ac:dyDescent="0.3">
      <c r="D912" s="65"/>
      <c r="L912" s="65"/>
      <c r="N912" s="71"/>
    </row>
    <row r="913" spans="4:14" x14ac:dyDescent="0.3">
      <c r="D913" s="65"/>
      <c r="L913" s="65"/>
      <c r="N913" s="71"/>
    </row>
    <row r="914" spans="4:14" x14ac:dyDescent="0.3">
      <c r="D914" s="65"/>
      <c r="L914" s="65"/>
      <c r="N914" s="71"/>
    </row>
    <row r="915" spans="4:14" x14ac:dyDescent="0.3">
      <c r="D915" s="65"/>
      <c r="L915" s="65"/>
      <c r="N915" s="71"/>
    </row>
    <row r="916" spans="4:14" x14ac:dyDescent="0.3">
      <c r="D916" s="65"/>
      <c r="L916" s="65"/>
      <c r="N916" s="71"/>
    </row>
    <row r="917" spans="4:14" x14ac:dyDescent="0.3">
      <c r="D917" s="65"/>
      <c r="L917" s="65"/>
      <c r="N917" s="71"/>
    </row>
    <row r="918" spans="4:14" x14ac:dyDescent="0.3">
      <c r="D918" s="65"/>
      <c r="L918" s="65"/>
      <c r="N918" s="71"/>
    </row>
    <row r="919" spans="4:14" x14ac:dyDescent="0.3">
      <c r="D919" s="65"/>
      <c r="L919" s="65"/>
      <c r="N919" s="71"/>
    </row>
    <row r="920" spans="4:14" x14ac:dyDescent="0.3">
      <c r="D920" s="65"/>
      <c r="L920" s="65"/>
      <c r="N920" s="71"/>
    </row>
    <row r="921" spans="4:14" x14ac:dyDescent="0.3">
      <c r="D921" s="65"/>
      <c r="L921" s="65"/>
      <c r="N921" s="71"/>
    </row>
    <row r="922" spans="4:14" x14ac:dyDescent="0.3">
      <c r="D922" s="65"/>
      <c r="L922" s="65"/>
      <c r="N922" s="71"/>
    </row>
    <row r="923" spans="4:14" x14ac:dyDescent="0.3">
      <c r="D923" s="65"/>
      <c r="L923" s="65"/>
      <c r="N923" s="71"/>
    </row>
    <row r="924" spans="4:14" x14ac:dyDescent="0.3">
      <c r="D924" s="65"/>
      <c r="L924" s="65"/>
      <c r="N924" s="71"/>
    </row>
    <row r="925" spans="4:14" x14ac:dyDescent="0.3">
      <c r="D925" s="65"/>
      <c r="L925" s="65"/>
      <c r="N925" s="71"/>
    </row>
    <row r="926" spans="4:14" x14ac:dyDescent="0.3">
      <c r="D926" s="65"/>
      <c r="L926" s="65"/>
      <c r="N926" s="71"/>
    </row>
    <row r="927" spans="4:14" x14ac:dyDescent="0.3">
      <c r="D927" s="65"/>
      <c r="L927" s="65"/>
      <c r="N927" s="71"/>
    </row>
    <row r="928" spans="4:14" x14ac:dyDescent="0.3">
      <c r="D928" s="65"/>
      <c r="L928" s="65"/>
      <c r="N928" s="71"/>
    </row>
    <row r="929" spans="4:14" x14ac:dyDescent="0.3">
      <c r="D929" s="65"/>
      <c r="L929" s="65"/>
      <c r="N929" s="71"/>
    </row>
    <row r="930" spans="4:14" x14ac:dyDescent="0.3">
      <c r="D930" s="65"/>
      <c r="L930" s="65"/>
      <c r="N930" s="71"/>
    </row>
    <row r="931" spans="4:14" x14ac:dyDescent="0.3">
      <c r="D931" s="65"/>
      <c r="L931" s="65"/>
      <c r="N931" s="71"/>
    </row>
    <row r="932" spans="4:14" x14ac:dyDescent="0.3">
      <c r="D932" s="65"/>
      <c r="L932" s="65"/>
      <c r="N932" s="71"/>
    </row>
    <row r="933" spans="4:14" x14ac:dyDescent="0.3">
      <c r="D933" s="65"/>
      <c r="L933" s="65"/>
      <c r="N933" s="71"/>
    </row>
    <row r="934" spans="4:14" x14ac:dyDescent="0.3">
      <c r="D934" s="65"/>
      <c r="L934" s="65"/>
      <c r="N934" s="71"/>
    </row>
    <row r="935" spans="4:14" x14ac:dyDescent="0.3">
      <c r="D935" s="65"/>
      <c r="L935" s="65"/>
      <c r="N935" s="71"/>
    </row>
    <row r="936" spans="4:14" x14ac:dyDescent="0.3">
      <c r="D936" s="65"/>
      <c r="L936" s="65"/>
      <c r="N936" s="71"/>
    </row>
    <row r="937" spans="4:14" x14ac:dyDescent="0.3">
      <c r="D937" s="65"/>
      <c r="L937" s="65"/>
      <c r="N937" s="71"/>
    </row>
    <row r="938" spans="4:14" x14ac:dyDescent="0.3">
      <c r="D938" s="65"/>
      <c r="L938" s="65"/>
      <c r="N938" s="71"/>
    </row>
    <row r="939" spans="4:14" x14ac:dyDescent="0.3">
      <c r="D939" s="65"/>
      <c r="L939" s="65"/>
      <c r="N939" s="71"/>
    </row>
    <row r="940" spans="4:14" x14ac:dyDescent="0.3">
      <c r="D940" s="65"/>
      <c r="L940" s="65"/>
      <c r="N940" s="71"/>
    </row>
    <row r="941" spans="4:14" x14ac:dyDescent="0.3">
      <c r="D941" s="65"/>
      <c r="L941" s="65"/>
      <c r="N941" s="71"/>
    </row>
    <row r="942" spans="4:14" x14ac:dyDescent="0.3">
      <c r="D942" s="65"/>
      <c r="L942" s="65"/>
      <c r="N942" s="71"/>
    </row>
    <row r="943" spans="4:14" x14ac:dyDescent="0.3">
      <c r="D943" s="65"/>
      <c r="L943" s="65"/>
      <c r="N943" s="71"/>
    </row>
    <row r="944" spans="4:14" x14ac:dyDescent="0.3">
      <c r="D944" s="65"/>
      <c r="L944" s="65"/>
      <c r="N944" s="71"/>
    </row>
    <row r="945" spans="4:14" x14ac:dyDescent="0.3">
      <c r="D945" s="65"/>
      <c r="L945" s="65"/>
      <c r="N945" s="71"/>
    </row>
    <row r="946" spans="4:14" x14ac:dyDescent="0.3">
      <c r="D946" s="65"/>
      <c r="L946" s="65"/>
      <c r="N946" s="71"/>
    </row>
    <row r="947" spans="4:14" x14ac:dyDescent="0.3">
      <c r="D947" s="65"/>
      <c r="L947" s="65"/>
      <c r="N947" s="71"/>
    </row>
    <row r="948" spans="4:14" x14ac:dyDescent="0.3">
      <c r="D948" s="65"/>
      <c r="L948" s="65"/>
      <c r="N948" s="71"/>
    </row>
    <row r="949" spans="4:14" x14ac:dyDescent="0.3">
      <c r="D949" s="65"/>
      <c r="L949" s="65"/>
      <c r="N949" s="71"/>
    </row>
    <row r="950" spans="4:14" x14ac:dyDescent="0.3">
      <c r="D950" s="65"/>
      <c r="L950" s="65"/>
      <c r="N950" s="71"/>
    </row>
    <row r="951" spans="4:14" x14ac:dyDescent="0.3">
      <c r="D951" s="65"/>
      <c r="L951" s="65"/>
      <c r="N951" s="71"/>
    </row>
    <row r="952" spans="4:14" x14ac:dyDescent="0.3">
      <c r="D952" s="65"/>
      <c r="L952" s="65"/>
      <c r="N952" s="71"/>
    </row>
    <row r="953" spans="4:14" x14ac:dyDescent="0.3">
      <c r="D953" s="65"/>
      <c r="L953" s="65"/>
      <c r="N953" s="71"/>
    </row>
    <row r="954" spans="4:14" x14ac:dyDescent="0.3">
      <c r="D954" s="65"/>
      <c r="L954" s="65"/>
      <c r="N954" s="71"/>
    </row>
    <row r="955" spans="4:14" x14ac:dyDescent="0.3">
      <c r="D955" s="65"/>
      <c r="L955" s="65"/>
      <c r="N955" s="71"/>
    </row>
    <row r="956" spans="4:14" x14ac:dyDescent="0.3">
      <c r="D956" s="65"/>
      <c r="L956" s="65"/>
      <c r="N956" s="71"/>
    </row>
    <row r="957" spans="4:14" x14ac:dyDescent="0.3">
      <c r="D957" s="65"/>
      <c r="L957" s="65"/>
      <c r="N957" s="71"/>
    </row>
    <row r="958" spans="4:14" x14ac:dyDescent="0.3">
      <c r="D958" s="65"/>
      <c r="L958" s="65"/>
      <c r="N958" s="71"/>
    </row>
    <row r="959" spans="4:14" x14ac:dyDescent="0.3">
      <c r="D959" s="65"/>
      <c r="L959" s="65"/>
      <c r="N959" s="71"/>
    </row>
    <row r="960" spans="4:14" x14ac:dyDescent="0.3">
      <c r="D960" s="65"/>
      <c r="L960" s="65"/>
      <c r="N960" s="71"/>
    </row>
    <row r="961" spans="4:14" x14ac:dyDescent="0.3">
      <c r="D961" s="65"/>
      <c r="L961" s="65"/>
      <c r="N961" s="71"/>
    </row>
    <row r="962" spans="4:14" x14ac:dyDescent="0.3">
      <c r="D962" s="65"/>
      <c r="L962" s="65"/>
      <c r="N962" s="71"/>
    </row>
    <row r="963" spans="4:14" x14ac:dyDescent="0.3">
      <c r="D963" s="65"/>
      <c r="L963" s="65"/>
      <c r="N963" s="71"/>
    </row>
    <row r="964" spans="4:14" x14ac:dyDescent="0.3">
      <c r="D964" s="65"/>
      <c r="L964" s="65"/>
      <c r="N964" s="71"/>
    </row>
    <row r="965" spans="4:14" x14ac:dyDescent="0.3">
      <c r="D965" s="65"/>
      <c r="L965" s="65"/>
      <c r="N965" s="71"/>
    </row>
    <row r="966" spans="4:14" x14ac:dyDescent="0.3">
      <c r="D966" s="65"/>
      <c r="L966" s="65"/>
      <c r="N966" s="71"/>
    </row>
    <row r="967" spans="4:14" x14ac:dyDescent="0.3">
      <c r="D967" s="65"/>
      <c r="L967" s="65"/>
      <c r="N967" s="71"/>
    </row>
    <row r="968" spans="4:14" x14ac:dyDescent="0.3">
      <c r="D968" s="65"/>
      <c r="L968" s="65"/>
      <c r="N968" s="71"/>
    </row>
    <row r="969" spans="4:14" x14ac:dyDescent="0.3">
      <c r="D969" s="65"/>
      <c r="L969" s="65"/>
      <c r="N969" s="71"/>
    </row>
    <row r="970" spans="4:14" x14ac:dyDescent="0.3">
      <c r="D970" s="65"/>
      <c r="L970" s="65"/>
      <c r="N970" s="71"/>
    </row>
    <row r="971" spans="4:14" x14ac:dyDescent="0.3">
      <c r="D971" s="65"/>
      <c r="L971" s="65"/>
      <c r="N971" s="71"/>
    </row>
    <row r="972" spans="4:14" x14ac:dyDescent="0.3">
      <c r="D972" s="65"/>
      <c r="L972" s="65"/>
      <c r="N972" s="71"/>
    </row>
    <row r="973" spans="4:14" x14ac:dyDescent="0.3">
      <c r="D973" s="65"/>
      <c r="L973" s="65"/>
      <c r="N973" s="71"/>
    </row>
    <row r="974" spans="4:14" x14ac:dyDescent="0.3">
      <c r="D974" s="65"/>
      <c r="L974" s="65"/>
      <c r="N974" s="71"/>
    </row>
    <row r="975" spans="4:14" x14ac:dyDescent="0.3">
      <c r="D975" s="65"/>
      <c r="L975" s="65"/>
      <c r="N975" s="71"/>
    </row>
    <row r="976" spans="4:14" x14ac:dyDescent="0.3">
      <c r="D976" s="65"/>
      <c r="L976" s="65"/>
      <c r="N976" s="71"/>
    </row>
    <row r="977" spans="4:14" x14ac:dyDescent="0.3">
      <c r="D977" s="65"/>
      <c r="L977" s="65"/>
      <c r="N977" s="71"/>
    </row>
    <row r="978" spans="4:14" x14ac:dyDescent="0.3">
      <c r="D978" s="65"/>
      <c r="L978" s="65"/>
      <c r="N978" s="71"/>
    </row>
    <row r="979" spans="4:14" x14ac:dyDescent="0.3">
      <c r="D979" s="65"/>
      <c r="L979" s="65"/>
      <c r="N979" s="71"/>
    </row>
    <row r="980" spans="4:14" x14ac:dyDescent="0.3">
      <c r="D980" s="65"/>
      <c r="L980" s="65"/>
      <c r="N980" s="71"/>
    </row>
    <row r="981" spans="4:14" x14ac:dyDescent="0.3">
      <c r="D981" s="65"/>
      <c r="L981" s="65"/>
      <c r="N981" s="71"/>
    </row>
    <row r="982" spans="4:14" x14ac:dyDescent="0.3">
      <c r="D982" s="65"/>
      <c r="L982" s="65"/>
      <c r="N982" s="71"/>
    </row>
    <row r="983" spans="4:14" x14ac:dyDescent="0.3">
      <c r="D983" s="65"/>
      <c r="L983" s="65"/>
      <c r="N983" s="71"/>
    </row>
    <row r="984" spans="4:14" x14ac:dyDescent="0.3">
      <c r="D984" s="65"/>
      <c r="L984" s="65"/>
      <c r="N984" s="71"/>
    </row>
    <row r="985" spans="4:14" x14ac:dyDescent="0.3">
      <c r="D985" s="65"/>
      <c r="L985" s="65"/>
      <c r="N985" s="71"/>
    </row>
    <row r="986" spans="4:14" x14ac:dyDescent="0.3">
      <c r="D986" s="65"/>
      <c r="L986" s="65"/>
      <c r="N986" s="71"/>
    </row>
    <row r="987" spans="4:14" x14ac:dyDescent="0.3">
      <c r="D987" s="65"/>
      <c r="L987" s="65"/>
      <c r="N987" s="71"/>
    </row>
    <row r="988" spans="4:14" x14ac:dyDescent="0.3">
      <c r="D988" s="65"/>
      <c r="L988" s="65"/>
      <c r="N988" s="71"/>
    </row>
    <row r="989" spans="4:14" x14ac:dyDescent="0.3">
      <c r="D989" s="65"/>
      <c r="L989" s="65"/>
      <c r="N989" s="71"/>
    </row>
    <row r="990" spans="4:14" x14ac:dyDescent="0.3">
      <c r="D990" s="65"/>
      <c r="L990" s="65"/>
      <c r="N990" s="71"/>
    </row>
    <row r="991" spans="4:14" x14ac:dyDescent="0.3">
      <c r="D991" s="65"/>
      <c r="L991" s="65"/>
      <c r="N991" s="71"/>
    </row>
    <row r="992" spans="4:14" x14ac:dyDescent="0.3">
      <c r="D992" s="65"/>
      <c r="L992" s="65"/>
      <c r="N992" s="71"/>
    </row>
    <row r="993" spans="4:14" x14ac:dyDescent="0.3">
      <c r="D993" s="65"/>
      <c r="L993" s="65"/>
      <c r="N993" s="71"/>
    </row>
    <row r="994" spans="4:14" x14ac:dyDescent="0.3">
      <c r="D994" s="65"/>
      <c r="L994" s="65"/>
      <c r="N994" s="71"/>
    </row>
    <row r="995" spans="4:14" x14ac:dyDescent="0.3">
      <c r="D995" s="65"/>
      <c r="L995" s="65"/>
      <c r="N995" s="71"/>
    </row>
    <row r="996" spans="4:14" x14ac:dyDescent="0.3">
      <c r="D996" s="65"/>
      <c r="L996" s="65"/>
      <c r="N996" s="71"/>
    </row>
    <row r="997" spans="4:14" x14ac:dyDescent="0.3">
      <c r="D997" s="65"/>
      <c r="L997" s="65"/>
      <c r="N997" s="71"/>
    </row>
    <row r="998" spans="4:14" x14ac:dyDescent="0.3">
      <c r="D998" s="65"/>
      <c r="L998" s="65"/>
      <c r="N998" s="71"/>
    </row>
    <row r="999" spans="4:14" x14ac:dyDescent="0.3">
      <c r="D999" s="65"/>
      <c r="L999" s="65"/>
      <c r="N999" s="71"/>
    </row>
    <row r="1000" spans="4:14" x14ac:dyDescent="0.3">
      <c r="D1000" s="65"/>
      <c r="L1000" s="65"/>
      <c r="N1000" s="71"/>
    </row>
    <row r="1001" spans="4:14" x14ac:dyDescent="0.3">
      <c r="D1001" s="65"/>
      <c r="L1001" s="65"/>
      <c r="N1001" s="71"/>
    </row>
    <row r="1002" spans="4:14" x14ac:dyDescent="0.3">
      <c r="D1002" s="65"/>
      <c r="L1002" s="65"/>
      <c r="N1002" s="71"/>
    </row>
    <row r="1003" spans="4:14" x14ac:dyDescent="0.3">
      <c r="D1003" s="65"/>
      <c r="L1003" s="65"/>
      <c r="N1003" s="71"/>
    </row>
    <row r="1004" spans="4:14" x14ac:dyDescent="0.3">
      <c r="D1004" s="65"/>
      <c r="L1004" s="65"/>
      <c r="N1004" s="71"/>
    </row>
    <row r="1005" spans="4:14" x14ac:dyDescent="0.3">
      <c r="D1005" s="65"/>
      <c r="L1005" s="65"/>
      <c r="N1005" s="71"/>
    </row>
    <row r="1006" spans="4:14" x14ac:dyDescent="0.3">
      <c r="D1006" s="65"/>
      <c r="L1006" s="65"/>
      <c r="N1006" s="71"/>
    </row>
    <row r="1007" spans="4:14" x14ac:dyDescent="0.3">
      <c r="D1007" s="65"/>
      <c r="L1007" s="65"/>
      <c r="N1007" s="71"/>
    </row>
    <row r="1008" spans="4:14" x14ac:dyDescent="0.3">
      <c r="D1008" s="65"/>
      <c r="L1008" s="65"/>
      <c r="N1008" s="71"/>
    </row>
    <row r="1009" spans="4:14" x14ac:dyDescent="0.3">
      <c r="D1009" s="65"/>
      <c r="L1009" s="65"/>
      <c r="N1009" s="71"/>
    </row>
    <row r="1010" spans="4:14" x14ac:dyDescent="0.3">
      <c r="D1010" s="65"/>
      <c r="L1010" s="65"/>
      <c r="N1010" s="71"/>
    </row>
    <row r="1011" spans="4:14" x14ac:dyDescent="0.3">
      <c r="D1011" s="65"/>
      <c r="L1011" s="65"/>
      <c r="N1011" s="71"/>
    </row>
    <row r="1012" spans="4:14" x14ac:dyDescent="0.3">
      <c r="D1012" s="65"/>
      <c r="L1012" s="65"/>
      <c r="N1012" s="71"/>
    </row>
    <row r="1013" spans="4:14" x14ac:dyDescent="0.3">
      <c r="D1013" s="65"/>
      <c r="L1013" s="65"/>
      <c r="N1013" s="71"/>
    </row>
    <row r="1014" spans="4:14" x14ac:dyDescent="0.3">
      <c r="D1014" s="65"/>
      <c r="L1014" s="65"/>
      <c r="N1014" s="71"/>
    </row>
    <row r="1015" spans="4:14" x14ac:dyDescent="0.3">
      <c r="D1015" s="65"/>
      <c r="L1015" s="65"/>
      <c r="N1015" s="71"/>
    </row>
    <row r="1016" spans="4:14" x14ac:dyDescent="0.3">
      <c r="D1016" s="65"/>
      <c r="L1016" s="65"/>
      <c r="N1016" s="71"/>
    </row>
    <row r="1017" spans="4:14" x14ac:dyDescent="0.3">
      <c r="D1017" s="65"/>
      <c r="L1017" s="65"/>
      <c r="N1017" s="71"/>
    </row>
    <row r="1018" spans="4:14" x14ac:dyDescent="0.3">
      <c r="D1018" s="65"/>
      <c r="L1018" s="65"/>
      <c r="N1018" s="71"/>
    </row>
    <row r="1019" spans="4:14" x14ac:dyDescent="0.3">
      <c r="D1019" s="65"/>
      <c r="L1019" s="65"/>
      <c r="N1019" s="71"/>
    </row>
    <row r="1020" spans="4:14" x14ac:dyDescent="0.3">
      <c r="D1020" s="65"/>
      <c r="L1020" s="65"/>
      <c r="N1020" s="71"/>
    </row>
    <row r="1021" spans="4:14" x14ac:dyDescent="0.3">
      <c r="D1021" s="65"/>
      <c r="L1021" s="65"/>
      <c r="N1021" s="71"/>
    </row>
    <row r="1022" spans="4:14" x14ac:dyDescent="0.3">
      <c r="D1022" s="65"/>
      <c r="L1022" s="65"/>
      <c r="N1022" s="71"/>
    </row>
    <row r="1023" spans="4:14" x14ac:dyDescent="0.3">
      <c r="D1023" s="65"/>
      <c r="L1023" s="65"/>
      <c r="N1023" s="71"/>
    </row>
    <row r="1024" spans="4:14" x14ac:dyDescent="0.3">
      <c r="D1024" s="65"/>
      <c r="L1024" s="65"/>
      <c r="N1024" s="71"/>
    </row>
    <row r="1025" spans="4:14" x14ac:dyDescent="0.3">
      <c r="D1025" s="65"/>
      <c r="L1025" s="65"/>
      <c r="N1025" s="71"/>
    </row>
    <row r="1026" spans="4:14" x14ac:dyDescent="0.3">
      <c r="D1026" s="65"/>
      <c r="L1026" s="65"/>
      <c r="N1026" s="71"/>
    </row>
    <row r="1027" spans="4:14" x14ac:dyDescent="0.3">
      <c r="D1027" s="65"/>
      <c r="L1027" s="65"/>
      <c r="N1027" s="71"/>
    </row>
    <row r="1028" spans="4:14" x14ac:dyDescent="0.3">
      <c r="D1028" s="65"/>
      <c r="L1028" s="65"/>
      <c r="N1028" s="71"/>
    </row>
    <row r="1029" spans="4:14" x14ac:dyDescent="0.3">
      <c r="D1029" s="65"/>
      <c r="L1029" s="65"/>
      <c r="N1029" s="71"/>
    </row>
    <row r="1030" spans="4:14" x14ac:dyDescent="0.3">
      <c r="D1030" s="65"/>
      <c r="L1030" s="65"/>
      <c r="N1030" s="71"/>
    </row>
    <row r="1031" spans="4:14" x14ac:dyDescent="0.3">
      <c r="D1031" s="65"/>
      <c r="L1031" s="65"/>
      <c r="N1031" s="71"/>
    </row>
    <row r="1032" spans="4:14" x14ac:dyDescent="0.3">
      <c r="D1032" s="65"/>
      <c r="L1032" s="65"/>
      <c r="N1032" s="71"/>
    </row>
    <row r="1033" spans="4:14" x14ac:dyDescent="0.3">
      <c r="D1033" s="65"/>
      <c r="L1033" s="65"/>
      <c r="N1033" s="71"/>
    </row>
    <row r="1034" spans="4:14" x14ac:dyDescent="0.3">
      <c r="D1034" s="65"/>
      <c r="L1034" s="65"/>
      <c r="N1034" s="71"/>
    </row>
    <row r="1035" spans="4:14" x14ac:dyDescent="0.3">
      <c r="D1035" s="65"/>
      <c r="L1035" s="65"/>
      <c r="N1035" s="71"/>
    </row>
    <row r="1036" spans="4:14" x14ac:dyDescent="0.3">
      <c r="D1036" s="65"/>
      <c r="L1036" s="65"/>
      <c r="N1036" s="71"/>
    </row>
    <row r="1037" spans="4:14" x14ac:dyDescent="0.3">
      <c r="D1037" s="65"/>
      <c r="L1037" s="65"/>
      <c r="N1037" s="71"/>
    </row>
    <row r="1038" spans="4:14" x14ac:dyDescent="0.3">
      <c r="D1038" s="65"/>
      <c r="L1038" s="65"/>
      <c r="N1038" s="71"/>
    </row>
    <row r="1039" spans="4:14" x14ac:dyDescent="0.3">
      <c r="D1039" s="65"/>
      <c r="L1039" s="65"/>
      <c r="N1039" s="71"/>
    </row>
    <row r="1040" spans="4:14" x14ac:dyDescent="0.3">
      <c r="D1040" s="65"/>
      <c r="L1040" s="65"/>
      <c r="N1040" s="71"/>
    </row>
    <row r="1041" spans="4:14" x14ac:dyDescent="0.3">
      <c r="D1041" s="65"/>
      <c r="L1041" s="65"/>
      <c r="N1041" s="71"/>
    </row>
    <row r="1042" spans="4:14" x14ac:dyDescent="0.3">
      <c r="D1042" s="65"/>
      <c r="L1042" s="65"/>
      <c r="N1042" s="71"/>
    </row>
    <row r="1043" spans="4:14" x14ac:dyDescent="0.3">
      <c r="D1043" s="65"/>
      <c r="L1043" s="65"/>
      <c r="N1043" s="71"/>
    </row>
    <row r="1044" spans="4:14" x14ac:dyDescent="0.3">
      <c r="D1044" s="65"/>
      <c r="L1044" s="65"/>
      <c r="N1044" s="71"/>
    </row>
    <row r="1045" spans="4:14" x14ac:dyDescent="0.3">
      <c r="D1045" s="65"/>
      <c r="L1045" s="65"/>
      <c r="N1045" s="71"/>
    </row>
    <row r="1046" spans="4:14" x14ac:dyDescent="0.3">
      <c r="D1046" s="65"/>
      <c r="L1046" s="65"/>
      <c r="N1046" s="71"/>
    </row>
    <row r="1047" spans="4:14" x14ac:dyDescent="0.3">
      <c r="D1047" s="65"/>
      <c r="L1047" s="65"/>
      <c r="N1047" s="71"/>
    </row>
    <row r="1048" spans="4:14" x14ac:dyDescent="0.3">
      <c r="D1048" s="65"/>
      <c r="L1048" s="65"/>
      <c r="N1048" s="71"/>
    </row>
    <row r="1049" spans="4:14" x14ac:dyDescent="0.3">
      <c r="D1049" s="65"/>
      <c r="L1049" s="65"/>
      <c r="N1049" s="71"/>
    </row>
    <row r="1050" spans="4:14" x14ac:dyDescent="0.3">
      <c r="D1050" s="65"/>
      <c r="L1050" s="65"/>
      <c r="N1050" s="71"/>
    </row>
    <row r="1051" spans="4:14" x14ac:dyDescent="0.3">
      <c r="D1051" s="65"/>
      <c r="L1051" s="65"/>
      <c r="N1051" s="71"/>
    </row>
    <row r="1052" spans="4:14" x14ac:dyDescent="0.3">
      <c r="D1052" s="65"/>
      <c r="L1052" s="65"/>
      <c r="N1052" s="71"/>
    </row>
    <row r="1053" spans="4:14" x14ac:dyDescent="0.3">
      <c r="D1053" s="65"/>
      <c r="L1053" s="65"/>
      <c r="N1053" s="71"/>
    </row>
    <row r="1054" spans="4:14" x14ac:dyDescent="0.3">
      <c r="D1054" s="65"/>
      <c r="L1054" s="65"/>
      <c r="N1054" s="71"/>
    </row>
    <row r="1055" spans="4:14" x14ac:dyDescent="0.3">
      <c r="D1055" s="65"/>
      <c r="L1055" s="65"/>
      <c r="N1055" s="71"/>
    </row>
    <row r="1056" spans="4:14" x14ac:dyDescent="0.3">
      <c r="D1056" s="65"/>
      <c r="L1056" s="65"/>
      <c r="N1056" s="71"/>
    </row>
    <row r="1057" spans="4:14" x14ac:dyDescent="0.3">
      <c r="D1057" s="65"/>
      <c r="L1057" s="65"/>
      <c r="N1057" s="71"/>
    </row>
    <row r="1058" spans="4:14" x14ac:dyDescent="0.3">
      <c r="D1058" s="65"/>
      <c r="L1058" s="65"/>
      <c r="N1058" s="71"/>
    </row>
    <row r="1059" spans="4:14" x14ac:dyDescent="0.3">
      <c r="D1059" s="65"/>
      <c r="L1059" s="65"/>
      <c r="N1059" s="71"/>
    </row>
    <row r="1060" spans="4:14" x14ac:dyDescent="0.3">
      <c r="D1060" s="65"/>
      <c r="L1060" s="65"/>
      <c r="N1060" s="71"/>
    </row>
    <row r="1061" spans="4:14" x14ac:dyDescent="0.3">
      <c r="D1061" s="65"/>
      <c r="L1061" s="65"/>
      <c r="N1061" s="71"/>
    </row>
    <row r="1062" spans="4:14" x14ac:dyDescent="0.3">
      <c r="D1062" s="65"/>
      <c r="L1062" s="65"/>
      <c r="N1062" s="71"/>
    </row>
    <row r="1063" spans="4:14" x14ac:dyDescent="0.3">
      <c r="D1063" s="65"/>
      <c r="L1063" s="65"/>
      <c r="N1063" s="71"/>
    </row>
    <row r="1064" spans="4:14" x14ac:dyDescent="0.3">
      <c r="D1064" s="65"/>
      <c r="L1064" s="65"/>
      <c r="N1064" s="71"/>
    </row>
    <row r="1065" spans="4:14" x14ac:dyDescent="0.3">
      <c r="D1065" s="65"/>
      <c r="L1065" s="65"/>
      <c r="N1065" s="71"/>
    </row>
    <row r="1066" spans="4:14" x14ac:dyDescent="0.3">
      <c r="D1066" s="65"/>
      <c r="L1066" s="65"/>
      <c r="N1066" s="71"/>
    </row>
    <row r="1067" spans="4:14" x14ac:dyDescent="0.3">
      <c r="D1067" s="65"/>
      <c r="L1067" s="65"/>
      <c r="N1067" s="71"/>
    </row>
    <row r="1068" spans="4:14" x14ac:dyDescent="0.3">
      <c r="D1068" s="65"/>
      <c r="L1068" s="65"/>
      <c r="N1068" s="71"/>
    </row>
    <row r="1069" spans="4:14" x14ac:dyDescent="0.3">
      <c r="D1069" s="65"/>
      <c r="L1069" s="65"/>
      <c r="N1069" s="71"/>
    </row>
    <row r="1070" spans="4:14" x14ac:dyDescent="0.3">
      <c r="D1070" s="65"/>
      <c r="L1070" s="65"/>
      <c r="N1070" s="71"/>
    </row>
    <row r="1071" spans="4:14" x14ac:dyDescent="0.3">
      <c r="D1071" s="65"/>
      <c r="L1071" s="65"/>
      <c r="N1071" s="71"/>
    </row>
    <row r="1072" spans="4:14" x14ac:dyDescent="0.3">
      <c r="D1072" s="65"/>
      <c r="L1072" s="65"/>
      <c r="N1072" s="71"/>
    </row>
    <row r="1073" spans="4:14" x14ac:dyDescent="0.3">
      <c r="D1073" s="65"/>
      <c r="L1073" s="65"/>
      <c r="N1073" s="71"/>
    </row>
    <row r="1074" spans="4:14" x14ac:dyDescent="0.3">
      <c r="D1074" s="65"/>
      <c r="L1074" s="65"/>
      <c r="N1074" s="71"/>
    </row>
    <row r="1075" spans="4:14" x14ac:dyDescent="0.3">
      <c r="D1075" s="65"/>
      <c r="L1075" s="65"/>
      <c r="N1075" s="71"/>
    </row>
    <row r="1076" spans="4:14" x14ac:dyDescent="0.3">
      <c r="D1076" s="65"/>
      <c r="L1076" s="65"/>
      <c r="N1076" s="71"/>
    </row>
    <row r="1077" spans="4:14" x14ac:dyDescent="0.3">
      <c r="D1077" s="65"/>
      <c r="L1077" s="65"/>
      <c r="N1077" s="71"/>
    </row>
    <row r="1078" spans="4:14" x14ac:dyDescent="0.3">
      <c r="D1078" s="65"/>
      <c r="L1078" s="65"/>
      <c r="N1078" s="71"/>
    </row>
    <row r="1079" spans="4:14" x14ac:dyDescent="0.3">
      <c r="D1079" s="65"/>
      <c r="L1079" s="65"/>
      <c r="N1079" s="71"/>
    </row>
    <row r="1080" spans="4:14" x14ac:dyDescent="0.3">
      <c r="D1080" s="65"/>
      <c r="L1080" s="65"/>
      <c r="N1080" s="71"/>
    </row>
    <row r="1081" spans="4:14" x14ac:dyDescent="0.3">
      <c r="D1081" s="65"/>
      <c r="L1081" s="65"/>
      <c r="N1081" s="71"/>
    </row>
    <row r="1082" spans="4:14" x14ac:dyDescent="0.3">
      <c r="D1082" s="65"/>
      <c r="L1082" s="65"/>
      <c r="N1082" s="71"/>
    </row>
    <row r="1083" spans="4:14" x14ac:dyDescent="0.3">
      <c r="D1083" s="65"/>
      <c r="L1083" s="65"/>
      <c r="N1083" s="71"/>
    </row>
    <row r="1084" spans="4:14" x14ac:dyDescent="0.3">
      <c r="D1084" s="65"/>
      <c r="L1084" s="65"/>
      <c r="N1084" s="71"/>
    </row>
    <row r="1085" spans="4:14" x14ac:dyDescent="0.3">
      <c r="D1085" s="65"/>
      <c r="L1085" s="65"/>
      <c r="N1085" s="71"/>
    </row>
    <row r="1086" spans="4:14" x14ac:dyDescent="0.3">
      <c r="D1086" s="65"/>
      <c r="L1086" s="65"/>
      <c r="N1086" s="71"/>
    </row>
    <row r="1087" spans="4:14" x14ac:dyDescent="0.3">
      <c r="D1087" s="65"/>
      <c r="L1087" s="65"/>
      <c r="N1087" s="71"/>
    </row>
    <row r="1088" spans="4:14" x14ac:dyDescent="0.3">
      <c r="D1088" s="65"/>
      <c r="L1088" s="65"/>
      <c r="N1088" s="71"/>
    </row>
    <row r="1089" spans="4:14" x14ac:dyDescent="0.3">
      <c r="D1089" s="65"/>
      <c r="L1089" s="65"/>
      <c r="N1089" s="71"/>
    </row>
    <row r="1090" spans="4:14" x14ac:dyDescent="0.3">
      <c r="D1090" s="65"/>
      <c r="L1090" s="65"/>
      <c r="N1090" s="71"/>
    </row>
    <row r="1091" spans="4:14" x14ac:dyDescent="0.3">
      <c r="D1091" s="65"/>
      <c r="L1091" s="65"/>
      <c r="N1091" s="71"/>
    </row>
    <row r="1092" spans="4:14" x14ac:dyDescent="0.3">
      <c r="D1092" s="65"/>
      <c r="L1092" s="65"/>
      <c r="N1092" s="71"/>
    </row>
    <row r="1093" spans="4:14" x14ac:dyDescent="0.3">
      <c r="D1093" s="65"/>
      <c r="L1093" s="65"/>
      <c r="N1093" s="71"/>
    </row>
    <row r="1094" spans="4:14" x14ac:dyDescent="0.3">
      <c r="D1094" s="65"/>
      <c r="L1094" s="65"/>
      <c r="N1094" s="71"/>
    </row>
    <row r="1095" spans="4:14" x14ac:dyDescent="0.3">
      <c r="D1095" s="65"/>
      <c r="L1095" s="65"/>
      <c r="N1095" s="71"/>
    </row>
    <row r="1096" spans="4:14" x14ac:dyDescent="0.3">
      <c r="D1096" s="65"/>
      <c r="L1096" s="65"/>
      <c r="N1096" s="71"/>
    </row>
    <row r="1097" spans="4:14" x14ac:dyDescent="0.3">
      <c r="D1097" s="65"/>
      <c r="L1097" s="65"/>
      <c r="N1097" s="71"/>
    </row>
    <row r="1098" spans="4:14" x14ac:dyDescent="0.3">
      <c r="D1098" s="65"/>
      <c r="L1098" s="65"/>
      <c r="N1098" s="71"/>
    </row>
    <row r="1099" spans="4:14" x14ac:dyDescent="0.3">
      <c r="D1099" s="65"/>
      <c r="L1099" s="65"/>
      <c r="N1099" s="71"/>
    </row>
    <row r="1100" spans="4:14" x14ac:dyDescent="0.3">
      <c r="D1100" s="65"/>
      <c r="L1100" s="65"/>
      <c r="N1100" s="71"/>
    </row>
    <row r="1101" spans="4:14" x14ac:dyDescent="0.3">
      <c r="D1101" s="65"/>
      <c r="L1101" s="65"/>
      <c r="N1101" s="71"/>
    </row>
    <row r="1102" spans="4:14" x14ac:dyDescent="0.3">
      <c r="D1102" s="65"/>
      <c r="L1102" s="65"/>
      <c r="N1102" s="71"/>
    </row>
    <row r="1103" spans="4:14" x14ac:dyDescent="0.3">
      <c r="D1103" s="65"/>
      <c r="L1103" s="65"/>
      <c r="N1103" s="71"/>
    </row>
    <row r="1104" spans="4:14" x14ac:dyDescent="0.3">
      <c r="D1104" s="65"/>
      <c r="L1104" s="65"/>
      <c r="N1104" s="71"/>
    </row>
    <row r="1105" spans="4:14" x14ac:dyDescent="0.3">
      <c r="D1105" s="65"/>
      <c r="L1105" s="65"/>
      <c r="N1105" s="71"/>
    </row>
    <row r="1106" spans="4:14" x14ac:dyDescent="0.3">
      <c r="D1106" s="65"/>
      <c r="L1106" s="65"/>
      <c r="N1106" s="71"/>
    </row>
    <row r="1107" spans="4:14" x14ac:dyDescent="0.3">
      <c r="D1107" s="65"/>
      <c r="L1107" s="65"/>
      <c r="N1107" s="71"/>
    </row>
    <row r="1108" spans="4:14" x14ac:dyDescent="0.3">
      <c r="D1108" s="65"/>
      <c r="L1108" s="65"/>
      <c r="N1108" s="71"/>
    </row>
    <row r="1109" spans="4:14" x14ac:dyDescent="0.3">
      <c r="D1109" s="65"/>
      <c r="L1109" s="65"/>
      <c r="N1109" s="71"/>
    </row>
    <row r="1110" spans="4:14" x14ac:dyDescent="0.3">
      <c r="D1110" s="65"/>
      <c r="L1110" s="65"/>
      <c r="N1110" s="71"/>
    </row>
    <row r="1111" spans="4:14" x14ac:dyDescent="0.3">
      <c r="D1111" s="65"/>
      <c r="L1111" s="65"/>
      <c r="N1111" s="71"/>
    </row>
    <row r="1112" spans="4:14" x14ac:dyDescent="0.3">
      <c r="D1112" s="65"/>
      <c r="L1112" s="65"/>
      <c r="N1112" s="71"/>
    </row>
    <row r="1113" spans="4:14" x14ac:dyDescent="0.3">
      <c r="D1113" s="65"/>
      <c r="L1113" s="65"/>
      <c r="N1113" s="71"/>
    </row>
    <row r="1114" spans="4:14" x14ac:dyDescent="0.3">
      <c r="D1114" s="65"/>
      <c r="L1114" s="65"/>
      <c r="N1114" s="71"/>
    </row>
    <row r="1115" spans="4:14" x14ac:dyDescent="0.3">
      <c r="D1115" s="65"/>
      <c r="L1115" s="65"/>
      <c r="N1115" s="71"/>
    </row>
    <row r="1116" spans="4:14" x14ac:dyDescent="0.3">
      <c r="D1116" s="65"/>
      <c r="L1116" s="65"/>
      <c r="N1116" s="71"/>
    </row>
    <row r="1117" spans="4:14" x14ac:dyDescent="0.3">
      <c r="D1117" s="65"/>
      <c r="L1117" s="65"/>
      <c r="N1117" s="71"/>
    </row>
    <row r="1118" spans="4:14" x14ac:dyDescent="0.3">
      <c r="D1118" s="65"/>
      <c r="L1118" s="65"/>
      <c r="N1118" s="71"/>
    </row>
    <row r="1119" spans="4:14" x14ac:dyDescent="0.3">
      <c r="D1119" s="65"/>
      <c r="L1119" s="65"/>
      <c r="N1119" s="71"/>
    </row>
    <row r="1120" spans="4:14" x14ac:dyDescent="0.3">
      <c r="D1120" s="65"/>
      <c r="L1120" s="65"/>
      <c r="N1120" s="71"/>
    </row>
    <row r="1121" spans="4:14" x14ac:dyDescent="0.3">
      <c r="D1121" s="65"/>
      <c r="L1121" s="65"/>
      <c r="N1121" s="71"/>
    </row>
    <row r="1122" spans="4:14" x14ac:dyDescent="0.3">
      <c r="D1122" s="65"/>
      <c r="L1122" s="65"/>
      <c r="N1122" s="71"/>
    </row>
    <row r="1123" spans="4:14" x14ac:dyDescent="0.3">
      <c r="D1123" s="65"/>
      <c r="L1123" s="65"/>
      <c r="N1123" s="71"/>
    </row>
    <row r="1124" spans="4:14" x14ac:dyDescent="0.3">
      <c r="D1124" s="65"/>
      <c r="L1124" s="65"/>
      <c r="N1124" s="71"/>
    </row>
    <row r="1125" spans="4:14" x14ac:dyDescent="0.3">
      <c r="D1125" s="65"/>
      <c r="L1125" s="65"/>
      <c r="N1125" s="71"/>
    </row>
    <row r="1126" spans="4:14" x14ac:dyDescent="0.3">
      <c r="D1126" s="65"/>
      <c r="L1126" s="65"/>
      <c r="N1126" s="71"/>
    </row>
    <row r="1127" spans="4:14" x14ac:dyDescent="0.3">
      <c r="D1127" s="65"/>
      <c r="L1127" s="65"/>
      <c r="N1127" s="71"/>
    </row>
    <row r="1128" spans="4:14" x14ac:dyDescent="0.3">
      <c r="D1128" s="65"/>
      <c r="L1128" s="65"/>
      <c r="N1128" s="71"/>
    </row>
    <row r="1129" spans="4:14" x14ac:dyDescent="0.3">
      <c r="D1129" s="65"/>
      <c r="L1129" s="65"/>
      <c r="N1129" s="71"/>
    </row>
    <row r="1130" spans="4:14" x14ac:dyDescent="0.3">
      <c r="D1130" s="65"/>
      <c r="L1130" s="65"/>
      <c r="N1130" s="71"/>
    </row>
    <row r="1131" spans="4:14" x14ac:dyDescent="0.3">
      <c r="D1131" s="65"/>
      <c r="L1131" s="65"/>
      <c r="N1131" s="71"/>
    </row>
    <row r="1132" spans="4:14" x14ac:dyDescent="0.3">
      <c r="D1132" s="65"/>
      <c r="L1132" s="65"/>
      <c r="N1132" s="71"/>
    </row>
    <row r="1133" spans="4:14" x14ac:dyDescent="0.3">
      <c r="D1133" s="65"/>
      <c r="L1133" s="65"/>
      <c r="N1133" s="71"/>
    </row>
    <row r="1134" spans="4:14" x14ac:dyDescent="0.3">
      <c r="D1134" s="65"/>
      <c r="L1134" s="65"/>
      <c r="N1134" s="71"/>
    </row>
    <row r="1135" spans="4:14" x14ac:dyDescent="0.3">
      <c r="D1135" s="65"/>
      <c r="L1135" s="65"/>
      <c r="N1135" s="71"/>
    </row>
    <row r="1136" spans="4:14" x14ac:dyDescent="0.3">
      <c r="D1136" s="65"/>
      <c r="L1136" s="65"/>
      <c r="N1136" s="71"/>
    </row>
    <row r="1137" spans="4:14" x14ac:dyDescent="0.3">
      <c r="D1137" s="65"/>
      <c r="L1137" s="65"/>
      <c r="N1137" s="71"/>
    </row>
    <row r="1138" spans="4:14" x14ac:dyDescent="0.3">
      <c r="D1138" s="65"/>
      <c r="L1138" s="65"/>
      <c r="N1138" s="71"/>
    </row>
    <row r="1139" spans="4:14" x14ac:dyDescent="0.3">
      <c r="D1139" s="65"/>
      <c r="L1139" s="65"/>
      <c r="N1139" s="71"/>
    </row>
    <row r="1140" spans="4:14" x14ac:dyDescent="0.3">
      <c r="D1140" s="65"/>
      <c r="L1140" s="65"/>
      <c r="N1140" s="71"/>
    </row>
    <row r="1141" spans="4:14" x14ac:dyDescent="0.3">
      <c r="D1141" s="65"/>
      <c r="L1141" s="65"/>
      <c r="N1141" s="71"/>
    </row>
    <row r="1142" spans="4:14" x14ac:dyDescent="0.3">
      <c r="D1142" s="65"/>
      <c r="L1142" s="65"/>
      <c r="N1142" s="71"/>
    </row>
    <row r="1143" spans="4:14" x14ac:dyDescent="0.3">
      <c r="D1143" s="65"/>
      <c r="L1143" s="65"/>
      <c r="N1143" s="71"/>
    </row>
    <row r="1144" spans="4:14" x14ac:dyDescent="0.3">
      <c r="D1144" s="65"/>
      <c r="L1144" s="65"/>
      <c r="N1144" s="71"/>
    </row>
    <row r="1145" spans="4:14" x14ac:dyDescent="0.3">
      <c r="D1145" s="65"/>
      <c r="L1145" s="65"/>
      <c r="N1145" s="71"/>
    </row>
    <row r="1146" spans="4:14" x14ac:dyDescent="0.3">
      <c r="D1146" s="65"/>
      <c r="L1146" s="65"/>
      <c r="N1146" s="71"/>
    </row>
    <row r="1147" spans="4:14" x14ac:dyDescent="0.3">
      <c r="D1147" s="65"/>
      <c r="L1147" s="65"/>
      <c r="N1147" s="71"/>
    </row>
    <row r="1148" spans="4:14" x14ac:dyDescent="0.3">
      <c r="D1148" s="65"/>
      <c r="L1148" s="65"/>
      <c r="N1148" s="71"/>
    </row>
    <row r="1149" spans="4:14" x14ac:dyDescent="0.3">
      <c r="D1149" s="65"/>
      <c r="L1149" s="65"/>
      <c r="N1149" s="71"/>
    </row>
    <row r="1150" spans="4:14" x14ac:dyDescent="0.3">
      <c r="D1150" s="65"/>
      <c r="L1150" s="65"/>
      <c r="N1150" s="71"/>
    </row>
    <row r="1151" spans="4:14" x14ac:dyDescent="0.3">
      <c r="D1151" s="65"/>
      <c r="L1151" s="65"/>
      <c r="N1151" s="71"/>
    </row>
    <row r="1152" spans="4:14" x14ac:dyDescent="0.3">
      <c r="D1152" s="65"/>
      <c r="L1152" s="65"/>
      <c r="N1152" s="71"/>
    </row>
    <row r="1153" spans="4:14" x14ac:dyDescent="0.3">
      <c r="D1153" s="65"/>
      <c r="L1153" s="65"/>
      <c r="N1153" s="71"/>
    </row>
    <row r="1154" spans="4:14" x14ac:dyDescent="0.3">
      <c r="D1154" s="65"/>
      <c r="L1154" s="65"/>
      <c r="N1154" s="71"/>
    </row>
    <row r="1155" spans="4:14" x14ac:dyDescent="0.3">
      <c r="D1155" s="65"/>
      <c r="L1155" s="65"/>
      <c r="N1155" s="71"/>
    </row>
    <row r="1156" spans="4:14" x14ac:dyDescent="0.3">
      <c r="D1156" s="65"/>
      <c r="L1156" s="65"/>
      <c r="N1156" s="71"/>
    </row>
    <row r="1157" spans="4:14" x14ac:dyDescent="0.3">
      <c r="D1157" s="65"/>
      <c r="L1157" s="65"/>
      <c r="N1157" s="71"/>
    </row>
    <row r="1158" spans="4:14" x14ac:dyDescent="0.3">
      <c r="D1158" s="65"/>
      <c r="L1158" s="65"/>
      <c r="N1158" s="71"/>
    </row>
    <row r="1159" spans="4:14" x14ac:dyDescent="0.3">
      <c r="D1159" s="65"/>
      <c r="L1159" s="65"/>
      <c r="N1159" s="71"/>
    </row>
    <row r="1160" spans="4:14" x14ac:dyDescent="0.3">
      <c r="D1160" s="65"/>
      <c r="L1160" s="65"/>
      <c r="N1160" s="71"/>
    </row>
    <row r="1161" spans="4:14" x14ac:dyDescent="0.3">
      <c r="D1161" s="65"/>
      <c r="L1161" s="65"/>
      <c r="N1161" s="71"/>
    </row>
    <row r="1162" spans="4:14" x14ac:dyDescent="0.3">
      <c r="D1162" s="65"/>
      <c r="L1162" s="65"/>
      <c r="N1162" s="71"/>
    </row>
    <row r="1163" spans="4:14" x14ac:dyDescent="0.3">
      <c r="D1163" s="65"/>
      <c r="L1163" s="65"/>
      <c r="N1163" s="71"/>
    </row>
    <row r="1164" spans="4:14" x14ac:dyDescent="0.3">
      <c r="D1164" s="65"/>
      <c r="L1164" s="65"/>
      <c r="N1164" s="71"/>
    </row>
    <row r="1165" spans="4:14" x14ac:dyDescent="0.3">
      <c r="D1165" s="65"/>
      <c r="L1165" s="65"/>
      <c r="N1165" s="71"/>
    </row>
    <row r="1166" spans="4:14" x14ac:dyDescent="0.3">
      <c r="D1166" s="65"/>
      <c r="L1166" s="65"/>
      <c r="N1166" s="71"/>
    </row>
    <row r="1167" spans="4:14" x14ac:dyDescent="0.3">
      <c r="D1167" s="65"/>
      <c r="L1167" s="65"/>
      <c r="N1167" s="71"/>
    </row>
    <row r="1168" spans="4:14" x14ac:dyDescent="0.3">
      <c r="D1168" s="65"/>
      <c r="L1168" s="65"/>
      <c r="N1168" s="71"/>
    </row>
    <row r="1169" spans="4:14" x14ac:dyDescent="0.3">
      <c r="D1169" s="65"/>
      <c r="L1169" s="65"/>
      <c r="N1169" s="71"/>
    </row>
    <row r="1170" spans="4:14" x14ac:dyDescent="0.3">
      <c r="D1170" s="65"/>
      <c r="L1170" s="65"/>
      <c r="N1170" s="71"/>
    </row>
    <row r="1171" spans="4:14" x14ac:dyDescent="0.3">
      <c r="D1171" s="65"/>
      <c r="L1171" s="65"/>
      <c r="N1171" s="71"/>
    </row>
    <row r="1172" spans="4:14" x14ac:dyDescent="0.3">
      <c r="D1172" s="65"/>
      <c r="L1172" s="65"/>
      <c r="N1172" s="71"/>
    </row>
    <row r="1173" spans="4:14" x14ac:dyDescent="0.3">
      <c r="D1173" s="65"/>
      <c r="L1173" s="65"/>
      <c r="N1173" s="71"/>
    </row>
    <row r="1174" spans="4:14" x14ac:dyDescent="0.3">
      <c r="D1174" s="65"/>
      <c r="L1174" s="65"/>
      <c r="N1174" s="71"/>
    </row>
    <row r="1175" spans="4:14" x14ac:dyDescent="0.3">
      <c r="D1175" s="65"/>
      <c r="L1175" s="65"/>
      <c r="N1175" s="71"/>
    </row>
    <row r="1176" spans="4:14" x14ac:dyDescent="0.3">
      <c r="D1176" s="65"/>
      <c r="L1176" s="65"/>
      <c r="N1176" s="71"/>
    </row>
    <row r="1177" spans="4:14" x14ac:dyDescent="0.3">
      <c r="D1177" s="65"/>
      <c r="L1177" s="65"/>
      <c r="N1177" s="71"/>
    </row>
    <row r="1178" spans="4:14" x14ac:dyDescent="0.3">
      <c r="D1178" s="65"/>
      <c r="L1178" s="65"/>
      <c r="N1178" s="71"/>
    </row>
    <row r="1179" spans="4:14" x14ac:dyDescent="0.3">
      <c r="D1179" s="65"/>
      <c r="L1179" s="65"/>
      <c r="N1179" s="71"/>
    </row>
    <row r="1180" spans="4:14" x14ac:dyDescent="0.3">
      <c r="D1180" s="65"/>
      <c r="L1180" s="65"/>
      <c r="N1180" s="71"/>
    </row>
    <row r="1181" spans="4:14" x14ac:dyDescent="0.3">
      <c r="D1181" s="65"/>
      <c r="L1181" s="65"/>
      <c r="N1181" s="71"/>
    </row>
    <row r="1182" spans="4:14" x14ac:dyDescent="0.3">
      <c r="D1182" s="65"/>
      <c r="L1182" s="65"/>
      <c r="N1182" s="71"/>
    </row>
    <row r="1183" spans="4:14" x14ac:dyDescent="0.3">
      <c r="D1183" s="65"/>
      <c r="L1183" s="65"/>
      <c r="N1183" s="71"/>
    </row>
    <row r="1184" spans="4:14" x14ac:dyDescent="0.3">
      <c r="D1184" s="65"/>
      <c r="L1184" s="65"/>
      <c r="N1184" s="71"/>
    </row>
    <row r="1185" spans="4:14" x14ac:dyDescent="0.3">
      <c r="D1185" s="65"/>
      <c r="L1185" s="65"/>
      <c r="N1185" s="71"/>
    </row>
    <row r="1186" spans="4:14" x14ac:dyDescent="0.3">
      <c r="D1186" s="65"/>
      <c r="L1186" s="65"/>
      <c r="N1186" s="71"/>
    </row>
    <row r="1187" spans="4:14" x14ac:dyDescent="0.3">
      <c r="D1187" s="65"/>
      <c r="L1187" s="65"/>
      <c r="N1187" s="71"/>
    </row>
    <row r="1188" spans="4:14" x14ac:dyDescent="0.3">
      <c r="D1188" s="65"/>
      <c r="L1188" s="65"/>
      <c r="N1188" s="71"/>
    </row>
    <row r="1189" spans="4:14" x14ac:dyDescent="0.3">
      <c r="D1189" s="65"/>
      <c r="L1189" s="65"/>
      <c r="N1189" s="71"/>
    </row>
    <row r="1190" spans="4:14" x14ac:dyDescent="0.3">
      <c r="D1190" s="65"/>
      <c r="L1190" s="65"/>
      <c r="N1190" s="71"/>
    </row>
    <row r="1191" spans="4:14" x14ac:dyDescent="0.3">
      <c r="D1191" s="65"/>
      <c r="L1191" s="65"/>
      <c r="N1191" s="71"/>
    </row>
    <row r="1192" spans="4:14" x14ac:dyDescent="0.3">
      <c r="D1192" s="65"/>
      <c r="L1192" s="65"/>
      <c r="N1192" s="71"/>
    </row>
    <row r="1193" spans="4:14" x14ac:dyDescent="0.3">
      <c r="D1193" s="65"/>
      <c r="L1193" s="65"/>
      <c r="N1193" s="71"/>
    </row>
    <row r="1194" spans="4:14" x14ac:dyDescent="0.3">
      <c r="D1194" s="65"/>
      <c r="L1194" s="65"/>
      <c r="N1194" s="71"/>
    </row>
    <row r="1195" spans="4:14" x14ac:dyDescent="0.3">
      <c r="D1195" s="65"/>
      <c r="L1195" s="65"/>
      <c r="N1195" s="71"/>
    </row>
    <row r="1196" spans="4:14" x14ac:dyDescent="0.3">
      <c r="D1196" s="65"/>
      <c r="L1196" s="65"/>
      <c r="N1196" s="71"/>
    </row>
    <row r="1197" spans="4:14" x14ac:dyDescent="0.3">
      <c r="D1197" s="65"/>
      <c r="L1197" s="65"/>
      <c r="N1197" s="71"/>
    </row>
    <row r="1198" spans="4:14" x14ac:dyDescent="0.3">
      <c r="D1198" s="65"/>
      <c r="L1198" s="65"/>
      <c r="N1198" s="71"/>
    </row>
    <row r="1199" spans="4:14" x14ac:dyDescent="0.3">
      <c r="D1199" s="65"/>
      <c r="L1199" s="65"/>
      <c r="N1199" s="71"/>
    </row>
    <row r="1200" spans="4:14" x14ac:dyDescent="0.3">
      <c r="D1200" s="65"/>
      <c r="L1200" s="65"/>
      <c r="N1200" s="71"/>
    </row>
    <row r="1201" spans="4:14" x14ac:dyDescent="0.3">
      <c r="D1201" s="65"/>
      <c r="L1201" s="65"/>
      <c r="N1201" s="71"/>
    </row>
    <row r="1202" spans="4:14" x14ac:dyDescent="0.3">
      <c r="D1202" s="65"/>
      <c r="L1202" s="65"/>
      <c r="N1202" s="71"/>
    </row>
    <row r="1203" spans="4:14" x14ac:dyDescent="0.3">
      <c r="D1203" s="65"/>
      <c r="L1203" s="65"/>
      <c r="N1203" s="71"/>
    </row>
    <row r="1204" spans="4:14" x14ac:dyDescent="0.3">
      <c r="D1204" s="65"/>
      <c r="L1204" s="65"/>
      <c r="N1204" s="71"/>
    </row>
    <row r="1205" spans="4:14" x14ac:dyDescent="0.3">
      <c r="D1205" s="65"/>
      <c r="L1205" s="65"/>
      <c r="N1205" s="71"/>
    </row>
    <row r="1206" spans="4:14" x14ac:dyDescent="0.3">
      <c r="D1206" s="65"/>
      <c r="L1206" s="65"/>
      <c r="N1206" s="71"/>
    </row>
    <row r="1207" spans="4:14" x14ac:dyDescent="0.3">
      <c r="D1207" s="65"/>
      <c r="L1207" s="65"/>
      <c r="N1207" s="71"/>
    </row>
    <row r="1208" spans="4:14" x14ac:dyDescent="0.3">
      <c r="D1208" s="65"/>
      <c r="L1208" s="65"/>
      <c r="N1208" s="71"/>
    </row>
    <row r="1209" spans="4:14" x14ac:dyDescent="0.3">
      <c r="D1209" s="65"/>
      <c r="L1209" s="65"/>
      <c r="N1209" s="71"/>
    </row>
    <row r="1210" spans="4:14" x14ac:dyDescent="0.3">
      <c r="D1210" s="65"/>
      <c r="L1210" s="65"/>
      <c r="N1210" s="71"/>
    </row>
    <row r="1211" spans="4:14" x14ac:dyDescent="0.3">
      <c r="D1211" s="65"/>
      <c r="L1211" s="65"/>
      <c r="N1211" s="71"/>
    </row>
    <row r="1212" spans="4:14" x14ac:dyDescent="0.3">
      <c r="D1212" s="65"/>
      <c r="L1212" s="65"/>
      <c r="N1212" s="71"/>
    </row>
    <row r="1213" spans="4:14" x14ac:dyDescent="0.3">
      <c r="D1213" s="65"/>
      <c r="L1213" s="65"/>
      <c r="N1213" s="71"/>
    </row>
    <row r="1214" spans="4:14" x14ac:dyDescent="0.3">
      <c r="D1214" s="65"/>
      <c r="L1214" s="65"/>
      <c r="N1214" s="71"/>
    </row>
    <row r="1215" spans="4:14" x14ac:dyDescent="0.3">
      <c r="D1215" s="65"/>
      <c r="L1215" s="65"/>
      <c r="N1215" s="71"/>
    </row>
    <row r="1216" spans="4:14" x14ac:dyDescent="0.3">
      <c r="D1216" s="65"/>
      <c r="L1216" s="65"/>
      <c r="N1216" s="71"/>
    </row>
    <row r="1217" spans="4:14" x14ac:dyDescent="0.3">
      <c r="D1217" s="65"/>
      <c r="L1217" s="65"/>
      <c r="N1217" s="71"/>
    </row>
    <row r="1218" spans="4:14" x14ac:dyDescent="0.3">
      <c r="D1218" s="65"/>
      <c r="L1218" s="65"/>
      <c r="N1218" s="71"/>
    </row>
    <row r="1219" spans="4:14" x14ac:dyDescent="0.3">
      <c r="D1219" s="65"/>
      <c r="L1219" s="65"/>
      <c r="N1219" s="71"/>
    </row>
    <row r="1220" spans="4:14" x14ac:dyDescent="0.3">
      <c r="D1220" s="65"/>
      <c r="L1220" s="65"/>
      <c r="N1220" s="71"/>
    </row>
    <row r="1221" spans="4:14" x14ac:dyDescent="0.3">
      <c r="D1221" s="65"/>
      <c r="L1221" s="65"/>
      <c r="N1221" s="71"/>
    </row>
    <row r="1222" spans="4:14" x14ac:dyDescent="0.3">
      <c r="D1222" s="65"/>
      <c r="L1222" s="65"/>
      <c r="N1222" s="71"/>
    </row>
    <row r="1223" spans="4:14" x14ac:dyDescent="0.3">
      <c r="D1223" s="65"/>
      <c r="L1223" s="65"/>
      <c r="N1223" s="71"/>
    </row>
    <row r="1224" spans="4:14" x14ac:dyDescent="0.3">
      <c r="D1224" s="65"/>
      <c r="L1224" s="65"/>
      <c r="N1224" s="71"/>
    </row>
    <row r="1225" spans="4:14" x14ac:dyDescent="0.3">
      <c r="D1225" s="65"/>
      <c r="L1225" s="65"/>
      <c r="N1225" s="71"/>
    </row>
    <row r="1226" spans="4:14" x14ac:dyDescent="0.3">
      <c r="D1226" s="65"/>
      <c r="L1226" s="65"/>
      <c r="N1226" s="71"/>
    </row>
    <row r="1227" spans="4:14" x14ac:dyDescent="0.3">
      <c r="D1227" s="65"/>
      <c r="L1227" s="65"/>
      <c r="N1227" s="71"/>
    </row>
    <row r="1228" spans="4:14" x14ac:dyDescent="0.3">
      <c r="D1228" s="65"/>
      <c r="L1228" s="65"/>
      <c r="N1228" s="71"/>
    </row>
    <row r="1229" spans="4:14" x14ac:dyDescent="0.3">
      <c r="D1229" s="65"/>
      <c r="L1229" s="65"/>
      <c r="N1229" s="71"/>
    </row>
    <row r="1230" spans="4:14" x14ac:dyDescent="0.3">
      <c r="D1230" s="65"/>
      <c r="L1230" s="65"/>
      <c r="N1230" s="71"/>
    </row>
    <row r="1231" spans="4:14" x14ac:dyDescent="0.3">
      <c r="D1231" s="65"/>
      <c r="L1231" s="65"/>
      <c r="N1231" s="71"/>
    </row>
    <row r="1232" spans="4:14" x14ac:dyDescent="0.3">
      <c r="D1232" s="65"/>
      <c r="L1232" s="65"/>
      <c r="N1232" s="71"/>
    </row>
    <row r="1233" spans="4:14" x14ac:dyDescent="0.3">
      <c r="D1233" s="65"/>
      <c r="L1233" s="65"/>
      <c r="N1233" s="71"/>
    </row>
    <row r="1234" spans="4:14" x14ac:dyDescent="0.3">
      <c r="D1234" s="65"/>
      <c r="L1234" s="65"/>
      <c r="N1234" s="71"/>
    </row>
    <row r="1235" spans="4:14" x14ac:dyDescent="0.3">
      <c r="D1235" s="65"/>
      <c r="L1235" s="65"/>
      <c r="N1235" s="71"/>
    </row>
    <row r="1236" spans="4:14" x14ac:dyDescent="0.3">
      <c r="D1236" s="65"/>
      <c r="L1236" s="65"/>
      <c r="N1236" s="71"/>
    </row>
    <row r="1237" spans="4:14" x14ac:dyDescent="0.3">
      <c r="D1237" s="65"/>
      <c r="L1237" s="65"/>
      <c r="N1237" s="71"/>
    </row>
    <row r="1238" spans="4:14" x14ac:dyDescent="0.3">
      <c r="D1238" s="65"/>
      <c r="L1238" s="65"/>
      <c r="N1238" s="71"/>
    </row>
    <row r="1239" spans="4:14" x14ac:dyDescent="0.3">
      <c r="D1239" s="65"/>
      <c r="L1239" s="65"/>
      <c r="N1239" s="71"/>
    </row>
    <row r="1240" spans="4:14" x14ac:dyDescent="0.3">
      <c r="D1240" s="65"/>
      <c r="L1240" s="65"/>
      <c r="N1240" s="71"/>
    </row>
    <row r="1241" spans="4:14" x14ac:dyDescent="0.3">
      <c r="D1241" s="65"/>
      <c r="L1241" s="65"/>
      <c r="N1241" s="71"/>
    </row>
    <row r="1242" spans="4:14" x14ac:dyDescent="0.3">
      <c r="D1242" s="65"/>
      <c r="L1242" s="65"/>
      <c r="N1242" s="71"/>
    </row>
    <row r="1243" spans="4:14" x14ac:dyDescent="0.3">
      <c r="D1243" s="65"/>
      <c r="L1243" s="65"/>
      <c r="N1243" s="71"/>
    </row>
    <row r="1244" spans="4:14" x14ac:dyDescent="0.3">
      <c r="D1244" s="65"/>
      <c r="L1244" s="65"/>
      <c r="N1244" s="71"/>
    </row>
    <row r="1245" spans="4:14" x14ac:dyDescent="0.3">
      <c r="D1245" s="65"/>
      <c r="L1245" s="65"/>
      <c r="N1245" s="71"/>
    </row>
    <row r="1246" spans="4:14" x14ac:dyDescent="0.3">
      <c r="D1246" s="65"/>
      <c r="L1246" s="65"/>
      <c r="N1246" s="71"/>
    </row>
    <row r="1247" spans="4:14" x14ac:dyDescent="0.3">
      <c r="D1247" s="65"/>
      <c r="L1247" s="65"/>
      <c r="N1247" s="71"/>
    </row>
    <row r="1248" spans="4:14" x14ac:dyDescent="0.3">
      <c r="D1248" s="65"/>
      <c r="L1248" s="65"/>
      <c r="N1248" s="71"/>
    </row>
    <row r="1249" spans="4:14" x14ac:dyDescent="0.3">
      <c r="D1249" s="65"/>
      <c r="L1249" s="65"/>
      <c r="N1249" s="71"/>
    </row>
    <row r="1250" spans="4:14" x14ac:dyDescent="0.3">
      <c r="D1250" s="65"/>
      <c r="L1250" s="65"/>
      <c r="N1250" s="71"/>
    </row>
    <row r="1251" spans="4:14" x14ac:dyDescent="0.3">
      <c r="D1251" s="65"/>
      <c r="L1251" s="65"/>
      <c r="N1251" s="71"/>
    </row>
    <row r="1252" spans="4:14" x14ac:dyDescent="0.3">
      <c r="D1252" s="65"/>
      <c r="L1252" s="65"/>
      <c r="N1252" s="71"/>
    </row>
    <row r="1253" spans="4:14" x14ac:dyDescent="0.3">
      <c r="D1253" s="65"/>
      <c r="L1253" s="65"/>
      <c r="N1253" s="71"/>
    </row>
    <row r="1254" spans="4:14" x14ac:dyDescent="0.3">
      <c r="D1254" s="65"/>
      <c r="L1254" s="65"/>
      <c r="N1254" s="71"/>
    </row>
    <row r="1255" spans="4:14" x14ac:dyDescent="0.3">
      <c r="D1255" s="65"/>
      <c r="L1255" s="65"/>
      <c r="N1255" s="71"/>
    </row>
    <row r="1256" spans="4:14" x14ac:dyDescent="0.3">
      <c r="D1256" s="65"/>
      <c r="L1256" s="65"/>
      <c r="N1256" s="71"/>
    </row>
    <row r="1257" spans="4:14" x14ac:dyDescent="0.3">
      <c r="D1257" s="65"/>
      <c r="L1257" s="65"/>
      <c r="N1257" s="71"/>
    </row>
    <row r="1258" spans="4:14" x14ac:dyDescent="0.3">
      <c r="D1258" s="65"/>
      <c r="L1258" s="65"/>
      <c r="N1258" s="71"/>
    </row>
    <row r="1259" spans="4:14" x14ac:dyDescent="0.3">
      <c r="D1259" s="65"/>
      <c r="L1259" s="65"/>
      <c r="N1259" s="71"/>
    </row>
    <row r="1260" spans="4:14" x14ac:dyDescent="0.3">
      <c r="D1260" s="65"/>
      <c r="L1260" s="65"/>
      <c r="N1260" s="71"/>
    </row>
    <row r="1261" spans="4:14" x14ac:dyDescent="0.3">
      <c r="D1261" s="65"/>
      <c r="L1261" s="65"/>
      <c r="N1261" s="71"/>
    </row>
    <row r="1262" spans="4:14" x14ac:dyDescent="0.3">
      <c r="D1262" s="65"/>
      <c r="L1262" s="65"/>
      <c r="N1262" s="71"/>
    </row>
    <row r="1263" spans="4:14" x14ac:dyDescent="0.3">
      <c r="D1263" s="65"/>
      <c r="L1263" s="65"/>
      <c r="N1263" s="71"/>
    </row>
    <row r="1264" spans="4:14" x14ac:dyDescent="0.3">
      <c r="D1264" s="65"/>
      <c r="L1264" s="65"/>
      <c r="N1264" s="71"/>
    </row>
    <row r="1265" spans="4:14" x14ac:dyDescent="0.3">
      <c r="D1265" s="65"/>
      <c r="L1265" s="65"/>
      <c r="N1265" s="71"/>
    </row>
    <row r="1266" spans="4:14" x14ac:dyDescent="0.3">
      <c r="D1266" s="65"/>
      <c r="L1266" s="65"/>
      <c r="N1266" s="71"/>
    </row>
    <row r="1267" spans="4:14" x14ac:dyDescent="0.3">
      <c r="D1267" s="65"/>
      <c r="L1267" s="65"/>
      <c r="N1267" s="71"/>
    </row>
    <row r="1268" spans="4:14" x14ac:dyDescent="0.3">
      <c r="D1268" s="65"/>
      <c r="L1268" s="65"/>
      <c r="N1268" s="71"/>
    </row>
    <row r="1269" spans="4:14" x14ac:dyDescent="0.3">
      <c r="D1269" s="65"/>
      <c r="L1269" s="65"/>
      <c r="N1269" s="71"/>
    </row>
    <row r="1270" spans="4:14" x14ac:dyDescent="0.3">
      <c r="D1270" s="65"/>
      <c r="L1270" s="65"/>
      <c r="N1270" s="71"/>
    </row>
    <row r="1271" spans="4:14" x14ac:dyDescent="0.3">
      <c r="D1271" s="65"/>
      <c r="L1271" s="65"/>
      <c r="N1271" s="71"/>
    </row>
    <row r="1272" spans="4:14" x14ac:dyDescent="0.3">
      <c r="D1272" s="65"/>
      <c r="L1272" s="65"/>
      <c r="N1272" s="71"/>
    </row>
    <row r="1273" spans="4:14" x14ac:dyDescent="0.3">
      <c r="D1273" s="65"/>
      <c r="L1273" s="65"/>
      <c r="N1273" s="71"/>
    </row>
    <row r="1274" spans="4:14" x14ac:dyDescent="0.3">
      <c r="D1274" s="65"/>
      <c r="L1274" s="65"/>
      <c r="N1274" s="71"/>
    </row>
    <row r="1275" spans="4:14" x14ac:dyDescent="0.3">
      <c r="D1275" s="65"/>
      <c r="L1275" s="65"/>
      <c r="N1275" s="71"/>
    </row>
    <row r="1276" spans="4:14" x14ac:dyDescent="0.3">
      <c r="D1276" s="65"/>
      <c r="L1276" s="65"/>
      <c r="N1276" s="71"/>
    </row>
    <row r="1277" spans="4:14" x14ac:dyDescent="0.3">
      <c r="D1277" s="65"/>
      <c r="L1277" s="65"/>
      <c r="N1277" s="71"/>
    </row>
    <row r="1278" spans="4:14" x14ac:dyDescent="0.3">
      <c r="D1278" s="65"/>
      <c r="L1278" s="65"/>
      <c r="N1278" s="71"/>
    </row>
    <row r="1279" spans="4:14" x14ac:dyDescent="0.3">
      <c r="D1279" s="65"/>
      <c r="L1279" s="65"/>
      <c r="N1279" s="71"/>
    </row>
    <row r="1280" spans="4:14" x14ac:dyDescent="0.3">
      <c r="D1280" s="65"/>
      <c r="L1280" s="65"/>
      <c r="N1280" s="71"/>
    </row>
    <row r="1281" spans="4:14" x14ac:dyDescent="0.3">
      <c r="D1281" s="65"/>
      <c r="L1281" s="65"/>
      <c r="N1281" s="71"/>
    </row>
    <row r="1282" spans="4:14" x14ac:dyDescent="0.3">
      <c r="D1282" s="65"/>
      <c r="L1282" s="65"/>
      <c r="N1282" s="71"/>
    </row>
    <row r="1283" spans="4:14" x14ac:dyDescent="0.3">
      <c r="D1283" s="65"/>
      <c r="L1283" s="65"/>
      <c r="N1283" s="71"/>
    </row>
    <row r="1284" spans="4:14" x14ac:dyDescent="0.3">
      <c r="D1284" s="65"/>
      <c r="L1284" s="65"/>
      <c r="N1284" s="71"/>
    </row>
    <row r="1285" spans="4:14" x14ac:dyDescent="0.3">
      <c r="D1285" s="65"/>
      <c r="L1285" s="65"/>
      <c r="N1285" s="71"/>
    </row>
    <row r="1286" spans="4:14" x14ac:dyDescent="0.3">
      <c r="D1286" s="65"/>
      <c r="L1286" s="65"/>
      <c r="N1286" s="71"/>
    </row>
    <row r="1287" spans="4:14" x14ac:dyDescent="0.3">
      <c r="D1287" s="65"/>
      <c r="L1287" s="65"/>
      <c r="N1287" s="71"/>
    </row>
    <row r="1288" spans="4:14" x14ac:dyDescent="0.3">
      <c r="D1288" s="65"/>
      <c r="L1288" s="65"/>
      <c r="N1288" s="71"/>
    </row>
    <row r="1289" spans="4:14" x14ac:dyDescent="0.3">
      <c r="D1289" s="65"/>
      <c r="L1289" s="65"/>
      <c r="N1289" s="71"/>
    </row>
    <row r="1290" spans="4:14" x14ac:dyDescent="0.3">
      <c r="D1290" s="65"/>
      <c r="L1290" s="65"/>
      <c r="N1290" s="71"/>
    </row>
    <row r="1291" spans="4:14" x14ac:dyDescent="0.3">
      <c r="D1291" s="65"/>
      <c r="L1291" s="65"/>
      <c r="N1291" s="71"/>
    </row>
    <row r="1292" spans="4:14" x14ac:dyDescent="0.3">
      <c r="D1292" s="65"/>
      <c r="L1292" s="65"/>
      <c r="N1292" s="71"/>
    </row>
    <row r="1293" spans="4:14" x14ac:dyDescent="0.3">
      <c r="D1293" s="65"/>
      <c r="L1293" s="65"/>
      <c r="N1293" s="71"/>
    </row>
    <row r="1294" spans="4:14" x14ac:dyDescent="0.3">
      <c r="D1294" s="65"/>
      <c r="L1294" s="65"/>
      <c r="N1294" s="71"/>
    </row>
    <row r="1295" spans="4:14" x14ac:dyDescent="0.3">
      <c r="D1295" s="65"/>
      <c r="L1295" s="65"/>
      <c r="N1295" s="71"/>
    </row>
    <row r="1296" spans="4:14" x14ac:dyDescent="0.3">
      <c r="D1296" s="65"/>
      <c r="L1296" s="65"/>
      <c r="N1296" s="71"/>
    </row>
    <row r="1297" spans="4:14" x14ac:dyDescent="0.3">
      <c r="D1297" s="65"/>
      <c r="L1297" s="65"/>
      <c r="N1297" s="71"/>
    </row>
    <row r="1298" spans="4:14" x14ac:dyDescent="0.3">
      <c r="D1298" s="65"/>
      <c r="L1298" s="65"/>
      <c r="N1298" s="71"/>
    </row>
    <row r="1299" spans="4:14" x14ac:dyDescent="0.3">
      <c r="D1299" s="65"/>
      <c r="L1299" s="65"/>
      <c r="N1299" s="71"/>
    </row>
    <row r="1300" spans="4:14" x14ac:dyDescent="0.3">
      <c r="D1300" s="65"/>
      <c r="L1300" s="65"/>
      <c r="N1300" s="71"/>
    </row>
    <row r="1301" spans="4:14" x14ac:dyDescent="0.3">
      <c r="D1301" s="65"/>
      <c r="L1301" s="65"/>
      <c r="N1301" s="71"/>
    </row>
    <row r="1302" spans="4:14" x14ac:dyDescent="0.3">
      <c r="D1302" s="65"/>
      <c r="L1302" s="65"/>
      <c r="N1302" s="71"/>
    </row>
    <row r="1303" spans="4:14" x14ac:dyDescent="0.3">
      <c r="D1303" s="65"/>
      <c r="L1303" s="65"/>
      <c r="N1303" s="71"/>
    </row>
    <row r="1304" spans="4:14" x14ac:dyDescent="0.3">
      <c r="D1304" s="65"/>
      <c r="L1304" s="65"/>
      <c r="N1304" s="71"/>
    </row>
    <row r="1305" spans="4:14" x14ac:dyDescent="0.3">
      <c r="D1305" s="65"/>
      <c r="L1305" s="65"/>
      <c r="N1305" s="71"/>
    </row>
    <row r="1306" spans="4:14" x14ac:dyDescent="0.3">
      <c r="D1306" s="65"/>
      <c r="L1306" s="65"/>
      <c r="N1306" s="71"/>
    </row>
    <row r="1307" spans="4:14" x14ac:dyDescent="0.3">
      <c r="D1307" s="65"/>
      <c r="L1307" s="65"/>
      <c r="N1307" s="71"/>
    </row>
    <row r="1308" spans="4:14" x14ac:dyDescent="0.3">
      <c r="D1308" s="65"/>
      <c r="L1308" s="65"/>
      <c r="N1308" s="71"/>
    </row>
    <row r="1309" spans="4:14" x14ac:dyDescent="0.3">
      <c r="D1309" s="65"/>
      <c r="L1309" s="65"/>
      <c r="N1309" s="71"/>
    </row>
    <row r="1310" spans="4:14" x14ac:dyDescent="0.3">
      <c r="D1310" s="65"/>
      <c r="L1310" s="65"/>
      <c r="N1310" s="71"/>
    </row>
    <row r="1311" spans="4:14" x14ac:dyDescent="0.3">
      <c r="D1311" s="65"/>
      <c r="L1311" s="65"/>
      <c r="N1311" s="71"/>
    </row>
    <row r="1312" spans="4:14" x14ac:dyDescent="0.3">
      <c r="D1312" s="65"/>
      <c r="L1312" s="65"/>
      <c r="N1312" s="71"/>
    </row>
    <row r="1313" spans="4:14" x14ac:dyDescent="0.3">
      <c r="D1313" s="65"/>
      <c r="L1313" s="65"/>
      <c r="N1313" s="71"/>
    </row>
    <row r="1314" spans="4:14" x14ac:dyDescent="0.3">
      <c r="D1314" s="65"/>
      <c r="L1314" s="65"/>
      <c r="N1314" s="71"/>
    </row>
    <row r="1315" spans="4:14" x14ac:dyDescent="0.3">
      <c r="D1315" s="65"/>
      <c r="L1315" s="65"/>
      <c r="N1315" s="71"/>
    </row>
    <row r="1316" spans="4:14" x14ac:dyDescent="0.3">
      <c r="D1316" s="65"/>
      <c r="L1316" s="65"/>
      <c r="N1316" s="71"/>
    </row>
    <row r="1317" spans="4:14" x14ac:dyDescent="0.3">
      <c r="D1317" s="65"/>
      <c r="L1317" s="65"/>
      <c r="N1317" s="71"/>
    </row>
    <row r="1318" spans="4:14" x14ac:dyDescent="0.3">
      <c r="D1318" s="65"/>
      <c r="L1318" s="65"/>
      <c r="N1318" s="71"/>
    </row>
    <row r="1319" spans="4:14" x14ac:dyDescent="0.3">
      <c r="D1319" s="65"/>
      <c r="L1319" s="65"/>
      <c r="N1319" s="71"/>
    </row>
    <row r="1320" spans="4:14" x14ac:dyDescent="0.3">
      <c r="D1320" s="65"/>
      <c r="L1320" s="65"/>
      <c r="N1320" s="71"/>
    </row>
    <row r="1321" spans="4:14" x14ac:dyDescent="0.3">
      <c r="D1321" s="65"/>
      <c r="L1321" s="65"/>
      <c r="N1321" s="71"/>
    </row>
    <row r="1322" spans="4:14" x14ac:dyDescent="0.3">
      <c r="D1322" s="65"/>
      <c r="L1322" s="65"/>
      <c r="N1322" s="71"/>
    </row>
    <row r="1323" spans="4:14" x14ac:dyDescent="0.3">
      <c r="D1323" s="65"/>
      <c r="L1323" s="65"/>
      <c r="N1323" s="71"/>
    </row>
    <row r="1324" spans="4:14" x14ac:dyDescent="0.3">
      <c r="D1324" s="65"/>
      <c r="L1324" s="65"/>
      <c r="N1324" s="71"/>
    </row>
    <row r="1325" spans="4:14" x14ac:dyDescent="0.3">
      <c r="D1325" s="65"/>
      <c r="L1325" s="65"/>
      <c r="N1325" s="71"/>
    </row>
    <row r="1326" spans="4:14" x14ac:dyDescent="0.3">
      <c r="D1326" s="65"/>
      <c r="L1326" s="65"/>
      <c r="N1326" s="71"/>
    </row>
    <row r="1327" spans="4:14" x14ac:dyDescent="0.3">
      <c r="D1327" s="65"/>
      <c r="L1327" s="65"/>
      <c r="N1327" s="71"/>
    </row>
    <row r="1328" spans="4:14" x14ac:dyDescent="0.3">
      <c r="D1328" s="65"/>
      <c r="L1328" s="65"/>
      <c r="N1328" s="71"/>
    </row>
    <row r="1329" spans="4:14" x14ac:dyDescent="0.3">
      <c r="D1329" s="65"/>
      <c r="L1329" s="65"/>
      <c r="N1329" s="71"/>
    </row>
    <row r="1330" spans="4:14" x14ac:dyDescent="0.3">
      <c r="D1330" s="65"/>
      <c r="L1330" s="65"/>
      <c r="N1330" s="71"/>
    </row>
    <row r="1331" spans="4:14" x14ac:dyDescent="0.3">
      <c r="D1331" s="65"/>
      <c r="L1331" s="65"/>
      <c r="N1331" s="71"/>
    </row>
    <row r="1332" spans="4:14" x14ac:dyDescent="0.3">
      <c r="D1332" s="65"/>
      <c r="L1332" s="65"/>
      <c r="N1332" s="71"/>
    </row>
    <row r="1333" spans="4:14" x14ac:dyDescent="0.3">
      <c r="D1333" s="65"/>
      <c r="L1333" s="65"/>
      <c r="N1333" s="71"/>
    </row>
    <row r="1334" spans="4:14" x14ac:dyDescent="0.3">
      <c r="D1334" s="65"/>
      <c r="L1334" s="65"/>
      <c r="N1334" s="71"/>
    </row>
    <row r="1335" spans="4:14" x14ac:dyDescent="0.3">
      <c r="D1335" s="65"/>
      <c r="L1335" s="65"/>
      <c r="N1335" s="71"/>
    </row>
    <row r="1336" spans="4:14" x14ac:dyDescent="0.3">
      <c r="D1336" s="65"/>
      <c r="L1336" s="65"/>
      <c r="N1336" s="71"/>
    </row>
    <row r="1337" spans="4:14" x14ac:dyDescent="0.3">
      <c r="D1337" s="65"/>
      <c r="L1337" s="65"/>
      <c r="N1337" s="71"/>
    </row>
    <row r="1338" spans="4:14" x14ac:dyDescent="0.3">
      <c r="D1338" s="65"/>
      <c r="L1338" s="65"/>
      <c r="N1338" s="71"/>
    </row>
    <row r="1339" spans="4:14" x14ac:dyDescent="0.3">
      <c r="D1339" s="65"/>
      <c r="L1339" s="65"/>
      <c r="N1339" s="71"/>
    </row>
    <row r="1340" spans="4:14" x14ac:dyDescent="0.3">
      <c r="D1340" s="65"/>
      <c r="L1340" s="65"/>
      <c r="N1340" s="71"/>
    </row>
    <row r="1341" spans="4:14" x14ac:dyDescent="0.3">
      <c r="D1341" s="65"/>
      <c r="L1341" s="65"/>
      <c r="N1341" s="71"/>
    </row>
    <row r="1342" spans="4:14" x14ac:dyDescent="0.3">
      <c r="D1342" s="65"/>
      <c r="L1342" s="65"/>
      <c r="N1342" s="71"/>
    </row>
    <row r="1343" spans="4:14" x14ac:dyDescent="0.3">
      <c r="D1343" s="65"/>
      <c r="L1343" s="65"/>
      <c r="N1343" s="71"/>
    </row>
    <row r="1344" spans="4:14" x14ac:dyDescent="0.3">
      <c r="D1344" s="65"/>
      <c r="L1344" s="65"/>
      <c r="N1344" s="71"/>
    </row>
    <row r="1345" spans="4:14" x14ac:dyDescent="0.3">
      <c r="D1345" s="65"/>
      <c r="L1345" s="65"/>
      <c r="N1345" s="71"/>
    </row>
    <row r="1346" spans="4:14" x14ac:dyDescent="0.3">
      <c r="D1346" s="65"/>
      <c r="L1346" s="65"/>
      <c r="N1346" s="71"/>
    </row>
    <row r="1347" spans="4:14" x14ac:dyDescent="0.3">
      <c r="D1347" s="65"/>
      <c r="L1347" s="65"/>
      <c r="N1347" s="71"/>
    </row>
    <row r="1348" spans="4:14" x14ac:dyDescent="0.3">
      <c r="D1348" s="65"/>
      <c r="L1348" s="65"/>
      <c r="N1348" s="71"/>
    </row>
    <row r="1349" spans="4:14" x14ac:dyDescent="0.3">
      <c r="D1349" s="65"/>
      <c r="L1349" s="65"/>
      <c r="N1349" s="71"/>
    </row>
    <row r="1350" spans="4:14" x14ac:dyDescent="0.3">
      <c r="D1350" s="65"/>
      <c r="L1350" s="65"/>
      <c r="N1350" s="71"/>
    </row>
    <row r="1351" spans="4:14" x14ac:dyDescent="0.3">
      <c r="D1351" s="65"/>
      <c r="L1351" s="65"/>
      <c r="N1351" s="71"/>
    </row>
    <row r="1352" spans="4:14" x14ac:dyDescent="0.3">
      <c r="D1352" s="65"/>
      <c r="L1352" s="65"/>
      <c r="N1352" s="71"/>
    </row>
    <row r="1353" spans="4:14" x14ac:dyDescent="0.3">
      <c r="D1353" s="65"/>
      <c r="L1353" s="65"/>
      <c r="N1353" s="71"/>
    </row>
    <row r="1354" spans="4:14" x14ac:dyDescent="0.3">
      <c r="D1354" s="65"/>
      <c r="L1354" s="65"/>
      <c r="N1354" s="71"/>
    </row>
    <row r="1355" spans="4:14" x14ac:dyDescent="0.3">
      <c r="D1355" s="65"/>
      <c r="L1355" s="65"/>
      <c r="N1355" s="71"/>
    </row>
    <row r="1356" spans="4:14" x14ac:dyDescent="0.3">
      <c r="D1356" s="65"/>
      <c r="L1356" s="65"/>
      <c r="N1356" s="71"/>
    </row>
    <row r="1357" spans="4:14" x14ac:dyDescent="0.3">
      <c r="D1357" s="65"/>
      <c r="L1357" s="65"/>
      <c r="N1357" s="71"/>
    </row>
    <row r="1358" spans="4:14" x14ac:dyDescent="0.3">
      <c r="D1358" s="65"/>
      <c r="L1358" s="65"/>
      <c r="N1358" s="71"/>
    </row>
    <row r="1359" spans="4:14" x14ac:dyDescent="0.3">
      <c r="D1359" s="65"/>
      <c r="L1359" s="65"/>
      <c r="N1359" s="71"/>
    </row>
    <row r="1360" spans="4:14" x14ac:dyDescent="0.3">
      <c r="D1360" s="65"/>
      <c r="L1360" s="65"/>
      <c r="N1360" s="71"/>
    </row>
    <row r="1361" spans="4:14" x14ac:dyDescent="0.3">
      <c r="D1361" s="65"/>
      <c r="L1361" s="65"/>
      <c r="N1361" s="71"/>
    </row>
    <row r="1362" spans="4:14" x14ac:dyDescent="0.3">
      <c r="D1362" s="65"/>
      <c r="L1362" s="65"/>
      <c r="N1362" s="71"/>
    </row>
    <row r="1363" spans="4:14" x14ac:dyDescent="0.3">
      <c r="D1363" s="65"/>
      <c r="L1363" s="65"/>
      <c r="N1363" s="71"/>
    </row>
    <row r="1364" spans="4:14" x14ac:dyDescent="0.3">
      <c r="D1364" s="65"/>
      <c r="L1364" s="65"/>
      <c r="N1364" s="71"/>
    </row>
    <row r="1365" spans="4:14" x14ac:dyDescent="0.3">
      <c r="D1365" s="65"/>
      <c r="L1365" s="65"/>
      <c r="N1365" s="71"/>
    </row>
    <row r="1366" spans="4:14" x14ac:dyDescent="0.3">
      <c r="D1366" s="65"/>
      <c r="L1366" s="65"/>
      <c r="N1366" s="71"/>
    </row>
    <row r="1367" spans="4:14" x14ac:dyDescent="0.3">
      <c r="D1367" s="65"/>
      <c r="L1367" s="65"/>
      <c r="N1367" s="71"/>
    </row>
    <row r="1368" spans="4:14" x14ac:dyDescent="0.3">
      <c r="D1368" s="65"/>
      <c r="L1368" s="65"/>
      <c r="N1368" s="71"/>
    </row>
    <row r="1369" spans="4:14" x14ac:dyDescent="0.3">
      <c r="D1369" s="65"/>
      <c r="L1369" s="65"/>
      <c r="N1369" s="71"/>
    </row>
    <row r="1370" spans="4:14" x14ac:dyDescent="0.3">
      <c r="D1370" s="65"/>
      <c r="L1370" s="65"/>
      <c r="N1370" s="71"/>
    </row>
    <row r="1371" spans="4:14" x14ac:dyDescent="0.3">
      <c r="D1371" s="65"/>
      <c r="L1371" s="65"/>
      <c r="N1371" s="71"/>
    </row>
    <row r="1372" spans="4:14" x14ac:dyDescent="0.3">
      <c r="D1372" s="65"/>
      <c r="L1372" s="65"/>
      <c r="N1372" s="71"/>
    </row>
    <row r="1373" spans="4:14" x14ac:dyDescent="0.3">
      <c r="D1373" s="65"/>
      <c r="L1373" s="65"/>
      <c r="N1373" s="71"/>
    </row>
    <row r="1374" spans="4:14" x14ac:dyDescent="0.3">
      <c r="D1374" s="65"/>
      <c r="L1374" s="65"/>
      <c r="N1374" s="71"/>
    </row>
    <row r="1375" spans="4:14" x14ac:dyDescent="0.3">
      <c r="D1375" s="65"/>
      <c r="L1375" s="65"/>
      <c r="N1375" s="71"/>
    </row>
    <row r="1376" spans="4:14" x14ac:dyDescent="0.3">
      <c r="D1376" s="65"/>
      <c r="L1376" s="65"/>
      <c r="N1376" s="71"/>
    </row>
    <row r="1377" spans="4:14" x14ac:dyDescent="0.3">
      <c r="D1377" s="65"/>
      <c r="L1377" s="65"/>
      <c r="N1377" s="71"/>
    </row>
    <row r="1378" spans="4:14" x14ac:dyDescent="0.3">
      <c r="D1378" s="65"/>
      <c r="L1378" s="65"/>
      <c r="N1378" s="71"/>
    </row>
    <row r="1379" spans="4:14" x14ac:dyDescent="0.3">
      <c r="D1379" s="65"/>
      <c r="L1379" s="65"/>
      <c r="N1379" s="71"/>
    </row>
    <row r="1380" spans="4:14" x14ac:dyDescent="0.3">
      <c r="D1380" s="65"/>
      <c r="L1380" s="65"/>
      <c r="N1380" s="71"/>
    </row>
    <row r="1381" spans="4:14" x14ac:dyDescent="0.3">
      <c r="D1381" s="65"/>
      <c r="L1381" s="65"/>
      <c r="N1381" s="71"/>
    </row>
    <row r="1382" spans="4:14" x14ac:dyDescent="0.3">
      <c r="D1382" s="65"/>
      <c r="L1382" s="65"/>
      <c r="N1382" s="71"/>
    </row>
    <row r="1383" spans="4:14" x14ac:dyDescent="0.3">
      <c r="D1383" s="65"/>
      <c r="L1383" s="65"/>
      <c r="N1383" s="71"/>
    </row>
    <row r="1384" spans="4:14" x14ac:dyDescent="0.3">
      <c r="D1384" s="65"/>
      <c r="L1384" s="65"/>
      <c r="N1384" s="71"/>
    </row>
    <row r="1385" spans="4:14" x14ac:dyDescent="0.3">
      <c r="D1385" s="65"/>
      <c r="L1385" s="65"/>
      <c r="N1385" s="71"/>
    </row>
    <row r="1386" spans="4:14" x14ac:dyDescent="0.3">
      <c r="D1386" s="65"/>
      <c r="L1386" s="65"/>
      <c r="N1386" s="71"/>
    </row>
    <row r="1387" spans="4:14" x14ac:dyDescent="0.3">
      <c r="D1387" s="65"/>
      <c r="L1387" s="65"/>
      <c r="N1387" s="71"/>
    </row>
    <row r="1388" spans="4:14" x14ac:dyDescent="0.3">
      <c r="D1388" s="65"/>
      <c r="L1388" s="65"/>
      <c r="N1388" s="71"/>
    </row>
    <row r="1389" spans="4:14" x14ac:dyDescent="0.3">
      <c r="D1389" s="65"/>
      <c r="L1389" s="65"/>
      <c r="N1389" s="71"/>
    </row>
    <row r="1390" spans="4:14" x14ac:dyDescent="0.3">
      <c r="D1390" s="65"/>
      <c r="L1390" s="65"/>
      <c r="N1390" s="71"/>
    </row>
    <row r="1391" spans="4:14" x14ac:dyDescent="0.3">
      <c r="D1391" s="65"/>
      <c r="L1391" s="65"/>
      <c r="N1391" s="71"/>
    </row>
    <row r="1392" spans="4:14" x14ac:dyDescent="0.3">
      <c r="D1392" s="65"/>
      <c r="L1392" s="65"/>
      <c r="N1392" s="71"/>
    </row>
    <row r="1393" spans="4:14" x14ac:dyDescent="0.3">
      <c r="D1393" s="65"/>
      <c r="L1393" s="65"/>
      <c r="N1393" s="71"/>
    </row>
    <row r="1394" spans="4:14" x14ac:dyDescent="0.3">
      <c r="D1394" s="65"/>
      <c r="L1394" s="65"/>
      <c r="N1394" s="71"/>
    </row>
    <row r="1395" spans="4:14" x14ac:dyDescent="0.3">
      <c r="D1395" s="65"/>
      <c r="L1395" s="65"/>
      <c r="N1395" s="71"/>
    </row>
    <row r="1396" spans="4:14" x14ac:dyDescent="0.3">
      <c r="D1396" s="65"/>
      <c r="L1396" s="65"/>
      <c r="N1396" s="71"/>
    </row>
    <row r="1397" spans="4:14" x14ac:dyDescent="0.3">
      <c r="D1397" s="65"/>
      <c r="L1397" s="65"/>
      <c r="N1397" s="71"/>
    </row>
    <row r="1398" spans="4:14" x14ac:dyDescent="0.3">
      <c r="D1398" s="65"/>
      <c r="L1398" s="65"/>
      <c r="N1398" s="71"/>
    </row>
    <row r="1399" spans="4:14" x14ac:dyDescent="0.3">
      <c r="D1399" s="65"/>
      <c r="L1399" s="65"/>
      <c r="N1399" s="71"/>
    </row>
    <row r="1400" spans="4:14" x14ac:dyDescent="0.3">
      <c r="D1400" s="65"/>
      <c r="L1400" s="65"/>
      <c r="N1400" s="71"/>
    </row>
    <row r="1401" spans="4:14" x14ac:dyDescent="0.3">
      <c r="D1401" s="65"/>
      <c r="L1401" s="65"/>
      <c r="N1401" s="71"/>
    </row>
    <row r="1402" spans="4:14" x14ac:dyDescent="0.3">
      <c r="D1402" s="65"/>
      <c r="L1402" s="65"/>
      <c r="N1402" s="71"/>
    </row>
    <row r="1403" spans="4:14" x14ac:dyDescent="0.3">
      <c r="D1403" s="65"/>
      <c r="L1403" s="65"/>
      <c r="N1403" s="71"/>
    </row>
    <row r="1404" spans="4:14" x14ac:dyDescent="0.3">
      <c r="D1404" s="65"/>
      <c r="L1404" s="65"/>
      <c r="N1404" s="71"/>
    </row>
    <row r="1405" spans="4:14" x14ac:dyDescent="0.3">
      <c r="D1405" s="65"/>
      <c r="L1405" s="65"/>
      <c r="N1405" s="71"/>
    </row>
    <row r="1406" spans="4:14" x14ac:dyDescent="0.3">
      <c r="D1406" s="65"/>
      <c r="L1406" s="65"/>
      <c r="N1406" s="71"/>
    </row>
    <row r="1407" spans="4:14" x14ac:dyDescent="0.3">
      <c r="D1407" s="65"/>
      <c r="L1407" s="65"/>
      <c r="N1407" s="71"/>
    </row>
    <row r="1408" spans="4:14" x14ac:dyDescent="0.3">
      <c r="D1408" s="65"/>
      <c r="L1408" s="65"/>
      <c r="N1408" s="71"/>
    </row>
    <row r="1409" spans="4:14" x14ac:dyDescent="0.3">
      <c r="D1409" s="65"/>
      <c r="L1409" s="65"/>
      <c r="N1409" s="71"/>
    </row>
    <row r="1410" spans="4:14" x14ac:dyDescent="0.3">
      <c r="D1410" s="65"/>
      <c r="L1410" s="65"/>
      <c r="N1410" s="71"/>
    </row>
    <row r="1411" spans="4:14" x14ac:dyDescent="0.3">
      <c r="D1411" s="65"/>
      <c r="L1411" s="65"/>
      <c r="N1411" s="71"/>
    </row>
    <row r="1412" spans="4:14" x14ac:dyDescent="0.3">
      <c r="D1412" s="65"/>
      <c r="L1412" s="65"/>
      <c r="N1412" s="71"/>
    </row>
    <row r="1413" spans="4:14" x14ac:dyDescent="0.3">
      <c r="D1413" s="65"/>
      <c r="L1413" s="65"/>
      <c r="N1413" s="71"/>
    </row>
    <row r="1414" spans="4:14" x14ac:dyDescent="0.3">
      <c r="D1414" s="65"/>
      <c r="L1414" s="65"/>
      <c r="N1414" s="71"/>
    </row>
    <row r="1415" spans="4:14" x14ac:dyDescent="0.3">
      <c r="D1415" s="65"/>
      <c r="L1415" s="65"/>
      <c r="N1415" s="71"/>
    </row>
    <row r="1416" spans="4:14" x14ac:dyDescent="0.3">
      <c r="D1416" s="65"/>
      <c r="L1416" s="65"/>
      <c r="N1416" s="71"/>
    </row>
    <row r="1417" spans="4:14" x14ac:dyDescent="0.3">
      <c r="D1417" s="65"/>
      <c r="L1417" s="65"/>
      <c r="N1417" s="71"/>
    </row>
    <row r="1418" spans="4:14" x14ac:dyDescent="0.3">
      <c r="D1418" s="65"/>
      <c r="L1418" s="65"/>
      <c r="N1418" s="71"/>
    </row>
    <row r="1419" spans="4:14" x14ac:dyDescent="0.3">
      <c r="D1419" s="65"/>
      <c r="L1419" s="65"/>
      <c r="N1419" s="71"/>
    </row>
    <row r="1420" spans="4:14" x14ac:dyDescent="0.3">
      <c r="D1420" s="65"/>
      <c r="L1420" s="65"/>
      <c r="N1420" s="71"/>
    </row>
    <row r="1421" spans="4:14" x14ac:dyDescent="0.3">
      <c r="D1421" s="65"/>
      <c r="L1421" s="65"/>
      <c r="N1421" s="71"/>
    </row>
    <row r="1422" spans="4:14" x14ac:dyDescent="0.3">
      <c r="D1422" s="65"/>
      <c r="L1422" s="65"/>
      <c r="N1422" s="71"/>
    </row>
    <row r="1423" spans="4:14" x14ac:dyDescent="0.3">
      <c r="D1423" s="65"/>
      <c r="L1423" s="65"/>
      <c r="N1423" s="71"/>
    </row>
    <row r="1424" spans="4:14" x14ac:dyDescent="0.3">
      <c r="D1424" s="65"/>
      <c r="L1424" s="65"/>
      <c r="N1424" s="71"/>
    </row>
    <row r="1425" spans="4:14" x14ac:dyDescent="0.3">
      <c r="D1425" s="65"/>
      <c r="L1425" s="65"/>
      <c r="N1425" s="71"/>
    </row>
    <row r="1426" spans="4:14" x14ac:dyDescent="0.3">
      <c r="D1426" s="65"/>
      <c r="L1426" s="65"/>
      <c r="N1426" s="71"/>
    </row>
    <row r="1427" spans="4:14" x14ac:dyDescent="0.3">
      <c r="D1427" s="65"/>
      <c r="L1427" s="65"/>
      <c r="N1427" s="71"/>
    </row>
    <row r="1428" spans="4:14" x14ac:dyDescent="0.3">
      <c r="D1428" s="65"/>
      <c r="L1428" s="65"/>
      <c r="N1428" s="71"/>
    </row>
    <row r="1429" spans="4:14" x14ac:dyDescent="0.3">
      <c r="D1429" s="65"/>
      <c r="L1429" s="65"/>
      <c r="N1429" s="71"/>
    </row>
    <row r="1430" spans="4:14" x14ac:dyDescent="0.3">
      <c r="D1430" s="65"/>
      <c r="L1430" s="65"/>
      <c r="N1430" s="71"/>
    </row>
    <row r="1431" spans="4:14" x14ac:dyDescent="0.3">
      <c r="D1431" s="65"/>
      <c r="L1431" s="65"/>
      <c r="N1431" s="71"/>
    </row>
    <row r="1432" spans="4:14" x14ac:dyDescent="0.3">
      <c r="D1432" s="65"/>
      <c r="L1432" s="65"/>
      <c r="N1432" s="71"/>
    </row>
    <row r="1433" spans="4:14" x14ac:dyDescent="0.3">
      <c r="D1433" s="65"/>
      <c r="L1433" s="65"/>
      <c r="N1433" s="71"/>
    </row>
    <row r="1434" spans="4:14" x14ac:dyDescent="0.3">
      <c r="D1434" s="65"/>
      <c r="L1434" s="65"/>
      <c r="N1434" s="71"/>
    </row>
    <row r="1435" spans="4:14" x14ac:dyDescent="0.3">
      <c r="D1435" s="65"/>
      <c r="L1435" s="65"/>
      <c r="N1435" s="71"/>
    </row>
    <row r="1436" spans="4:14" x14ac:dyDescent="0.3">
      <c r="D1436" s="65"/>
      <c r="L1436" s="65"/>
      <c r="N1436" s="71"/>
    </row>
    <row r="1437" spans="4:14" x14ac:dyDescent="0.3">
      <c r="D1437" s="65"/>
      <c r="L1437" s="65"/>
      <c r="N1437" s="71"/>
    </row>
    <row r="1438" spans="4:14" x14ac:dyDescent="0.3">
      <c r="D1438" s="65"/>
      <c r="L1438" s="65"/>
      <c r="N1438" s="71"/>
    </row>
    <row r="1439" spans="4:14" x14ac:dyDescent="0.3">
      <c r="D1439" s="65"/>
      <c r="L1439" s="65"/>
      <c r="N1439" s="71"/>
    </row>
    <row r="1440" spans="4:14" x14ac:dyDescent="0.3">
      <c r="D1440" s="65"/>
      <c r="L1440" s="65"/>
      <c r="N1440" s="71"/>
    </row>
    <row r="1441" spans="4:14" x14ac:dyDescent="0.3">
      <c r="D1441" s="65"/>
      <c r="L1441" s="65"/>
      <c r="N1441" s="71"/>
    </row>
    <row r="1442" spans="4:14" x14ac:dyDescent="0.3">
      <c r="D1442" s="65"/>
      <c r="L1442" s="65"/>
      <c r="N1442" s="71"/>
    </row>
    <row r="1443" spans="4:14" x14ac:dyDescent="0.3">
      <c r="D1443" s="65"/>
      <c r="L1443" s="65"/>
      <c r="N1443" s="71"/>
    </row>
    <row r="1444" spans="4:14" x14ac:dyDescent="0.3">
      <c r="D1444" s="65"/>
      <c r="L1444" s="65"/>
      <c r="N1444" s="71"/>
    </row>
    <row r="1445" spans="4:14" x14ac:dyDescent="0.3">
      <c r="D1445" s="65"/>
      <c r="L1445" s="65"/>
      <c r="N1445" s="71"/>
    </row>
    <row r="1446" spans="4:14" x14ac:dyDescent="0.3">
      <c r="D1446" s="65"/>
      <c r="L1446" s="65"/>
      <c r="N1446" s="71"/>
    </row>
    <row r="1447" spans="4:14" x14ac:dyDescent="0.3">
      <c r="D1447" s="65"/>
      <c r="L1447" s="65"/>
      <c r="N1447" s="71"/>
    </row>
    <row r="1448" spans="4:14" x14ac:dyDescent="0.3">
      <c r="D1448" s="65"/>
      <c r="L1448" s="65"/>
      <c r="N1448" s="71"/>
    </row>
    <row r="1449" spans="4:14" x14ac:dyDescent="0.3">
      <c r="D1449" s="65"/>
      <c r="L1449" s="65"/>
      <c r="N1449" s="71"/>
    </row>
    <row r="1450" spans="4:14" x14ac:dyDescent="0.3">
      <c r="D1450" s="65"/>
      <c r="L1450" s="65"/>
      <c r="N1450" s="71"/>
    </row>
    <row r="1451" spans="4:14" x14ac:dyDescent="0.3">
      <c r="D1451" s="65"/>
      <c r="L1451" s="65"/>
      <c r="N1451" s="71"/>
    </row>
    <row r="1452" spans="4:14" x14ac:dyDescent="0.3">
      <c r="D1452" s="65"/>
      <c r="L1452" s="65"/>
      <c r="N1452" s="71"/>
    </row>
    <row r="1453" spans="4:14" x14ac:dyDescent="0.3">
      <c r="D1453" s="65"/>
      <c r="L1453" s="65"/>
      <c r="N1453" s="71"/>
    </row>
    <row r="1454" spans="4:14" x14ac:dyDescent="0.3">
      <c r="D1454" s="65"/>
      <c r="L1454" s="65"/>
      <c r="N1454" s="71"/>
    </row>
    <row r="1455" spans="4:14" x14ac:dyDescent="0.3">
      <c r="D1455" s="65"/>
      <c r="L1455" s="65"/>
      <c r="N1455" s="71"/>
    </row>
    <row r="1456" spans="4:14" x14ac:dyDescent="0.3">
      <c r="D1456" s="65"/>
      <c r="L1456" s="65"/>
      <c r="N1456" s="71"/>
    </row>
    <row r="1457" spans="4:14" x14ac:dyDescent="0.3">
      <c r="D1457" s="65"/>
      <c r="L1457" s="65"/>
      <c r="N1457" s="71"/>
    </row>
    <row r="1458" spans="4:14" x14ac:dyDescent="0.3">
      <c r="D1458" s="65"/>
      <c r="L1458" s="65"/>
      <c r="N1458" s="71"/>
    </row>
    <row r="1459" spans="4:14" x14ac:dyDescent="0.3">
      <c r="D1459" s="65"/>
      <c r="L1459" s="65"/>
      <c r="N1459" s="71"/>
    </row>
    <row r="1460" spans="4:14" x14ac:dyDescent="0.3">
      <c r="D1460" s="65"/>
      <c r="L1460" s="65"/>
      <c r="N1460" s="71"/>
    </row>
    <row r="1461" spans="4:14" x14ac:dyDescent="0.3">
      <c r="D1461" s="65"/>
      <c r="L1461" s="65"/>
      <c r="N1461" s="71"/>
    </row>
    <row r="1462" spans="4:14" x14ac:dyDescent="0.3">
      <c r="D1462" s="65"/>
      <c r="L1462" s="65"/>
      <c r="N1462" s="71"/>
    </row>
    <row r="1463" spans="4:14" x14ac:dyDescent="0.3">
      <c r="D1463" s="65"/>
      <c r="L1463" s="65"/>
      <c r="N1463" s="71"/>
    </row>
    <row r="1464" spans="4:14" x14ac:dyDescent="0.3">
      <c r="D1464" s="65"/>
      <c r="L1464" s="65"/>
      <c r="N1464" s="71"/>
    </row>
    <row r="1465" spans="4:14" x14ac:dyDescent="0.3">
      <c r="D1465" s="65"/>
      <c r="L1465" s="65"/>
      <c r="N1465" s="71"/>
    </row>
    <row r="1466" spans="4:14" x14ac:dyDescent="0.3">
      <c r="D1466" s="65"/>
      <c r="L1466" s="65"/>
      <c r="N1466" s="71"/>
    </row>
    <row r="1467" spans="4:14" x14ac:dyDescent="0.3">
      <c r="D1467" s="65"/>
      <c r="L1467" s="65"/>
      <c r="N1467" s="71"/>
    </row>
    <row r="1468" spans="4:14" x14ac:dyDescent="0.3">
      <c r="D1468" s="65"/>
      <c r="L1468" s="65"/>
      <c r="N1468" s="71"/>
    </row>
    <row r="1469" spans="4:14" x14ac:dyDescent="0.3">
      <c r="D1469" s="65"/>
      <c r="L1469" s="65"/>
      <c r="N1469" s="71"/>
    </row>
    <row r="1470" spans="4:14" x14ac:dyDescent="0.3">
      <c r="D1470" s="65"/>
      <c r="L1470" s="65"/>
      <c r="N1470" s="71"/>
    </row>
    <row r="1471" spans="4:14" x14ac:dyDescent="0.3">
      <c r="D1471" s="65"/>
      <c r="L1471" s="65"/>
      <c r="N1471" s="71"/>
    </row>
    <row r="1472" spans="4:14" x14ac:dyDescent="0.3">
      <c r="D1472" s="65"/>
      <c r="L1472" s="65"/>
      <c r="N1472" s="71"/>
    </row>
    <row r="1473" spans="4:14" x14ac:dyDescent="0.3">
      <c r="D1473" s="65"/>
      <c r="L1473" s="65"/>
      <c r="N1473" s="71"/>
    </row>
    <row r="1474" spans="4:14" x14ac:dyDescent="0.3">
      <c r="D1474" s="65"/>
      <c r="L1474" s="65"/>
      <c r="N1474" s="71"/>
    </row>
    <row r="1475" spans="4:14" x14ac:dyDescent="0.3">
      <c r="D1475" s="65"/>
      <c r="L1475" s="65"/>
      <c r="N1475" s="71"/>
    </row>
    <row r="1476" spans="4:14" x14ac:dyDescent="0.3">
      <c r="D1476" s="65"/>
      <c r="L1476" s="65"/>
      <c r="N1476" s="71"/>
    </row>
    <row r="1477" spans="4:14" x14ac:dyDescent="0.3">
      <c r="D1477" s="65"/>
      <c r="L1477" s="65"/>
      <c r="N1477" s="71"/>
    </row>
    <row r="1478" spans="4:14" x14ac:dyDescent="0.3">
      <c r="D1478" s="65"/>
      <c r="L1478" s="65"/>
      <c r="N1478" s="71"/>
    </row>
    <row r="1479" spans="4:14" x14ac:dyDescent="0.3">
      <c r="D1479" s="65"/>
      <c r="L1479" s="65"/>
      <c r="N1479" s="71"/>
    </row>
    <row r="1480" spans="4:14" x14ac:dyDescent="0.3">
      <c r="D1480" s="65"/>
      <c r="L1480" s="65"/>
      <c r="N1480" s="71"/>
    </row>
    <row r="1481" spans="4:14" x14ac:dyDescent="0.3">
      <c r="D1481" s="65"/>
      <c r="L1481" s="65"/>
      <c r="N1481" s="71"/>
    </row>
    <row r="1482" spans="4:14" x14ac:dyDescent="0.3">
      <c r="D1482" s="65"/>
      <c r="L1482" s="65"/>
      <c r="N1482" s="71"/>
    </row>
    <row r="1483" spans="4:14" x14ac:dyDescent="0.3">
      <c r="D1483" s="65"/>
      <c r="L1483" s="65"/>
      <c r="N1483" s="71"/>
    </row>
    <row r="1484" spans="4:14" x14ac:dyDescent="0.3">
      <c r="D1484" s="65"/>
      <c r="L1484" s="65"/>
      <c r="N1484" s="71"/>
    </row>
    <row r="1485" spans="4:14" x14ac:dyDescent="0.3">
      <c r="D1485" s="65"/>
      <c r="L1485" s="65"/>
      <c r="N1485" s="71"/>
    </row>
    <row r="1486" spans="4:14" x14ac:dyDescent="0.3">
      <c r="D1486" s="65"/>
      <c r="L1486" s="65"/>
      <c r="N1486" s="71"/>
    </row>
    <row r="1487" spans="4:14" x14ac:dyDescent="0.3">
      <c r="D1487" s="65"/>
      <c r="L1487" s="65"/>
      <c r="N1487" s="71"/>
    </row>
    <row r="1488" spans="4:14" x14ac:dyDescent="0.3">
      <c r="D1488" s="65"/>
      <c r="L1488" s="65"/>
      <c r="N1488" s="71"/>
    </row>
    <row r="1489" spans="4:14" x14ac:dyDescent="0.3">
      <c r="D1489" s="65"/>
      <c r="L1489" s="65"/>
      <c r="N1489" s="71"/>
    </row>
    <row r="1490" spans="4:14" x14ac:dyDescent="0.3">
      <c r="D1490" s="65"/>
      <c r="L1490" s="65"/>
      <c r="N1490" s="71"/>
    </row>
    <row r="1491" spans="4:14" x14ac:dyDescent="0.3">
      <c r="D1491" s="65"/>
      <c r="L1491" s="65"/>
      <c r="N1491" s="71"/>
    </row>
    <row r="1492" spans="4:14" x14ac:dyDescent="0.3">
      <c r="D1492" s="65"/>
      <c r="L1492" s="65"/>
      <c r="N1492" s="71"/>
    </row>
    <row r="1493" spans="4:14" x14ac:dyDescent="0.3">
      <c r="D1493" s="65"/>
      <c r="L1493" s="65"/>
      <c r="N1493" s="71"/>
    </row>
    <row r="1494" spans="4:14" x14ac:dyDescent="0.3">
      <c r="D1494" s="65"/>
      <c r="L1494" s="65"/>
      <c r="N1494" s="71"/>
    </row>
    <row r="1495" spans="4:14" x14ac:dyDescent="0.3">
      <c r="D1495" s="65"/>
      <c r="L1495" s="65"/>
      <c r="N1495" s="71"/>
    </row>
    <row r="1496" spans="4:14" x14ac:dyDescent="0.3">
      <c r="D1496" s="65"/>
      <c r="L1496" s="65"/>
      <c r="N1496" s="71"/>
    </row>
    <row r="1497" spans="4:14" x14ac:dyDescent="0.3">
      <c r="D1497" s="65"/>
      <c r="L1497" s="65"/>
      <c r="N1497" s="71"/>
    </row>
    <row r="1498" spans="4:14" x14ac:dyDescent="0.3">
      <c r="D1498" s="65"/>
      <c r="L1498" s="65"/>
      <c r="N1498" s="71"/>
    </row>
    <row r="1499" spans="4:14" x14ac:dyDescent="0.3">
      <c r="D1499" s="65"/>
      <c r="L1499" s="65"/>
      <c r="N1499" s="71"/>
    </row>
    <row r="1500" spans="4:14" x14ac:dyDescent="0.3">
      <c r="D1500" s="65"/>
      <c r="L1500" s="65"/>
      <c r="N1500" s="71"/>
    </row>
    <row r="1501" spans="4:14" x14ac:dyDescent="0.3">
      <c r="D1501" s="65"/>
      <c r="L1501" s="65"/>
      <c r="N1501" s="71"/>
    </row>
    <row r="1502" spans="4:14" x14ac:dyDescent="0.3">
      <c r="D1502" s="65"/>
      <c r="L1502" s="65"/>
      <c r="N1502" s="71"/>
    </row>
    <row r="1503" spans="4:14" x14ac:dyDescent="0.3">
      <c r="D1503" s="65"/>
      <c r="L1503" s="65"/>
      <c r="N1503" s="71"/>
    </row>
    <row r="1504" spans="4:14" x14ac:dyDescent="0.3">
      <c r="D1504" s="65"/>
      <c r="L1504" s="65"/>
      <c r="N1504" s="71"/>
    </row>
    <row r="1505" spans="4:14" x14ac:dyDescent="0.3">
      <c r="D1505" s="65"/>
      <c r="L1505" s="65"/>
      <c r="N1505" s="71"/>
    </row>
    <row r="1506" spans="4:14" x14ac:dyDescent="0.3">
      <c r="D1506" s="65"/>
      <c r="L1506" s="65"/>
      <c r="N1506" s="71"/>
    </row>
    <row r="1507" spans="4:14" x14ac:dyDescent="0.3">
      <c r="D1507" s="65"/>
      <c r="L1507" s="65"/>
      <c r="N1507" s="71"/>
    </row>
    <row r="1508" spans="4:14" x14ac:dyDescent="0.3">
      <c r="D1508" s="65"/>
      <c r="L1508" s="65"/>
      <c r="N1508" s="71"/>
    </row>
    <row r="1509" spans="4:14" x14ac:dyDescent="0.3">
      <c r="D1509" s="65"/>
      <c r="L1509" s="65"/>
      <c r="N1509" s="71"/>
    </row>
    <row r="1510" spans="4:14" x14ac:dyDescent="0.3">
      <c r="D1510" s="65"/>
      <c r="L1510" s="65"/>
      <c r="N1510" s="71"/>
    </row>
    <row r="1511" spans="4:14" x14ac:dyDescent="0.3">
      <c r="D1511" s="65"/>
      <c r="L1511" s="65"/>
      <c r="N1511" s="71"/>
    </row>
    <row r="1512" spans="4:14" x14ac:dyDescent="0.3">
      <c r="D1512" s="65"/>
      <c r="L1512" s="65"/>
      <c r="N1512" s="71"/>
    </row>
    <row r="1513" spans="4:14" x14ac:dyDescent="0.3">
      <c r="D1513" s="65"/>
      <c r="L1513" s="65"/>
      <c r="N1513" s="71"/>
    </row>
    <row r="1514" spans="4:14" x14ac:dyDescent="0.3">
      <c r="D1514" s="65"/>
      <c r="L1514" s="65"/>
      <c r="N1514" s="71"/>
    </row>
    <row r="1515" spans="4:14" x14ac:dyDescent="0.3">
      <c r="D1515" s="65"/>
      <c r="L1515" s="65"/>
      <c r="N1515" s="71"/>
    </row>
    <row r="1516" spans="4:14" x14ac:dyDescent="0.3">
      <c r="D1516" s="65"/>
      <c r="L1516" s="65"/>
      <c r="N1516" s="71"/>
    </row>
    <row r="1517" spans="4:14" x14ac:dyDescent="0.3">
      <c r="D1517" s="65"/>
      <c r="L1517" s="65"/>
      <c r="N1517" s="71"/>
    </row>
    <row r="1518" spans="4:14" x14ac:dyDescent="0.3">
      <c r="D1518" s="65"/>
      <c r="L1518" s="65"/>
      <c r="N1518" s="71"/>
    </row>
    <row r="1519" spans="4:14" x14ac:dyDescent="0.3">
      <c r="D1519" s="65"/>
      <c r="L1519" s="65"/>
      <c r="N1519" s="71"/>
    </row>
    <row r="1520" spans="4:14" x14ac:dyDescent="0.3">
      <c r="D1520" s="65"/>
      <c r="L1520" s="65"/>
      <c r="N1520" s="71"/>
    </row>
    <row r="1521" spans="4:14" x14ac:dyDescent="0.3">
      <c r="D1521" s="65"/>
      <c r="L1521" s="65"/>
      <c r="N1521" s="71"/>
    </row>
    <row r="1522" spans="4:14" x14ac:dyDescent="0.3">
      <c r="D1522" s="65"/>
      <c r="L1522" s="65"/>
      <c r="N1522" s="71"/>
    </row>
    <row r="1523" spans="4:14" x14ac:dyDescent="0.3">
      <c r="D1523" s="65"/>
      <c r="L1523" s="65"/>
      <c r="N1523" s="71"/>
    </row>
    <row r="1524" spans="4:14" x14ac:dyDescent="0.3">
      <c r="D1524" s="65"/>
      <c r="L1524" s="65"/>
      <c r="N1524" s="71"/>
    </row>
    <row r="1525" spans="4:14" x14ac:dyDescent="0.3">
      <c r="D1525" s="65"/>
      <c r="L1525" s="65"/>
      <c r="N1525" s="71"/>
    </row>
    <row r="1526" spans="4:14" x14ac:dyDescent="0.3">
      <c r="D1526" s="65"/>
      <c r="L1526" s="65"/>
      <c r="N1526" s="71"/>
    </row>
    <row r="1527" spans="4:14" x14ac:dyDescent="0.3">
      <c r="D1527" s="65"/>
      <c r="L1527" s="65"/>
      <c r="N1527" s="71"/>
    </row>
    <row r="1528" spans="4:14" x14ac:dyDescent="0.3">
      <c r="D1528" s="65"/>
      <c r="L1528" s="65"/>
      <c r="N1528" s="71"/>
    </row>
    <row r="1529" spans="4:14" x14ac:dyDescent="0.3">
      <c r="D1529" s="65"/>
      <c r="L1529" s="65"/>
      <c r="N1529" s="71"/>
    </row>
    <row r="1530" spans="4:14" x14ac:dyDescent="0.3">
      <c r="D1530" s="65"/>
      <c r="L1530" s="65"/>
      <c r="N1530" s="71"/>
    </row>
    <row r="1531" spans="4:14" x14ac:dyDescent="0.3">
      <c r="D1531" s="65"/>
      <c r="L1531" s="65"/>
      <c r="N1531" s="71"/>
    </row>
    <row r="1532" spans="4:14" x14ac:dyDescent="0.3">
      <c r="D1532" s="65"/>
      <c r="L1532" s="65"/>
      <c r="N1532" s="71"/>
    </row>
    <row r="1533" spans="4:14" x14ac:dyDescent="0.3">
      <c r="D1533" s="65"/>
      <c r="L1533" s="65"/>
      <c r="N1533" s="71"/>
    </row>
    <row r="1534" spans="4:14" x14ac:dyDescent="0.3">
      <c r="D1534" s="65"/>
      <c r="L1534" s="65"/>
      <c r="N1534" s="71"/>
    </row>
    <row r="1535" spans="4:14" x14ac:dyDescent="0.3">
      <c r="D1535" s="65"/>
      <c r="L1535" s="65"/>
      <c r="N1535" s="71"/>
    </row>
    <row r="1536" spans="4:14" x14ac:dyDescent="0.3">
      <c r="D1536" s="65"/>
      <c r="L1536" s="65"/>
      <c r="N1536" s="71"/>
    </row>
    <row r="1537" spans="4:14" x14ac:dyDescent="0.3">
      <c r="D1537" s="65"/>
      <c r="L1537" s="65"/>
      <c r="N1537" s="71"/>
    </row>
    <row r="1538" spans="4:14" x14ac:dyDescent="0.3">
      <c r="D1538" s="65"/>
      <c r="L1538" s="65"/>
      <c r="N1538" s="71"/>
    </row>
    <row r="1539" spans="4:14" x14ac:dyDescent="0.3">
      <c r="D1539" s="65"/>
      <c r="L1539" s="65"/>
      <c r="N1539" s="71"/>
    </row>
    <row r="1540" spans="4:14" x14ac:dyDescent="0.3">
      <c r="D1540" s="65"/>
      <c r="L1540" s="65"/>
      <c r="N1540" s="71"/>
    </row>
    <row r="1541" spans="4:14" x14ac:dyDescent="0.3">
      <c r="D1541" s="65"/>
      <c r="L1541" s="65"/>
      <c r="N1541" s="71"/>
    </row>
    <row r="1542" spans="4:14" x14ac:dyDescent="0.3">
      <c r="D1542" s="65"/>
      <c r="L1542" s="65"/>
      <c r="N1542" s="71"/>
    </row>
    <row r="1543" spans="4:14" x14ac:dyDescent="0.3">
      <c r="D1543" s="65"/>
      <c r="L1543" s="65"/>
      <c r="N1543" s="71"/>
    </row>
    <row r="1544" spans="4:14" x14ac:dyDescent="0.3">
      <c r="D1544" s="65"/>
      <c r="L1544" s="65"/>
      <c r="N1544" s="71"/>
    </row>
    <row r="1545" spans="4:14" x14ac:dyDescent="0.3">
      <c r="D1545" s="65"/>
      <c r="L1545" s="65"/>
      <c r="N1545" s="71"/>
    </row>
    <row r="1546" spans="4:14" x14ac:dyDescent="0.3">
      <c r="D1546" s="65"/>
      <c r="L1546" s="65"/>
      <c r="N1546" s="71"/>
    </row>
    <row r="1547" spans="4:14" x14ac:dyDescent="0.3">
      <c r="D1547" s="65"/>
      <c r="L1547" s="65"/>
      <c r="N1547" s="71"/>
    </row>
    <row r="1548" spans="4:14" x14ac:dyDescent="0.3">
      <c r="D1548" s="65"/>
      <c r="L1548" s="65"/>
      <c r="N1548" s="71"/>
    </row>
    <row r="1549" spans="4:14" x14ac:dyDescent="0.3">
      <c r="D1549" s="65"/>
      <c r="L1549" s="65"/>
      <c r="N1549" s="71"/>
    </row>
    <row r="1550" spans="4:14" x14ac:dyDescent="0.3">
      <c r="D1550" s="65"/>
      <c r="L1550" s="65"/>
      <c r="N1550" s="71"/>
    </row>
    <row r="1551" spans="4:14" x14ac:dyDescent="0.3">
      <c r="D1551" s="65"/>
      <c r="L1551" s="65"/>
      <c r="N1551" s="71"/>
    </row>
    <row r="1552" spans="4:14" x14ac:dyDescent="0.3">
      <c r="D1552" s="65"/>
      <c r="L1552" s="65"/>
      <c r="N1552" s="71"/>
    </row>
    <row r="1553" spans="4:14" x14ac:dyDescent="0.3">
      <c r="D1553" s="65"/>
      <c r="L1553" s="65"/>
      <c r="N1553" s="71"/>
    </row>
    <row r="1554" spans="4:14" x14ac:dyDescent="0.3">
      <c r="D1554" s="65"/>
      <c r="L1554" s="65"/>
      <c r="N1554" s="71"/>
    </row>
    <row r="1555" spans="4:14" x14ac:dyDescent="0.3">
      <c r="D1555" s="65"/>
      <c r="L1555" s="65"/>
      <c r="N1555" s="71"/>
    </row>
    <row r="1556" spans="4:14" x14ac:dyDescent="0.3">
      <c r="D1556" s="65"/>
      <c r="L1556" s="65"/>
      <c r="N1556" s="71"/>
    </row>
    <row r="1557" spans="4:14" x14ac:dyDescent="0.3">
      <c r="D1557" s="65"/>
      <c r="L1557" s="65"/>
      <c r="N1557" s="71"/>
    </row>
    <row r="1558" spans="4:14" x14ac:dyDescent="0.3">
      <c r="D1558" s="65"/>
      <c r="L1558" s="65"/>
      <c r="N1558" s="71"/>
    </row>
    <row r="1559" spans="4:14" x14ac:dyDescent="0.3">
      <c r="D1559" s="65"/>
      <c r="L1559" s="65"/>
      <c r="N1559" s="71"/>
    </row>
    <row r="1560" spans="4:14" x14ac:dyDescent="0.3">
      <c r="D1560" s="65"/>
      <c r="L1560" s="65"/>
      <c r="N1560" s="71"/>
    </row>
    <row r="1561" spans="4:14" x14ac:dyDescent="0.3">
      <c r="D1561" s="65"/>
      <c r="L1561" s="65"/>
      <c r="N1561" s="71"/>
    </row>
    <row r="1562" spans="4:14" x14ac:dyDescent="0.3">
      <c r="D1562" s="65"/>
      <c r="L1562" s="65"/>
      <c r="N1562" s="71"/>
    </row>
    <row r="1563" spans="4:14" x14ac:dyDescent="0.3">
      <c r="D1563" s="65"/>
      <c r="L1563" s="65"/>
      <c r="N1563" s="71"/>
    </row>
    <row r="1564" spans="4:14" x14ac:dyDescent="0.3">
      <c r="D1564" s="65"/>
      <c r="L1564" s="65"/>
      <c r="N1564" s="71"/>
    </row>
    <row r="1565" spans="4:14" x14ac:dyDescent="0.3">
      <c r="D1565" s="65"/>
      <c r="L1565" s="65"/>
      <c r="N1565" s="71"/>
    </row>
    <row r="1566" spans="4:14" x14ac:dyDescent="0.3">
      <c r="D1566" s="65"/>
      <c r="L1566" s="65"/>
      <c r="N1566" s="71"/>
    </row>
    <row r="1567" spans="4:14" x14ac:dyDescent="0.3">
      <c r="D1567" s="65"/>
      <c r="L1567" s="65"/>
      <c r="N1567" s="71"/>
    </row>
    <row r="1568" spans="4:14" x14ac:dyDescent="0.3">
      <c r="D1568" s="65"/>
      <c r="L1568" s="65"/>
      <c r="N1568" s="71"/>
    </row>
    <row r="1569" spans="4:14" x14ac:dyDescent="0.3">
      <c r="D1569" s="65"/>
      <c r="L1569" s="65"/>
      <c r="N1569" s="71"/>
    </row>
    <row r="1570" spans="4:14" x14ac:dyDescent="0.3">
      <c r="D1570" s="65"/>
      <c r="L1570" s="65"/>
      <c r="N1570" s="71"/>
    </row>
    <row r="1571" spans="4:14" x14ac:dyDescent="0.3">
      <c r="D1571" s="65"/>
      <c r="L1571" s="65"/>
      <c r="N1571" s="71"/>
    </row>
    <row r="1572" spans="4:14" x14ac:dyDescent="0.3">
      <c r="D1572" s="65"/>
      <c r="L1572" s="65"/>
      <c r="N1572" s="71"/>
    </row>
    <row r="1573" spans="4:14" x14ac:dyDescent="0.3">
      <c r="D1573" s="65"/>
      <c r="L1573" s="65"/>
      <c r="N1573" s="71"/>
    </row>
    <row r="1574" spans="4:14" x14ac:dyDescent="0.3">
      <c r="D1574" s="65"/>
      <c r="L1574" s="65"/>
      <c r="N1574" s="71"/>
    </row>
    <row r="1575" spans="4:14" x14ac:dyDescent="0.3">
      <c r="D1575" s="65"/>
      <c r="L1575" s="65"/>
      <c r="N1575" s="71"/>
    </row>
    <row r="1576" spans="4:14" x14ac:dyDescent="0.3">
      <c r="D1576" s="65"/>
      <c r="L1576" s="65"/>
      <c r="N1576" s="71"/>
    </row>
    <row r="1577" spans="4:14" x14ac:dyDescent="0.3">
      <c r="D1577" s="65"/>
      <c r="L1577" s="65"/>
      <c r="N1577" s="71"/>
    </row>
    <row r="1578" spans="4:14" x14ac:dyDescent="0.3">
      <c r="D1578" s="65"/>
      <c r="L1578" s="65"/>
      <c r="N1578" s="71"/>
    </row>
    <row r="1579" spans="4:14" x14ac:dyDescent="0.3">
      <c r="D1579" s="65"/>
      <c r="L1579" s="65"/>
      <c r="N1579" s="71"/>
    </row>
    <row r="1580" spans="4:14" x14ac:dyDescent="0.3">
      <c r="D1580" s="65"/>
      <c r="L1580" s="65"/>
      <c r="N1580" s="71"/>
    </row>
    <row r="1581" spans="4:14" x14ac:dyDescent="0.3">
      <c r="D1581" s="65"/>
      <c r="L1581" s="65"/>
      <c r="N1581" s="71"/>
    </row>
    <row r="1582" spans="4:14" x14ac:dyDescent="0.3">
      <c r="D1582" s="65"/>
      <c r="L1582" s="65"/>
      <c r="N1582" s="71"/>
    </row>
    <row r="1583" spans="4:14" x14ac:dyDescent="0.3">
      <c r="D1583" s="65"/>
      <c r="L1583" s="65"/>
      <c r="N1583" s="71"/>
    </row>
    <row r="1584" spans="4:14" x14ac:dyDescent="0.3">
      <c r="D1584" s="65"/>
      <c r="L1584" s="65"/>
      <c r="N1584" s="71"/>
    </row>
    <row r="1585" spans="4:14" x14ac:dyDescent="0.3">
      <c r="D1585" s="65"/>
      <c r="L1585" s="65"/>
      <c r="N1585" s="71"/>
    </row>
    <row r="1586" spans="4:14" x14ac:dyDescent="0.3">
      <c r="D1586" s="65"/>
      <c r="L1586" s="65"/>
      <c r="N1586" s="71"/>
    </row>
    <row r="1587" spans="4:14" x14ac:dyDescent="0.3">
      <c r="D1587" s="65"/>
      <c r="L1587" s="65"/>
      <c r="N1587" s="71"/>
    </row>
    <row r="1588" spans="4:14" x14ac:dyDescent="0.3">
      <c r="D1588" s="65"/>
      <c r="L1588" s="65"/>
      <c r="N1588" s="71"/>
    </row>
    <row r="1589" spans="4:14" x14ac:dyDescent="0.3">
      <c r="D1589" s="65"/>
      <c r="L1589" s="65"/>
      <c r="N1589" s="71"/>
    </row>
    <row r="1590" spans="4:14" x14ac:dyDescent="0.3">
      <c r="D1590" s="65"/>
      <c r="L1590" s="65"/>
      <c r="N1590" s="71"/>
    </row>
    <row r="1591" spans="4:14" x14ac:dyDescent="0.3">
      <c r="D1591" s="65"/>
      <c r="L1591" s="65"/>
      <c r="N1591" s="71"/>
    </row>
    <row r="1592" spans="4:14" x14ac:dyDescent="0.3">
      <c r="D1592" s="65"/>
      <c r="L1592" s="65"/>
      <c r="N1592" s="71"/>
    </row>
    <row r="1593" spans="4:14" x14ac:dyDescent="0.3">
      <c r="D1593" s="65"/>
      <c r="L1593" s="65"/>
      <c r="N1593" s="71"/>
    </row>
    <row r="1594" spans="4:14" x14ac:dyDescent="0.3">
      <c r="D1594" s="65"/>
      <c r="L1594" s="65"/>
      <c r="N1594" s="71"/>
    </row>
    <row r="1595" spans="4:14" x14ac:dyDescent="0.3">
      <c r="D1595" s="65"/>
      <c r="L1595" s="65"/>
      <c r="N1595" s="71"/>
    </row>
    <row r="1596" spans="4:14" x14ac:dyDescent="0.3">
      <c r="D1596" s="65"/>
      <c r="L1596" s="65"/>
      <c r="N1596" s="71"/>
    </row>
    <row r="1597" spans="4:14" x14ac:dyDescent="0.3">
      <c r="D1597" s="65"/>
      <c r="L1597" s="65"/>
      <c r="N1597" s="71"/>
    </row>
    <row r="1598" spans="4:14" x14ac:dyDescent="0.3">
      <c r="D1598" s="65"/>
      <c r="L1598" s="65"/>
      <c r="N1598" s="71"/>
    </row>
    <row r="1599" spans="4:14" x14ac:dyDescent="0.3">
      <c r="D1599" s="65"/>
      <c r="L1599" s="65"/>
      <c r="N1599" s="71"/>
    </row>
    <row r="1600" spans="4:14" x14ac:dyDescent="0.3">
      <c r="D1600" s="65"/>
      <c r="L1600" s="65"/>
      <c r="N1600" s="71"/>
    </row>
    <row r="1601" spans="4:14" x14ac:dyDescent="0.3">
      <c r="D1601" s="65"/>
      <c r="L1601" s="65"/>
      <c r="N1601" s="71"/>
    </row>
    <row r="1602" spans="4:14" x14ac:dyDescent="0.3">
      <c r="D1602" s="65"/>
      <c r="L1602" s="65"/>
      <c r="N1602" s="71"/>
    </row>
    <row r="1603" spans="4:14" x14ac:dyDescent="0.3">
      <c r="D1603" s="65"/>
      <c r="L1603" s="65"/>
      <c r="N1603" s="71"/>
    </row>
    <row r="1604" spans="4:14" x14ac:dyDescent="0.3">
      <c r="D1604" s="65"/>
      <c r="L1604" s="65"/>
      <c r="N1604" s="71"/>
    </row>
    <row r="1605" spans="4:14" x14ac:dyDescent="0.3">
      <c r="D1605" s="65"/>
      <c r="L1605" s="65"/>
      <c r="N1605" s="71"/>
    </row>
    <row r="1606" spans="4:14" x14ac:dyDescent="0.3">
      <c r="D1606" s="65"/>
      <c r="L1606" s="65"/>
      <c r="N1606" s="71"/>
    </row>
    <row r="1607" spans="4:14" x14ac:dyDescent="0.3">
      <c r="D1607" s="65"/>
      <c r="L1607" s="65"/>
      <c r="N1607" s="71"/>
    </row>
    <row r="1608" spans="4:14" x14ac:dyDescent="0.3">
      <c r="D1608" s="65"/>
      <c r="L1608" s="65"/>
      <c r="N1608" s="71"/>
    </row>
    <row r="1609" spans="4:14" x14ac:dyDescent="0.3">
      <c r="D1609" s="65"/>
      <c r="L1609" s="65"/>
      <c r="N1609" s="71"/>
    </row>
    <row r="1610" spans="4:14" x14ac:dyDescent="0.3">
      <c r="D1610" s="65"/>
      <c r="L1610" s="65"/>
      <c r="N1610" s="71"/>
    </row>
    <row r="1611" spans="4:14" x14ac:dyDescent="0.3">
      <c r="D1611" s="65"/>
      <c r="L1611" s="65"/>
      <c r="N1611" s="71"/>
    </row>
    <row r="1612" spans="4:14" x14ac:dyDescent="0.3">
      <c r="D1612" s="65"/>
      <c r="L1612" s="65"/>
      <c r="N1612" s="71"/>
    </row>
    <row r="1613" spans="4:14" x14ac:dyDescent="0.3">
      <c r="D1613" s="65"/>
      <c r="L1613" s="65"/>
      <c r="N1613" s="71"/>
    </row>
    <row r="1614" spans="4:14" x14ac:dyDescent="0.3">
      <c r="D1614" s="65"/>
      <c r="L1614" s="65"/>
      <c r="N1614" s="71"/>
    </row>
    <row r="1615" spans="4:14" x14ac:dyDescent="0.3">
      <c r="D1615" s="65"/>
      <c r="L1615" s="65"/>
      <c r="N1615" s="71"/>
    </row>
    <row r="1616" spans="4:14" x14ac:dyDescent="0.3">
      <c r="D1616" s="65"/>
      <c r="L1616" s="65"/>
      <c r="N1616" s="71"/>
    </row>
    <row r="1617" spans="4:14" x14ac:dyDescent="0.3">
      <c r="D1617" s="65"/>
      <c r="L1617" s="65"/>
      <c r="N1617" s="71"/>
    </row>
    <row r="1618" spans="4:14" x14ac:dyDescent="0.3">
      <c r="D1618" s="65"/>
      <c r="L1618" s="65"/>
      <c r="N1618" s="71"/>
    </row>
    <row r="1619" spans="4:14" x14ac:dyDescent="0.3">
      <c r="D1619" s="65"/>
      <c r="L1619" s="65"/>
      <c r="N1619" s="71"/>
    </row>
    <row r="1620" spans="4:14" x14ac:dyDescent="0.3">
      <c r="D1620" s="65"/>
      <c r="L1620" s="65"/>
      <c r="N1620" s="71"/>
    </row>
    <row r="1621" spans="4:14" x14ac:dyDescent="0.3">
      <c r="D1621" s="65"/>
      <c r="L1621" s="65"/>
      <c r="N1621" s="71"/>
    </row>
    <row r="1622" spans="4:14" x14ac:dyDescent="0.3">
      <c r="D1622" s="65"/>
      <c r="L1622" s="65"/>
      <c r="N1622" s="71"/>
    </row>
    <row r="1623" spans="4:14" x14ac:dyDescent="0.3">
      <c r="D1623" s="65"/>
      <c r="L1623" s="65"/>
      <c r="N1623" s="71"/>
    </row>
    <row r="1624" spans="4:14" x14ac:dyDescent="0.3">
      <c r="D1624" s="65"/>
      <c r="L1624" s="65"/>
      <c r="N1624" s="71"/>
    </row>
    <row r="1625" spans="4:14" x14ac:dyDescent="0.3">
      <c r="D1625" s="65"/>
      <c r="L1625" s="65"/>
      <c r="N1625" s="71"/>
    </row>
    <row r="1626" spans="4:14" x14ac:dyDescent="0.3">
      <c r="D1626" s="65"/>
      <c r="L1626" s="65"/>
      <c r="N1626" s="71"/>
    </row>
    <row r="1627" spans="4:14" x14ac:dyDescent="0.3">
      <c r="D1627" s="65"/>
      <c r="L1627" s="65"/>
      <c r="N1627" s="71"/>
    </row>
    <row r="1628" spans="4:14" x14ac:dyDescent="0.3">
      <c r="D1628" s="65"/>
      <c r="L1628" s="65"/>
      <c r="N1628" s="71"/>
    </row>
    <row r="1629" spans="4:14" x14ac:dyDescent="0.3">
      <c r="D1629" s="65"/>
      <c r="L1629" s="65"/>
      <c r="N1629" s="71"/>
    </row>
    <row r="1630" spans="4:14" x14ac:dyDescent="0.3">
      <c r="D1630" s="65"/>
      <c r="L1630" s="65"/>
      <c r="N1630" s="71"/>
    </row>
    <row r="1631" spans="4:14" x14ac:dyDescent="0.3">
      <c r="D1631" s="65"/>
      <c r="L1631" s="65"/>
      <c r="N1631" s="71"/>
    </row>
    <row r="1632" spans="4:14" x14ac:dyDescent="0.3">
      <c r="D1632" s="65"/>
      <c r="L1632" s="65"/>
      <c r="N1632" s="71"/>
    </row>
    <row r="1633" spans="4:14" x14ac:dyDescent="0.3">
      <c r="D1633" s="65"/>
      <c r="L1633" s="65"/>
      <c r="N1633" s="71"/>
    </row>
    <row r="1634" spans="4:14" x14ac:dyDescent="0.3">
      <c r="D1634" s="65"/>
      <c r="L1634" s="65"/>
      <c r="N1634" s="71"/>
    </row>
    <row r="1635" spans="4:14" x14ac:dyDescent="0.3">
      <c r="D1635" s="65"/>
      <c r="L1635" s="65"/>
      <c r="N1635" s="71"/>
    </row>
    <row r="1636" spans="4:14" x14ac:dyDescent="0.3">
      <c r="D1636" s="65"/>
      <c r="L1636" s="65"/>
      <c r="N1636" s="71"/>
    </row>
    <row r="1637" spans="4:14" x14ac:dyDescent="0.3">
      <c r="D1637" s="65"/>
      <c r="L1637" s="65"/>
      <c r="N1637" s="71"/>
    </row>
    <row r="1638" spans="4:14" x14ac:dyDescent="0.3">
      <c r="D1638" s="65"/>
      <c r="L1638" s="65"/>
      <c r="N1638" s="71"/>
    </row>
    <row r="1639" spans="4:14" x14ac:dyDescent="0.3">
      <c r="D1639" s="65"/>
      <c r="L1639" s="65"/>
      <c r="N1639" s="71"/>
    </row>
    <row r="1640" spans="4:14" x14ac:dyDescent="0.3">
      <c r="D1640" s="65"/>
      <c r="L1640" s="65"/>
      <c r="N1640" s="71"/>
    </row>
    <row r="1641" spans="4:14" x14ac:dyDescent="0.3">
      <c r="D1641" s="65"/>
      <c r="L1641" s="65"/>
      <c r="N1641" s="71"/>
    </row>
    <row r="1642" spans="4:14" x14ac:dyDescent="0.3">
      <c r="D1642" s="65"/>
      <c r="L1642" s="65"/>
      <c r="N1642" s="71"/>
    </row>
    <row r="1643" spans="4:14" x14ac:dyDescent="0.3">
      <c r="D1643" s="65"/>
      <c r="L1643" s="65"/>
      <c r="N1643" s="71"/>
    </row>
    <row r="1644" spans="4:14" x14ac:dyDescent="0.3">
      <c r="D1644" s="65"/>
      <c r="L1644" s="65"/>
      <c r="N1644" s="71"/>
    </row>
    <row r="1645" spans="4:14" x14ac:dyDescent="0.3">
      <c r="D1645" s="65"/>
      <c r="L1645" s="65"/>
      <c r="N1645" s="71"/>
    </row>
    <row r="1646" spans="4:14" x14ac:dyDescent="0.3">
      <c r="D1646" s="65"/>
      <c r="L1646" s="65"/>
      <c r="N1646" s="71"/>
    </row>
    <row r="1647" spans="4:14" x14ac:dyDescent="0.3">
      <c r="D1647" s="65"/>
      <c r="L1647" s="65"/>
      <c r="N1647" s="71"/>
    </row>
    <row r="1648" spans="4:14" x14ac:dyDescent="0.3">
      <c r="D1648" s="65"/>
      <c r="L1648" s="65"/>
      <c r="N1648" s="71"/>
    </row>
    <row r="1649" spans="4:14" x14ac:dyDescent="0.3">
      <c r="D1649" s="65"/>
      <c r="L1649" s="65"/>
      <c r="N1649" s="71"/>
    </row>
    <row r="1650" spans="4:14" x14ac:dyDescent="0.3">
      <c r="D1650" s="65"/>
      <c r="L1650" s="65"/>
      <c r="N1650" s="71"/>
    </row>
    <row r="1651" spans="4:14" x14ac:dyDescent="0.3">
      <c r="D1651" s="65"/>
      <c r="L1651" s="65"/>
      <c r="N1651" s="71"/>
    </row>
    <row r="1652" spans="4:14" x14ac:dyDescent="0.3">
      <c r="D1652" s="65"/>
      <c r="L1652" s="65"/>
      <c r="N1652" s="71"/>
    </row>
    <row r="1653" spans="4:14" x14ac:dyDescent="0.3">
      <c r="D1653" s="65"/>
      <c r="L1653" s="65"/>
      <c r="N1653" s="71"/>
    </row>
    <row r="1654" spans="4:14" x14ac:dyDescent="0.3">
      <c r="D1654" s="65"/>
      <c r="L1654" s="65"/>
      <c r="N1654" s="71"/>
    </row>
    <row r="1655" spans="4:14" x14ac:dyDescent="0.3">
      <c r="D1655" s="65"/>
      <c r="L1655" s="65"/>
      <c r="N1655" s="71"/>
    </row>
    <row r="1656" spans="4:14" x14ac:dyDescent="0.3">
      <c r="D1656" s="65"/>
      <c r="L1656" s="65"/>
      <c r="N1656" s="71"/>
    </row>
    <row r="1657" spans="4:14" x14ac:dyDescent="0.3">
      <c r="D1657" s="65"/>
      <c r="L1657" s="65"/>
      <c r="N1657" s="71"/>
    </row>
    <row r="1658" spans="4:14" x14ac:dyDescent="0.3">
      <c r="D1658" s="65"/>
      <c r="L1658" s="65"/>
      <c r="N1658" s="71"/>
    </row>
    <row r="1659" spans="4:14" x14ac:dyDescent="0.3">
      <c r="D1659" s="65"/>
      <c r="L1659" s="65"/>
      <c r="N1659" s="71"/>
    </row>
    <row r="1660" spans="4:14" x14ac:dyDescent="0.3">
      <c r="D1660" s="65"/>
      <c r="L1660" s="65"/>
      <c r="N1660" s="71"/>
    </row>
    <row r="1661" spans="4:14" x14ac:dyDescent="0.3">
      <c r="D1661" s="65"/>
      <c r="L1661" s="65"/>
      <c r="N1661" s="71"/>
    </row>
    <row r="1662" spans="4:14" x14ac:dyDescent="0.3">
      <c r="D1662" s="65"/>
      <c r="L1662" s="65"/>
      <c r="N1662" s="71"/>
    </row>
    <row r="1663" spans="4:14" x14ac:dyDescent="0.3">
      <c r="D1663" s="65"/>
      <c r="L1663" s="65"/>
      <c r="N1663" s="71"/>
    </row>
    <row r="1664" spans="4:14" x14ac:dyDescent="0.3">
      <c r="D1664" s="65"/>
      <c r="L1664" s="65"/>
      <c r="N1664" s="71"/>
    </row>
    <row r="1665" spans="4:14" x14ac:dyDescent="0.3">
      <c r="D1665" s="65"/>
      <c r="L1665" s="65"/>
      <c r="N1665" s="71"/>
    </row>
    <row r="1666" spans="4:14" x14ac:dyDescent="0.3">
      <c r="D1666" s="65"/>
      <c r="L1666" s="65"/>
      <c r="N1666" s="71"/>
    </row>
    <row r="1667" spans="4:14" x14ac:dyDescent="0.3">
      <c r="D1667" s="65"/>
      <c r="L1667" s="65"/>
      <c r="N1667" s="71"/>
    </row>
    <row r="1668" spans="4:14" x14ac:dyDescent="0.3">
      <c r="D1668" s="65"/>
      <c r="L1668" s="65"/>
      <c r="N1668" s="71"/>
    </row>
    <row r="1669" spans="4:14" x14ac:dyDescent="0.3">
      <c r="D1669" s="65"/>
      <c r="L1669" s="65"/>
      <c r="N1669" s="71"/>
    </row>
    <row r="1670" spans="4:14" x14ac:dyDescent="0.3">
      <c r="D1670" s="65"/>
      <c r="L1670" s="65"/>
      <c r="N1670" s="71"/>
    </row>
    <row r="1671" spans="4:14" x14ac:dyDescent="0.3">
      <c r="D1671" s="65"/>
      <c r="L1671" s="65"/>
      <c r="N1671" s="71"/>
    </row>
    <row r="1672" spans="4:14" x14ac:dyDescent="0.3">
      <c r="D1672" s="65"/>
      <c r="L1672" s="65"/>
      <c r="N1672" s="71"/>
    </row>
    <row r="1673" spans="4:14" x14ac:dyDescent="0.3">
      <c r="D1673" s="65"/>
      <c r="L1673" s="65"/>
      <c r="N1673" s="71"/>
    </row>
    <row r="1674" spans="4:14" x14ac:dyDescent="0.3">
      <c r="D1674" s="65"/>
      <c r="L1674" s="65"/>
      <c r="N1674" s="71"/>
    </row>
    <row r="1675" spans="4:14" x14ac:dyDescent="0.3">
      <c r="D1675" s="65"/>
      <c r="L1675" s="65"/>
      <c r="N1675" s="71"/>
    </row>
    <row r="1676" spans="4:14" x14ac:dyDescent="0.3">
      <c r="D1676" s="65"/>
      <c r="L1676" s="65"/>
      <c r="N1676" s="71"/>
    </row>
    <row r="1677" spans="4:14" x14ac:dyDescent="0.3">
      <c r="D1677" s="65"/>
      <c r="L1677" s="65"/>
      <c r="N1677" s="71"/>
    </row>
    <row r="1678" spans="4:14" x14ac:dyDescent="0.3">
      <c r="D1678" s="65"/>
      <c r="L1678" s="65"/>
      <c r="N1678" s="71"/>
    </row>
    <row r="1679" spans="4:14" x14ac:dyDescent="0.3">
      <c r="D1679" s="65"/>
      <c r="L1679" s="65"/>
      <c r="N1679" s="71"/>
    </row>
    <row r="1680" spans="4:14" x14ac:dyDescent="0.3">
      <c r="D1680" s="65"/>
      <c r="L1680" s="65"/>
      <c r="N1680" s="71"/>
    </row>
    <row r="1681" spans="4:14" x14ac:dyDescent="0.3">
      <c r="D1681" s="65"/>
      <c r="L1681" s="65"/>
      <c r="N1681" s="71"/>
    </row>
    <row r="1682" spans="4:14" x14ac:dyDescent="0.3">
      <c r="D1682" s="65"/>
      <c r="L1682" s="65"/>
      <c r="N1682" s="71"/>
    </row>
    <row r="1683" spans="4:14" x14ac:dyDescent="0.3">
      <c r="D1683" s="65"/>
      <c r="L1683" s="65"/>
      <c r="N1683" s="71"/>
    </row>
    <row r="1684" spans="4:14" x14ac:dyDescent="0.3">
      <c r="D1684" s="65"/>
      <c r="L1684" s="65"/>
      <c r="N1684" s="71"/>
    </row>
    <row r="1685" spans="4:14" x14ac:dyDescent="0.3">
      <c r="D1685" s="65"/>
      <c r="L1685" s="65"/>
      <c r="N1685" s="71"/>
    </row>
    <row r="1686" spans="4:14" x14ac:dyDescent="0.3">
      <c r="D1686" s="65"/>
      <c r="L1686" s="65"/>
      <c r="N1686" s="71"/>
    </row>
    <row r="1687" spans="4:14" x14ac:dyDescent="0.3">
      <c r="D1687" s="65"/>
      <c r="L1687" s="65"/>
      <c r="N1687" s="71"/>
    </row>
    <row r="1688" spans="4:14" x14ac:dyDescent="0.3">
      <c r="D1688" s="65"/>
      <c r="L1688" s="65"/>
      <c r="N1688" s="71"/>
    </row>
    <row r="1689" spans="4:14" x14ac:dyDescent="0.3">
      <c r="D1689" s="65"/>
      <c r="L1689" s="65"/>
      <c r="N1689" s="71"/>
    </row>
    <row r="1690" spans="4:14" x14ac:dyDescent="0.3">
      <c r="D1690" s="65"/>
      <c r="L1690" s="65"/>
      <c r="N1690" s="71"/>
    </row>
    <row r="1691" spans="4:14" x14ac:dyDescent="0.3">
      <c r="D1691" s="65"/>
      <c r="L1691" s="65"/>
      <c r="N1691" s="71"/>
    </row>
    <row r="1692" spans="4:14" x14ac:dyDescent="0.3">
      <c r="D1692" s="65"/>
      <c r="L1692" s="65"/>
      <c r="N1692" s="71"/>
    </row>
    <row r="1693" spans="4:14" x14ac:dyDescent="0.3">
      <c r="D1693" s="65"/>
      <c r="L1693" s="65"/>
      <c r="N1693" s="71"/>
    </row>
    <row r="1694" spans="4:14" x14ac:dyDescent="0.3">
      <c r="D1694" s="65"/>
      <c r="L1694" s="65"/>
      <c r="N1694" s="71"/>
    </row>
    <row r="1695" spans="4:14" x14ac:dyDescent="0.3">
      <c r="D1695" s="65"/>
      <c r="L1695" s="65"/>
      <c r="N1695" s="71"/>
    </row>
    <row r="1696" spans="4:14" x14ac:dyDescent="0.3">
      <c r="D1696" s="65"/>
      <c r="L1696" s="65"/>
      <c r="N1696" s="71"/>
    </row>
    <row r="1697" spans="4:14" x14ac:dyDescent="0.3">
      <c r="D1697" s="65"/>
      <c r="L1697" s="65"/>
      <c r="N1697" s="71"/>
    </row>
    <row r="1698" spans="4:14" x14ac:dyDescent="0.3">
      <c r="D1698" s="65"/>
      <c r="L1698" s="65"/>
      <c r="N1698" s="71"/>
    </row>
    <row r="1699" spans="4:14" x14ac:dyDescent="0.3">
      <c r="D1699" s="65"/>
      <c r="L1699" s="65"/>
      <c r="N1699" s="71"/>
    </row>
    <row r="1700" spans="4:14" x14ac:dyDescent="0.3">
      <c r="D1700" s="65"/>
      <c r="L1700" s="65"/>
      <c r="N1700" s="71"/>
    </row>
    <row r="1701" spans="4:14" x14ac:dyDescent="0.3">
      <c r="D1701" s="65"/>
      <c r="L1701" s="65"/>
      <c r="N1701" s="71"/>
    </row>
    <row r="1702" spans="4:14" x14ac:dyDescent="0.3">
      <c r="D1702" s="65"/>
      <c r="L1702" s="65"/>
      <c r="N1702" s="71"/>
    </row>
    <row r="1703" spans="4:14" x14ac:dyDescent="0.3">
      <c r="D1703" s="65"/>
      <c r="L1703" s="65"/>
      <c r="N1703" s="71"/>
    </row>
    <row r="1704" spans="4:14" x14ac:dyDescent="0.3">
      <c r="D1704" s="65"/>
      <c r="L1704" s="65"/>
      <c r="N1704" s="71"/>
    </row>
    <row r="1705" spans="4:14" x14ac:dyDescent="0.3">
      <c r="D1705" s="65"/>
      <c r="L1705" s="65"/>
      <c r="N1705" s="71"/>
    </row>
    <row r="1706" spans="4:14" x14ac:dyDescent="0.3">
      <c r="D1706" s="65"/>
      <c r="L1706" s="65"/>
      <c r="N1706" s="71"/>
    </row>
    <row r="1707" spans="4:14" x14ac:dyDescent="0.3">
      <c r="D1707" s="65"/>
      <c r="L1707" s="65"/>
      <c r="N1707" s="71"/>
    </row>
    <row r="1708" spans="4:14" x14ac:dyDescent="0.3">
      <c r="D1708" s="65"/>
      <c r="L1708" s="65"/>
      <c r="N1708" s="71"/>
    </row>
    <row r="1709" spans="4:14" x14ac:dyDescent="0.3">
      <c r="D1709" s="65"/>
      <c r="L1709" s="65"/>
      <c r="N1709" s="71"/>
    </row>
    <row r="1710" spans="4:14" x14ac:dyDescent="0.3">
      <c r="D1710" s="65"/>
      <c r="L1710" s="65"/>
      <c r="N1710" s="71"/>
    </row>
    <row r="1711" spans="4:14" x14ac:dyDescent="0.3">
      <c r="D1711" s="65"/>
      <c r="L1711" s="65"/>
      <c r="N1711" s="71"/>
    </row>
    <row r="1712" spans="4:14" x14ac:dyDescent="0.3">
      <c r="D1712" s="65"/>
      <c r="L1712" s="65"/>
      <c r="N1712" s="71"/>
    </row>
    <row r="1713" spans="4:14" x14ac:dyDescent="0.3">
      <c r="D1713" s="65"/>
      <c r="L1713" s="65"/>
      <c r="N1713" s="71"/>
    </row>
    <row r="1714" spans="4:14" x14ac:dyDescent="0.3">
      <c r="D1714" s="65"/>
      <c r="L1714" s="65"/>
      <c r="N1714" s="71"/>
    </row>
    <row r="1715" spans="4:14" x14ac:dyDescent="0.3">
      <c r="D1715" s="65"/>
      <c r="L1715" s="65"/>
      <c r="N1715" s="71"/>
    </row>
    <row r="1716" spans="4:14" x14ac:dyDescent="0.3">
      <c r="D1716" s="65"/>
      <c r="L1716" s="65"/>
      <c r="N1716" s="71"/>
    </row>
    <row r="1717" spans="4:14" x14ac:dyDescent="0.3">
      <c r="D1717" s="65"/>
      <c r="L1717" s="65"/>
      <c r="N1717" s="71"/>
    </row>
    <row r="1718" spans="4:14" x14ac:dyDescent="0.3">
      <c r="D1718" s="65"/>
      <c r="L1718" s="65"/>
      <c r="N1718" s="71"/>
    </row>
    <row r="1719" spans="4:14" x14ac:dyDescent="0.3">
      <c r="D1719" s="65"/>
      <c r="L1719" s="65"/>
      <c r="N1719" s="71"/>
    </row>
    <row r="1720" spans="4:14" x14ac:dyDescent="0.3">
      <c r="D1720" s="65"/>
      <c r="L1720" s="65"/>
      <c r="N1720" s="71"/>
    </row>
    <row r="1721" spans="4:14" x14ac:dyDescent="0.3">
      <c r="D1721" s="65"/>
      <c r="L1721" s="65"/>
      <c r="N1721" s="71"/>
    </row>
    <row r="1722" spans="4:14" x14ac:dyDescent="0.3">
      <c r="D1722" s="65"/>
      <c r="L1722" s="65"/>
      <c r="N1722" s="71"/>
    </row>
    <row r="1723" spans="4:14" x14ac:dyDescent="0.3">
      <c r="D1723" s="65"/>
      <c r="L1723" s="65"/>
      <c r="N1723" s="71"/>
    </row>
    <row r="1724" spans="4:14" x14ac:dyDescent="0.3">
      <c r="D1724" s="65"/>
      <c r="L1724" s="65"/>
      <c r="N1724" s="71"/>
    </row>
    <row r="1725" spans="4:14" x14ac:dyDescent="0.3">
      <c r="D1725" s="65"/>
      <c r="L1725" s="65"/>
      <c r="N1725" s="71"/>
    </row>
    <row r="1726" spans="4:14" x14ac:dyDescent="0.3">
      <c r="D1726" s="65"/>
      <c r="L1726" s="65"/>
      <c r="N1726" s="71"/>
    </row>
    <row r="1727" spans="4:14" x14ac:dyDescent="0.3">
      <c r="D1727" s="65"/>
      <c r="L1727" s="65"/>
      <c r="N1727" s="71"/>
    </row>
    <row r="1728" spans="4:14" x14ac:dyDescent="0.3">
      <c r="D1728" s="65"/>
      <c r="L1728" s="65"/>
      <c r="N1728" s="71"/>
    </row>
    <row r="1729" spans="4:14" x14ac:dyDescent="0.3">
      <c r="D1729" s="65"/>
      <c r="L1729" s="65"/>
      <c r="N1729" s="71"/>
    </row>
    <row r="1730" spans="4:14" x14ac:dyDescent="0.3">
      <c r="D1730" s="65"/>
      <c r="L1730" s="65"/>
      <c r="N1730" s="71"/>
    </row>
    <row r="1731" spans="4:14" x14ac:dyDescent="0.3">
      <c r="D1731" s="65"/>
      <c r="L1731" s="65"/>
      <c r="N1731" s="71"/>
    </row>
    <row r="1732" spans="4:14" x14ac:dyDescent="0.3">
      <c r="D1732" s="65"/>
      <c r="L1732" s="65"/>
      <c r="N1732" s="71"/>
    </row>
    <row r="1733" spans="4:14" x14ac:dyDescent="0.3">
      <c r="D1733" s="65"/>
      <c r="L1733" s="65"/>
      <c r="N1733" s="71"/>
    </row>
    <row r="1734" spans="4:14" x14ac:dyDescent="0.3">
      <c r="D1734" s="65"/>
      <c r="L1734" s="65"/>
      <c r="N1734" s="71"/>
    </row>
    <row r="1735" spans="4:14" x14ac:dyDescent="0.3">
      <c r="D1735" s="65"/>
      <c r="L1735" s="65"/>
      <c r="N1735" s="71"/>
    </row>
    <row r="1736" spans="4:14" x14ac:dyDescent="0.3">
      <c r="D1736" s="65"/>
      <c r="L1736" s="65"/>
      <c r="N1736" s="71"/>
    </row>
    <row r="1737" spans="4:14" x14ac:dyDescent="0.3">
      <c r="D1737" s="65"/>
      <c r="L1737" s="65"/>
      <c r="N1737" s="71"/>
    </row>
    <row r="1738" spans="4:14" x14ac:dyDescent="0.3">
      <c r="D1738" s="65"/>
      <c r="L1738" s="65"/>
      <c r="N1738" s="71"/>
    </row>
    <row r="1739" spans="4:14" x14ac:dyDescent="0.3">
      <c r="D1739" s="65"/>
      <c r="L1739" s="65"/>
      <c r="N1739" s="71"/>
    </row>
    <row r="1740" spans="4:14" x14ac:dyDescent="0.3">
      <c r="D1740" s="65"/>
      <c r="L1740" s="65"/>
      <c r="N1740" s="71"/>
    </row>
    <row r="1741" spans="4:14" x14ac:dyDescent="0.3">
      <c r="D1741" s="65"/>
      <c r="L1741" s="65"/>
      <c r="N1741" s="71"/>
    </row>
    <row r="1742" spans="4:14" x14ac:dyDescent="0.3">
      <c r="D1742" s="65"/>
      <c r="L1742" s="65"/>
      <c r="N1742" s="71"/>
    </row>
    <row r="1743" spans="4:14" x14ac:dyDescent="0.3">
      <c r="D1743" s="65"/>
      <c r="L1743" s="65"/>
      <c r="N1743" s="71"/>
    </row>
    <row r="1744" spans="4:14" x14ac:dyDescent="0.3">
      <c r="D1744" s="65"/>
      <c r="L1744" s="65"/>
      <c r="N1744" s="71"/>
    </row>
    <row r="1745" spans="4:14" x14ac:dyDescent="0.3">
      <c r="D1745" s="65"/>
      <c r="L1745" s="65"/>
      <c r="N1745" s="71"/>
    </row>
    <row r="1746" spans="4:14" x14ac:dyDescent="0.3">
      <c r="D1746" s="65"/>
      <c r="L1746" s="65"/>
      <c r="N1746" s="71"/>
    </row>
    <row r="1747" spans="4:14" x14ac:dyDescent="0.3">
      <c r="D1747" s="65"/>
      <c r="L1747" s="65"/>
      <c r="N1747" s="71"/>
    </row>
    <row r="1748" spans="4:14" x14ac:dyDescent="0.3">
      <c r="D1748" s="65"/>
      <c r="L1748" s="65"/>
      <c r="N1748" s="71"/>
    </row>
    <row r="1749" spans="4:14" x14ac:dyDescent="0.3">
      <c r="D1749" s="65"/>
      <c r="L1749" s="65"/>
      <c r="N1749" s="71"/>
    </row>
    <row r="1750" spans="4:14" x14ac:dyDescent="0.3">
      <c r="D1750" s="65"/>
      <c r="L1750" s="65"/>
      <c r="N1750" s="71"/>
    </row>
    <row r="1751" spans="4:14" x14ac:dyDescent="0.3">
      <c r="D1751" s="65"/>
      <c r="L1751" s="65"/>
      <c r="N1751" s="71"/>
    </row>
    <row r="1752" spans="4:14" x14ac:dyDescent="0.3">
      <c r="D1752" s="65"/>
      <c r="L1752" s="65"/>
      <c r="N1752" s="71"/>
    </row>
    <row r="1753" spans="4:14" x14ac:dyDescent="0.3">
      <c r="D1753" s="65"/>
      <c r="L1753" s="65"/>
      <c r="N1753" s="71"/>
    </row>
    <row r="1754" spans="4:14" x14ac:dyDescent="0.3">
      <c r="D1754" s="65"/>
      <c r="L1754" s="65"/>
      <c r="N1754" s="71"/>
    </row>
    <row r="1755" spans="4:14" x14ac:dyDescent="0.3">
      <c r="D1755" s="65"/>
      <c r="L1755" s="65"/>
      <c r="N1755" s="71"/>
    </row>
    <row r="1756" spans="4:14" x14ac:dyDescent="0.3">
      <c r="D1756" s="65"/>
      <c r="L1756" s="65"/>
      <c r="N1756" s="71"/>
    </row>
    <row r="1757" spans="4:14" x14ac:dyDescent="0.3">
      <c r="D1757" s="65"/>
      <c r="L1757" s="65"/>
      <c r="N1757" s="71"/>
    </row>
    <row r="1758" spans="4:14" x14ac:dyDescent="0.3">
      <c r="D1758" s="65"/>
      <c r="L1758" s="65"/>
      <c r="N1758" s="71"/>
    </row>
    <row r="1759" spans="4:14" x14ac:dyDescent="0.3">
      <c r="D1759" s="65"/>
      <c r="L1759" s="65"/>
      <c r="N1759" s="71"/>
    </row>
    <row r="1760" spans="4:14" x14ac:dyDescent="0.3">
      <c r="D1760" s="65"/>
      <c r="L1760" s="65"/>
      <c r="N1760" s="71"/>
    </row>
    <row r="1761" spans="4:14" x14ac:dyDescent="0.3">
      <c r="D1761" s="65"/>
      <c r="L1761" s="65"/>
      <c r="N1761" s="71"/>
    </row>
    <row r="1762" spans="4:14" x14ac:dyDescent="0.3">
      <c r="D1762" s="65"/>
      <c r="L1762" s="65"/>
      <c r="N1762" s="71"/>
    </row>
    <row r="1763" spans="4:14" x14ac:dyDescent="0.3">
      <c r="D1763" s="65"/>
      <c r="L1763" s="65"/>
      <c r="N1763" s="71"/>
    </row>
    <row r="1764" spans="4:14" x14ac:dyDescent="0.3">
      <c r="D1764" s="65"/>
      <c r="L1764" s="65"/>
      <c r="N1764" s="71"/>
    </row>
    <row r="1765" spans="4:14" x14ac:dyDescent="0.3">
      <c r="D1765" s="65"/>
      <c r="L1765" s="65"/>
      <c r="N1765" s="71"/>
    </row>
    <row r="1766" spans="4:14" x14ac:dyDescent="0.3">
      <c r="D1766" s="65"/>
      <c r="L1766" s="65"/>
      <c r="N1766" s="71"/>
    </row>
    <row r="1767" spans="4:14" x14ac:dyDescent="0.3">
      <c r="D1767" s="65"/>
      <c r="L1767" s="65"/>
      <c r="N1767" s="71"/>
    </row>
    <row r="1768" spans="4:14" x14ac:dyDescent="0.3">
      <c r="D1768" s="65"/>
      <c r="L1768" s="65"/>
      <c r="N1768" s="71"/>
    </row>
    <row r="1769" spans="4:14" x14ac:dyDescent="0.3">
      <c r="D1769" s="65"/>
      <c r="L1769" s="65"/>
      <c r="N1769" s="71"/>
    </row>
    <row r="1770" spans="4:14" x14ac:dyDescent="0.3">
      <c r="D1770" s="65"/>
      <c r="L1770" s="65"/>
      <c r="N1770" s="71"/>
    </row>
    <row r="1771" spans="4:14" x14ac:dyDescent="0.3">
      <c r="D1771" s="65"/>
      <c r="L1771" s="65"/>
      <c r="N1771" s="71"/>
    </row>
    <row r="1772" spans="4:14" x14ac:dyDescent="0.3">
      <c r="D1772" s="65"/>
      <c r="L1772" s="65"/>
      <c r="N1772" s="71"/>
    </row>
    <row r="1773" spans="4:14" x14ac:dyDescent="0.3">
      <c r="D1773" s="65"/>
      <c r="L1773" s="65"/>
      <c r="N1773" s="71"/>
    </row>
    <row r="1774" spans="4:14" x14ac:dyDescent="0.3">
      <c r="D1774" s="65"/>
      <c r="L1774" s="65"/>
      <c r="N1774" s="71"/>
    </row>
    <row r="1775" spans="4:14" x14ac:dyDescent="0.3">
      <c r="D1775" s="65"/>
      <c r="L1775" s="65"/>
      <c r="N1775" s="71"/>
    </row>
    <row r="1776" spans="4:14" x14ac:dyDescent="0.3">
      <c r="D1776" s="65"/>
      <c r="L1776" s="65"/>
      <c r="N1776" s="71"/>
    </row>
    <row r="1777" spans="4:14" x14ac:dyDescent="0.3">
      <c r="D1777" s="65"/>
      <c r="L1777" s="65"/>
      <c r="N1777" s="71"/>
    </row>
    <row r="1778" spans="4:14" x14ac:dyDescent="0.3">
      <c r="D1778" s="65"/>
      <c r="L1778" s="65"/>
      <c r="N1778" s="71"/>
    </row>
    <row r="1779" spans="4:14" x14ac:dyDescent="0.3">
      <c r="D1779" s="65"/>
      <c r="L1779" s="65"/>
      <c r="N1779" s="71"/>
    </row>
    <row r="1780" spans="4:14" x14ac:dyDescent="0.3">
      <c r="D1780" s="65"/>
      <c r="L1780" s="65"/>
      <c r="N1780" s="71"/>
    </row>
    <row r="1781" spans="4:14" x14ac:dyDescent="0.3">
      <c r="D1781" s="65"/>
      <c r="L1781" s="65"/>
      <c r="N1781" s="71"/>
    </row>
    <row r="1782" spans="4:14" x14ac:dyDescent="0.3">
      <c r="D1782" s="65"/>
      <c r="L1782" s="65"/>
      <c r="N1782" s="71"/>
    </row>
    <row r="1783" spans="4:14" x14ac:dyDescent="0.3">
      <c r="D1783" s="65"/>
      <c r="L1783" s="65"/>
      <c r="N1783" s="71"/>
    </row>
    <row r="1784" spans="4:14" x14ac:dyDescent="0.3">
      <c r="D1784" s="65"/>
      <c r="L1784" s="65"/>
      <c r="N1784" s="71"/>
    </row>
    <row r="1785" spans="4:14" x14ac:dyDescent="0.3">
      <c r="D1785" s="65"/>
      <c r="L1785" s="65"/>
      <c r="N1785" s="71"/>
    </row>
    <row r="1786" spans="4:14" x14ac:dyDescent="0.3">
      <c r="D1786" s="65"/>
      <c r="L1786" s="65"/>
      <c r="N1786" s="71"/>
    </row>
    <row r="1787" spans="4:14" x14ac:dyDescent="0.3">
      <c r="D1787" s="65"/>
      <c r="L1787" s="65"/>
      <c r="N1787" s="71"/>
    </row>
    <row r="1788" spans="4:14" x14ac:dyDescent="0.3">
      <c r="D1788" s="65"/>
      <c r="L1788" s="65"/>
      <c r="N1788" s="71"/>
    </row>
    <row r="1789" spans="4:14" x14ac:dyDescent="0.3">
      <c r="D1789" s="65"/>
      <c r="L1789" s="65"/>
      <c r="N1789" s="71"/>
    </row>
    <row r="1790" spans="4:14" x14ac:dyDescent="0.3">
      <c r="D1790" s="65"/>
      <c r="L1790" s="65"/>
      <c r="N1790" s="71"/>
    </row>
    <row r="1791" spans="4:14" x14ac:dyDescent="0.3">
      <c r="D1791" s="65"/>
      <c r="L1791" s="65"/>
      <c r="N1791" s="71"/>
    </row>
    <row r="1792" spans="4:14" x14ac:dyDescent="0.3">
      <c r="D1792" s="65"/>
      <c r="L1792" s="65"/>
      <c r="N1792" s="71"/>
    </row>
    <row r="1793" spans="4:14" x14ac:dyDescent="0.3">
      <c r="D1793" s="65"/>
      <c r="L1793" s="65"/>
      <c r="N1793" s="71"/>
    </row>
    <row r="1794" spans="4:14" x14ac:dyDescent="0.3">
      <c r="D1794" s="65"/>
      <c r="L1794" s="65"/>
      <c r="N1794" s="71"/>
    </row>
    <row r="1795" spans="4:14" x14ac:dyDescent="0.3">
      <c r="D1795" s="65"/>
      <c r="L1795" s="65"/>
      <c r="N1795" s="71"/>
    </row>
    <row r="1796" spans="4:14" x14ac:dyDescent="0.3">
      <c r="D1796" s="65"/>
      <c r="L1796" s="65"/>
      <c r="N1796" s="71"/>
    </row>
    <row r="1797" spans="4:14" x14ac:dyDescent="0.3">
      <c r="D1797" s="65"/>
      <c r="L1797" s="65"/>
      <c r="N1797" s="71"/>
    </row>
    <row r="1798" spans="4:14" x14ac:dyDescent="0.3">
      <c r="D1798" s="65"/>
      <c r="L1798" s="65"/>
      <c r="N1798" s="71"/>
    </row>
    <row r="1799" spans="4:14" x14ac:dyDescent="0.3">
      <c r="D1799" s="65"/>
      <c r="L1799" s="65"/>
      <c r="N1799" s="71"/>
    </row>
    <row r="1800" spans="4:14" x14ac:dyDescent="0.3">
      <c r="D1800" s="65"/>
      <c r="L1800" s="65"/>
      <c r="N1800" s="71"/>
    </row>
    <row r="1801" spans="4:14" x14ac:dyDescent="0.3">
      <c r="D1801" s="65"/>
      <c r="L1801" s="65"/>
      <c r="N1801" s="71"/>
    </row>
    <row r="1802" spans="4:14" x14ac:dyDescent="0.3">
      <c r="D1802" s="65"/>
      <c r="L1802" s="65"/>
      <c r="N1802" s="71"/>
    </row>
    <row r="1803" spans="4:14" x14ac:dyDescent="0.3">
      <c r="D1803" s="65"/>
      <c r="L1803" s="65"/>
      <c r="N1803" s="71"/>
    </row>
    <row r="1804" spans="4:14" x14ac:dyDescent="0.3">
      <c r="D1804" s="65"/>
      <c r="L1804" s="65"/>
      <c r="N1804" s="71"/>
    </row>
    <row r="1805" spans="4:14" x14ac:dyDescent="0.3">
      <c r="D1805" s="65"/>
      <c r="L1805" s="65"/>
      <c r="N1805" s="71"/>
    </row>
    <row r="1806" spans="4:14" x14ac:dyDescent="0.3">
      <c r="D1806" s="65"/>
      <c r="L1806" s="65"/>
      <c r="N1806" s="71"/>
    </row>
    <row r="1807" spans="4:14" x14ac:dyDescent="0.3">
      <c r="D1807" s="65"/>
      <c r="L1807" s="65"/>
      <c r="N1807" s="71"/>
    </row>
    <row r="1808" spans="4:14" x14ac:dyDescent="0.3">
      <c r="D1808" s="65"/>
      <c r="L1808" s="65"/>
      <c r="N1808" s="71"/>
    </row>
    <row r="1809" spans="4:14" x14ac:dyDescent="0.3">
      <c r="D1809" s="65"/>
      <c r="L1809" s="65"/>
      <c r="N1809" s="71"/>
    </row>
    <row r="1810" spans="4:14" x14ac:dyDescent="0.3">
      <c r="D1810" s="65"/>
      <c r="L1810" s="65"/>
      <c r="N1810" s="71"/>
    </row>
    <row r="1811" spans="4:14" x14ac:dyDescent="0.3">
      <c r="D1811" s="65"/>
      <c r="L1811" s="65"/>
      <c r="N1811" s="71"/>
    </row>
    <row r="1812" spans="4:14" x14ac:dyDescent="0.3">
      <c r="D1812" s="65"/>
      <c r="L1812" s="65"/>
      <c r="N1812" s="71"/>
    </row>
    <row r="1813" spans="4:14" x14ac:dyDescent="0.3">
      <c r="D1813" s="65"/>
      <c r="L1813" s="65"/>
      <c r="N1813" s="71"/>
    </row>
    <row r="1814" spans="4:14" x14ac:dyDescent="0.3">
      <c r="D1814" s="65"/>
      <c r="L1814" s="65"/>
      <c r="N1814" s="71"/>
    </row>
    <row r="1815" spans="4:14" x14ac:dyDescent="0.3">
      <c r="D1815" s="65"/>
      <c r="L1815" s="65"/>
      <c r="N1815" s="71"/>
    </row>
    <row r="1816" spans="4:14" x14ac:dyDescent="0.3">
      <c r="D1816" s="65"/>
      <c r="L1816" s="65"/>
      <c r="N1816" s="71"/>
    </row>
    <row r="1817" spans="4:14" x14ac:dyDescent="0.3">
      <c r="D1817" s="65"/>
      <c r="L1817" s="65"/>
      <c r="N1817" s="71"/>
    </row>
    <row r="1818" spans="4:14" x14ac:dyDescent="0.3">
      <c r="D1818" s="65"/>
      <c r="L1818" s="65"/>
      <c r="N1818" s="71"/>
    </row>
    <row r="1819" spans="4:14" x14ac:dyDescent="0.3">
      <c r="D1819" s="65"/>
      <c r="L1819" s="65"/>
      <c r="N1819" s="71"/>
    </row>
    <row r="1820" spans="4:14" x14ac:dyDescent="0.3">
      <c r="D1820" s="65"/>
      <c r="L1820" s="65"/>
      <c r="N1820" s="71"/>
    </row>
    <row r="1821" spans="4:14" x14ac:dyDescent="0.3">
      <c r="D1821" s="65"/>
      <c r="L1821" s="65"/>
      <c r="N1821" s="71"/>
    </row>
    <row r="1822" spans="4:14" x14ac:dyDescent="0.3">
      <c r="D1822" s="65"/>
      <c r="L1822" s="65"/>
      <c r="N1822" s="71"/>
    </row>
    <row r="1823" spans="4:14" x14ac:dyDescent="0.3">
      <c r="D1823" s="65"/>
      <c r="L1823" s="65"/>
      <c r="N1823" s="71"/>
    </row>
    <row r="1824" spans="4:14" x14ac:dyDescent="0.3">
      <c r="D1824" s="65"/>
      <c r="L1824" s="65"/>
      <c r="N1824" s="71"/>
    </row>
    <row r="1825" spans="4:14" x14ac:dyDescent="0.3">
      <c r="D1825" s="65"/>
      <c r="L1825" s="65"/>
      <c r="N1825" s="71"/>
    </row>
    <row r="1826" spans="4:14" x14ac:dyDescent="0.3">
      <c r="D1826" s="65"/>
      <c r="L1826" s="65"/>
      <c r="N1826" s="71"/>
    </row>
    <row r="1827" spans="4:14" x14ac:dyDescent="0.3">
      <c r="D1827" s="65"/>
      <c r="L1827" s="65"/>
      <c r="N1827" s="71"/>
    </row>
    <row r="1828" spans="4:14" x14ac:dyDescent="0.3">
      <c r="D1828" s="65"/>
      <c r="L1828" s="65"/>
      <c r="N1828" s="71"/>
    </row>
    <row r="1829" spans="4:14" x14ac:dyDescent="0.3">
      <c r="D1829" s="65"/>
      <c r="L1829" s="65"/>
      <c r="N1829" s="71"/>
    </row>
    <row r="1830" spans="4:14" x14ac:dyDescent="0.3">
      <c r="D1830" s="65"/>
      <c r="L1830" s="65"/>
      <c r="N1830" s="71"/>
    </row>
    <row r="1831" spans="4:14" x14ac:dyDescent="0.3">
      <c r="D1831" s="65"/>
      <c r="L1831" s="65"/>
      <c r="N1831" s="71"/>
    </row>
    <row r="1832" spans="4:14" x14ac:dyDescent="0.3">
      <c r="D1832" s="65"/>
      <c r="L1832" s="65"/>
      <c r="N1832" s="71"/>
    </row>
    <row r="1833" spans="4:14" x14ac:dyDescent="0.3">
      <c r="D1833" s="65"/>
      <c r="L1833" s="65"/>
      <c r="N1833" s="71"/>
    </row>
    <row r="1834" spans="4:14" x14ac:dyDescent="0.3">
      <c r="D1834" s="65"/>
      <c r="L1834" s="65"/>
      <c r="N1834" s="71"/>
    </row>
    <row r="1835" spans="4:14" x14ac:dyDescent="0.3">
      <c r="D1835" s="65"/>
      <c r="L1835" s="65"/>
      <c r="N1835" s="71"/>
    </row>
    <row r="1836" spans="4:14" x14ac:dyDescent="0.3">
      <c r="D1836" s="65"/>
      <c r="L1836" s="65"/>
      <c r="N1836" s="71"/>
    </row>
    <row r="1837" spans="4:14" x14ac:dyDescent="0.3">
      <c r="D1837" s="65"/>
      <c r="L1837" s="65"/>
      <c r="N1837" s="71"/>
    </row>
    <row r="1838" spans="4:14" x14ac:dyDescent="0.3">
      <c r="D1838" s="65"/>
      <c r="L1838" s="65"/>
      <c r="N1838" s="71"/>
    </row>
    <row r="1839" spans="4:14" x14ac:dyDescent="0.3">
      <c r="D1839" s="65"/>
      <c r="L1839" s="65"/>
      <c r="N1839" s="71"/>
    </row>
    <row r="1840" spans="4:14" x14ac:dyDescent="0.3">
      <c r="D1840" s="65"/>
      <c r="L1840" s="65"/>
      <c r="N1840" s="71"/>
    </row>
    <row r="1841" spans="4:14" x14ac:dyDescent="0.3">
      <c r="D1841" s="65"/>
      <c r="L1841" s="65"/>
      <c r="N1841" s="71"/>
    </row>
    <row r="1842" spans="4:14" x14ac:dyDescent="0.3">
      <c r="D1842" s="65"/>
      <c r="L1842" s="65"/>
      <c r="N1842" s="71"/>
    </row>
    <row r="1843" spans="4:14" x14ac:dyDescent="0.3">
      <c r="D1843" s="65"/>
      <c r="L1843" s="65"/>
      <c r="N1843" s="71"/>
    </row>
    <row r="1844" spans="4:14" x14ac:dyDescent="0.3">
      <c r="D1844" s="65"/>
      <c r="L1844" s="65"/>
      <c r="N1844" s="71"/>
    </row>
    <row r="1845" spans="4:14" x14ac:dyDescent="0.3">
      <c r="D1845" s="65"/>
      <c r="L1845" s="65"/>
      <c r="N1845" s="71"/>
    </row>
    <row r="1846" spans="4:14" x14ac:dyDescent="0.3">
      <c r="D1846" s="65"/>
      <c r="L1846" s="65"/>
      <c r="N1846" s="71"/>
    </row>
    <row r="1847" spans="4:14" x14ac:dyDescent="0.3">
      <c r="D1847" s="65"/>
      <c r="L1847" s="65"/>
      <c r="N1847" s="71"/>
    </row>
    <row r="1848" spans="4:14" x14ac:dyDescent="0.3">
      <c r="D1848" s="65"/>
      <c r="L1848" s="65"/>
      <c r="N1848" s="71"/>
    </row>
    <row r="1849" spans="4:14" x14ac:dyDescent="0.3">
      <c r="D1849" s="65"/>
      <c r="L1849" s="65"/>
      <c r="N1849" s="71"/>
    </row>
    <row r="1850" spans="4:14" x14ac:dyDescent="0.3">
      <c r="D1850" s="65"/>
      <c r="L1850" s="65"/>
      <c r="N1850" s="71"/>
    </row>
    <row r="1851" spans="4:14" x14ac:dyDescent="0.3">
      <c r="D1851" s="65"/>
      <c r="L1851" s="65"/>
      <c r="N1851" s="71"/>
    </row>
    <row r="1852" spans="4:14" x14ac:dyDescent="0.3">
      <c r="D1852" s="65"/>
      <c r="L1852" s="65"/>
      <c r="N1852" s="71"/>
    </row>
    <row r="1853" spans="4:14" x14ac:dyDescent="0.3">
      <c r="D1853" s="65"/>
      <c r="L1853" s="65"/>
      <c r="N1853" s="71"/>
    </row>
    <row r="1854" spans="4:14" x14ac:dyDescent="0.3">
      <c r="D1854" s="65"/>
      <c r="L1854" s="65"/>
      <c r="N1854" s="71"/>
    </row>
    <row r="1855" spans="4:14" x14ac:dyDescent="0.3">
      <c r="D1855" s="65"/>
      <c r="L1855" s="65"/>
      <c r="N1855" s="71"/>
    </row>
    <row r="1856" spans="4:14" x14ac:dyDescent="0.3">
      <c r="D1856" s="65"/>
      <c r="L1856" s="65"/>
      <c r="N1856" s="71"/>
    </row>
    <row r="1857" spans="4:14" x14ac:dyDescent="0.3">
      <c r="D1857" s="65"/>
      <c r="L1857" s="65"/>
      <c r="N1857" s="71"/>
    </row>
    <row r="1858" spans="4:14" x14ac:dyDescent="0.3">
      <c r="D1858" s="65"/>
      <c r="L1858" s="65"/>
      <c r="N1858" s="71"/>
    </row>
    <row r="1859" spans="4:14" x14ac:dyDescent="0.3">
      <c r="D1859" s="65"/>
      <c r="L1859" s="65"/>
      <c r="N1859" s="71"/>
    </row>
    <row r="1860" spans="4:14" x14ac:dyDescent="0.3">
      <c r="D1860" s="65"/>
      <c r="L1860" s="65"/>
      <c r="N1860" s="71"/>
    </row>
    <row r="1861" spans="4:14" x14ac:dyDescent="0.3">
      <c r="D1861" s="65"/>
      <c r="L1861" s="65"/>
      <c r="N1861" s="71"/>
    </row>
    <row r="1862" spans="4:14" x14ac:dyDescent="0.3">
      <c r="D1862" s="65"/>
      <c r="L1862" s="65"/>
      <c r="N1862" s="71"/>
    </row>
    <row r="1863" spans="4:14" x14ac:dyDescent="0.3">
      <c r="D1863" s="65"/>
      <c r="L1863" s="65"/>
      <c r="N1863" s="71"/>
    </row>
    <row r="1864" spans="4:14" x14ac:dyDescent="0.3">
      <c r="D1864" s="65"/>
      <c r="L1864" s="65"/>
      <c r="N1864" s="71"/>
    </row>
    <row r="1865" spans="4:14" x14ac:dyDescent="0.3">
      <c r="D1865" s="65"/>
      <c r="L1865" s="65"/>
      <c r="N1865" s="71"/>
    </row>
    <row r="1866" spans="4:14" x14ac:dyDescent="0.3">
      <c r="D1866" s="65"/>
      <c r="L1866" s="65"/>
      <c r="N1866" s="71"/>
    </row>
    <row r="1867" spans="4:14" x14ac:dyDescent="0.3">
      <c r="D1867" s="65"/>
      <c r="L1867" s="65"/>
      <c r="N1867" s="71"/>
    </row>
    <row r="1868" spans="4:14" x14ac:dyDescent="0.3">
      <c r="D1868" s="65"/>
      <c r="L1868" s="65"/>
      <c r="N1868" s="71"/>
    </row>
    <row r="1869" spans="4:14" x14ac:dyDescent="0.3">
      <c r="D1869" s="65"/>
      <c r="L1869" s="65"/>
      <c r="N1869" s="71"/>
    </row>
    <row r="1870" spans="4:14" x14ac:dyDescent="0.3">
      <c r="D1870" s="65"/>
      <c r="L1870" s="65"/>
      <c r="N1870" s="71"/>
    </row>
    <row r="1871" spans="4:14" x14ac:dyDescent="0.3">
      <c r="D1871" s="65"/>
      <c r="L1871" s="65"/>
      <c r="N1871" s="71"/>
    </row>
    <row r="1872" spans="4:14" x14ac:dyDescent="0.3">
      <c r="D1872" s="65"/>
      <c r="L1872" s="65"/>
      <c r="N1872" s="71"/>
    </row>
    <row r="1873" spans="4:14" x14ac:dyDescent="0.3">
      <c r="D1873" s="65"/>
      <c r="L1873" s="65"/>
      <c r="N1873" s="71"/>
    </row>
    <row r="1874" spans="4:14" x14ac:dyDescent="0.3">
      <c r="D1874" s="65"/>
      <c r="L1874" s="65"/>
      <c r="N1874" s="71"/>
    </row>
    <row r="1875" spans="4:14" x14ac:dyDescent="0.3">
      <c r="D1875" s="65"/>
      <c r="L1875" s="65"/>
      <c r="N1875" s="71"/>
    </row>
    <row r="1876" spans="4:14" x14ac:dyDescent="0.3">
      <c r="D1876" s="65"/>
      <c r="L1876" s="65"/>
      <c r="N1876" s="71"/>
    </row>
    <row r="1877" spans="4:14" x14ac:dyDescent="0.3">
      <c r="D1877" s="65"/>
      <c r="L1877" s="65"/>
      <c r="N1877" s="71"/>
    </row>
    <row r="1878" spans="4:14" x14ac:dyDescent="0.3">
      <c r="D1878" s="65"/>
      <c r="L1878" s="65"/>
      <c r="N1878" s="71"/>
    </row>
    <row r="1879" spans="4:14" x14ac:dyDescent="0.3">
      <c r="D1879" s="65"/>
      <c r="L1879" s="65"/>
      <c r="N1879" s="71"/>
    </row>
    <row r="1880" spans="4:14" x14ac:dyDescent="0.3">
      <c r="D1880" s="65"/>
      <c r="L1880" s="65"/>
      <c r="N1880" s="71"/>
    </row>
    <row r="1881" spans="4:14" x14ac:dyDescent="0.3">
      <c r="D1881" s="65"/>
      <c r="L1881" s="65"/>
      <c r="N1881" s="71"/>
    </row>
    <row r="1882" spans="4:14" x14ac:dyDescent="0.3">
      <c r="D1882" s="65"/>
      <c r="L1882" s="65"/>
      <c r="N1882" s="71"/>
    </row>
    <row r="1883" spans="4:14" x14ac:dyDescent="0.3">
      <c r="D1883" s="65"/>
      <c r="L1883" s="65"/>
      <c r="N1883" s="71"/>
    </row>
    <row r="1884" spans="4:14" x14ac:dyDescent="0.3">
      <c r="D1884" s="65"/>
      <c r="L1884" s="65"/>
      <c r="N1884" s="71"/>
    </row>
    <row r="1885" spans="4:14" x14ac:dyDescent="0.3">
      <c r="D1885" s="65"/>
      <c r="L1885" s="65"/>
      <c r="N1885" s="71"/>
    </row>
    <row r="1886" spans="4:14" x14ac:dyDescent="0.3">
      <c r="D1886" s="65"/>
      <c r="L1886" s="65"/>
      <c r="N1886" s="71"/>
    </row>
    <row r="1887" spans="4:14" x14ac:dyDescent="0.3">
      <c r="D1887" s="65"/>
      <c r="L1887" s="65"/>
      <c r="N1887" s="71"/>
    </row>
    <row r="1888" spans="4:14" x14ac:dyDescent="0.3">
      <c r="D1888" s="65"/>
      <c r="L1888" s="65"/>
      <c r="N1888" s="71"/>
    </row>
    <row r="1889" spans="4:14" x14ac:dyDescent="0.3">
      <c r="D1889" s="65"/>
      <c r="L1889" s="65"/>
      <c r="N1889" s="71"/>
    </row>
    <row r="1890" spans="4:14" x14ac:dyDescent="0.3">
      <c r="D1890" s="65"/>
      <c r="L1890" s="65"/>
      <c r="N1890" s="71"/>
    </row>
    <row r="1891" spans="4:14" x14ac:dyDescent="0.3">
      <c r="D1891" s="65"/>
      <c r="L1891" s="65"/>
      <c r="N1891" s="71"/>
    </row>
    <row r="1892" spans="4:14" x14ac:dyDescent="0.3">
      <c r="D1892" s="65"/>
      <c r="L1892" s="65"/>
      <c r="N1892" s="71"/>
    </row>
    <row r="1893" spans="4:14" x14ac:dyDescent="0.3">
      <c r="D1893" s="65"/>
      <c r="L1893" s="65"/>
      <c r="N1893" s="71"/>
    </row>
    <row r="1894" spans="4:14" x14ac:dyDescent="0.3">
      <c r="D1894" s="65"/>
      <c r="L1894" s="65"/>
      <c r="N1894" s="71"/>
    </row>
    <row r="1895" spans="4:14" x14ac:dyDescent="0.3">
      <c r="D1895" s="65"/>
      <c r="L1895" s="65"/>
      <c r="N1895" s="71"/>
    </row>
    <row r="1896" spans="4:14" x14ac:dyDescent="0.3">
      <c r="D1896" s="65"/>
      <c r="L1896" s="65"/>
      <c r="N1896" s="71"/>
    </row>
    <row r="1897" spans="4:14" x14ac:dyDescent="0.3">
      <c r="D1897" s="65"/>
      <c r="L1897" s="65"/>
      <c r="N1897" s="71"/>
    </row>
    <row r="1898" spans="4:14" x14ac:dyDescent="0.3">
      <c r="D1898" s="65"/>
      <c r="L1898" s="65"/>
      <c r="N1898" s="71"/>
    </row>
    <row r="1899" spans="4:14" x14ac:dyDescent="0.3">
      <c r="D1899" s="65"/>
      <c r="L1899" s="65"/>
      <c r="N1899" s="71"/>
    </row>
    <row r="1900" spans="4:14" x14ac:dyDescent="0.3">
      <c r="D1900" s="65"/>
      <c r="L1900" s="65"/>
      <c r="N1900" s="71"/>
    </row>
    <row r="1901" spans="4:14" x14ac:dyDescent="0.3">
      <c r="D1901" s="65"/>
      <c r="L1901" s="65"/>
      <c r="N1901" s="71"/>
    </row>
    <row r="1902" spans="4:14" x14ac:dyDescent="0.3">
      <c r="D1902" s="65"/>
      <c r="L1902" s="65"/>
      <c r="N1902" s="71"/>
    </row>
    <row r="1903" spans="4:14" x14ac:dyDescent="0.3">
      <c r="D1903" s="65"/>
      <c r="L1903" s="65"/>
      <c r="N1903" s="71"/>
    </row>
    <row r="1904" spans="4:14" x14ac:dyDescent="0.3">
      <c r="D1904" s="65"/>
      <c r="L1904" s="65"/>
      <c r="N1904" s="71"/>
    </row>
    <row r="1905" spans="4:14" x14ac:dyDescent="0.3">
      <c r="D1905" s="65"/>
      <c r="L1905" s="65"/>
      <c r="N1905" s="71"/>
    </row>
    <row r="1906" spans="4:14" x14ac:dyDescent="0.3">
      <c r="D1906" s="65"/>
      <c r="L1906" s="65"/>
      <c r="N1906" s="71"/>
    </row>
    <row r="1907" spans="4:14" x14ac:dyDescent="0.3">
      <c r="D1907" s="65"/>
      <c r="L1907" s="65"/>
      <c r="N1907" s="71"/>
    </row>
    <row r="1908" spans="4:14" x14ac:dyDescent="0.3">
      <c r="D1908" s="65"/>
      <c r="L1908" s="65"/>
      <c r="N1908" s="71"/>
    </row>
    <row r="1909" spans="4:14" x14ac:dyDescent="0.3">
      <c r="D1909" s="65"/>
      <c r="L1909" s="65"/>
      <c r="N1909" s="71"/>
    </row>
    <row r="1910" spans="4:14" x14ac:dyDescent="0.3">
      <c r="D1910" s="65"/>
      <c r="L1910" s="65"/>
      <c r="N1910" s="71"/>
    </row>
    <row r="1911" spans="4:14" x14ac:dyDescent="0.3">
      <c r="D1911" s="65"/>
      <c r="L1911" s="65"/>
      <c r="N1911" s="71"/>
    </row>
    <row r="1912" spans="4:14" x14ac:dyDescent="0.3">
      <c r="D1912" s="65"/>
      <c r="L1912" s="65"/>
      <c r="N1912" s="71"/>
    </row>
    <row r="1913" spans="4:14" x14ac:dyDescent="0.3">
      <c r="D1913" s="65"/>
      <c r="L1913" s="65"/>
      <c r="N1913" s="71"/>
    </row>
    <row r="1914" spans="4:14" x14ac:dyDescent="0.3">
      <c r="D1914" s="65"/>
      <c r="L1914" s="65"/>
      <c r="N1914" s="71"/>
    </row>
    <row r="1915" spans="4:14" x14ac:dyDescent="0.3">
      <c r="D1915" s="65"/>
      <c r="L1915" s="65"/>
      <c r="N1915" s="71"/>
    </row>
    <row r="1916" spans="4:14" x14ac:dyDescent="0.3">
      <c r="D1916" s="65"/>
      <c r="L1916" s="65"/>
      <c r="N1916" s="71"/>
    </row>
    <row r="1917" spans="4:14" x14ac:dyDescent="0.3">
      <c r="D1917" s="65"/>
      <c r="L1917" s="65"/>
      <c r="N1917" s="71"/>
    </row>
    <row r="1918" spans="4:14" x14ac:dyDescent="0.3">
      <c r="D1918" s="65"/>
      <c r="L1918" s="65"/>
      <c r="N1918" s="71"/>
    </row>
    <row r="1919" spans="4:14" x14ac:dyDescent="0.3">
      <c r="D1919" s="65"/>
      <c r="L1919" s="65"/>
      <c r="N1919" s="71"/>
    </row>
    <row r="1920" spans="4:14" x14ac:dyDescent="0.3">
      <c r="D1920" s="65"/>
      <c r="L1920" s="65"/>
      <c r="N1920" s="71"/>
    </row>
    <row r="1921" spans="4:14" x14ac:dyDescent="0.3">
      <c r="D1921" s="65"/>
      <c r="L1921" s="65"/>
      <c r="N1921" s="71"/>
    </row>
    <row r="1922" spans="4:14" x14ac:dyDescent="0.3">
      <c r="D1922" s="65"/>
      <c r="L1922" s="65"/>
      <c r="N1922" s="71"/>
    </row>
    <row r="1923" spans="4:14" x14ac:dyDescent="0.3">
      <c r="D1923" s="65"/>
      <c r="L1923" s="65"/>
      <c r="N1923" s="71"/>
    </row>
    <row r="1924" spans="4:14" x14ac:dyDescent="0.3">
      <c r="D1924" s="65"/>
      <c r="L1924" s="65"/>
      <c r="N1924" s="71"/>
    </row>
    <row r="1925" spans="4:14" x14ac:dyDescent="0.3">
      <c r="D1925" s="65"/>
      <c r="L1925" s="65"/>
      <c r="N1925" s="71"/>
    </row>
    <row r="1926" spans="4:14" x14ac:dyDescent="0.3">
      <c r="D1926" s="65"/>
      <c r="L1926" s="65"/>
      <c r="N1926" s="71"/>
    </row>
    <row r="1927" spans="4:14" x14ac:dyDescent="0.3">
      <c r="D1927" s="65"/>
      <c r="L1927" s="65"/>
      <c r="N1927" s="71"/>
    </row>
    <row r="1928" spans="4:14" x14ac:dyDescent="0.3">
      <c r="D1928" s="65"/>
      <c r="L1928" s="65"/>
      <c r="N1928" s="71"/>
    </row>
    <row r="1929" spans="4:14" x14ac:dyDescent="0.3">
      <c r="D1929" s="65"/>
      <c r="L1929" s="65"/>
      <c r="N1929" s="71"/>
    </row>
    <row r="1930" spans="4:14" x14ac:dyDescent="0.3">
      <c r="D1930" s="65"/>
      <c r="L1930" s="65"/>
      <c r="N1930" s="71"/>
    </row>
    <row r="1931" spans="4:14" x14ac:dyDescent="0.3">
      <c r="D1931" s="65"/>
      <c r="L1931" s="65"/>
      <c r="N1931" s="71"/>
    </row>
    <row r="1932" spans="4:14" x14ac:dyDescent="0.3">
      <c r="D1932" s="65"/>
      <c r="L1932" s="65"/>
      <c r="N1932" s="71"/>
    </row>
    <row r="1933" spans="4:14" x14ac:dyDescent="0.3">
      <c r="D1933" s="65"/>
      <c r="L1933" s="65"/>
      <c r="N1933" s="71"/>
    </row>
    <row r="1934" spans="4:14" x14ac:dyDescent="0.3">
      <c r="D1934" s="65"/>
      <c r="L1934" s="65"/>
      <c r="N1934" s="71"/>
    </row>
    <row r="1935" spans="4:14" x14ac:dyDescent="0.3">
      <c r="D1935" s="65"/>
      <c r="L1935" s="65"/>
      <c r="N1935" s="71"/>
    </row>
    <row r="1936" spans="4:14" x14ac:dyDescent="0.3">
      <c r="D1936" s="65"/>
      <c r="L1936" s="65"/>
      <c r="N1936" s="71"/>
    </row>
    <row r="1937" spans="4:14" x14ac:dyDescent="0.3">
      <c r="D1937" s="65"/>
      <c r="L1937" s="65"/>
      <c r="N1937" s="71"/>
    </row>
    <row r="1938" spans="4:14" x14ac:dyDescent="0.3">
      <c r="D1938" s="65"/>
      <c r="L1938" s="65"/>
      <c r="N1938" s="71"/>
    </row>
    <row r="1939" spans="4:14" x14ac:dyDescent="0.3">
      <c r="D1939" s="65"/>
      <c r="L1939" s="65"/>
      <c r="N1939" s="71"/>
    </row>
    <row r="1940" spans="4:14" x14ac:dyDescent="0.3">
      <c r="D1940" s="65"/>
      <c r="L1940" s="65"/>
      <c r="N1940" s="71"/>
    </row>
    <row r="1941" spans="4:14" x14ac:dyDescent="0.3">
      <c r="D1941" s="65"/>
      <c r="L1941" s="65"/>
      <c r="N1941" s="71"/>
    </row>
    <row r="1942" spans="4:14" x14ac:dyDescent="0.3">
      <c r="D1942" s="65"/>
      <c r="L1942" s="65"/>
      <c r="N1942" s="71"/>
    </row>
    <row r="1943" spans="4:14" x14ac:dyDescent="0.3">
      <c r="D1943" s="65"/>
      <c r="L1943" s="65"/>
      <c r="N1943" s="71"/>
    </row>
    <row r="1944" spans="4:14" x14ac:dyDescent="0.3">
      <c r="D1944" s="65"/>
      <c r="L1944" s="65"/>
      <c r="N1944" s="71"/>
    </row>
    <row r="1945" spans="4:14" x14ac:dyDescent="0.3">
      <c r="D1945" s="65"/>
      <c r="L1945" s="65"/>
      <c r="N1945" s="71"/>
    </row>
    <row r="1946" spans="4:14" x14ac:dyDescent="0.3">
      <c r="D1946" s="65"/>
      <c r="L1946" s="65"/>
      <c r="N1946" s="71"/>
    </row>
    <row r="1947" spans="4:14" x14ac:dyDescent="0.3">
      <c r="D1947" s="65"/>
      <c r="L1947" s="65"/>
      <c r="N1947" s="71"/>
    </row>
    <row r="1948" spans="4:14" x14ac:dyDescent="0.3">
      <c r="D1948" s="65"/>
      <c r="L1948" s="65"/>
      <c r="N1948" s="71"/>
    </row>
    <row r="1949" spans="4:14" x14ac:dyDescent="0.3">
      <c r="D1949" s="65"/>
      <c r="L1949" s="65"/>
      <c r="N1949" s="71"/>
    </row>
    <row r="1950" spans="4:14" x14ac:dyDescent="0.3">
      <c r="D1950" s="65"/>
      <c r="L1950" s="65"/>
      <c r="N1950" s="71"/>
    </row>
    <row r="1951" spans="4:14" x14ac:dyDescent="0.3">
      <c r="D1951" s="65"/>
      <c r="L1951" s="65"/>
      <c r="N1951" s="71"/>
    </row>
    <row r="1952" spans="4:14" x14ac:dyDescent="0.3">
      <c r="D1952" s="65"/>
      <c r="L1952" s="65"/>
      <c r="N1952" s="71"/>
    </row>
    <row r="1953" spans="4:14" x14ac:dyDescent="0.3">
      <c r="D1953" s="65"/>
      <c r="L1953" s="65"/>
      <c r="N1953" s="71"/>
    </row>
    <row r="1954" spans="4:14" x14ac:dyDescent="0.3">
      <c r="D1954" s="65"/>
      <c r="L1954" s="65"/>
      <c r="N1954" s="71"/>
    </row>
    <row r="1955" spans="4:14" x14ac:dyDescent="0.3">
      <c r="D1955" s="65"/>
      <c r="L1955" s="65"/>
      <c r="N1955" s="71"/>
    </row>
    <row r="1956" spans="4:14" x14ac:dyDescent="0.3">
      <c r="D1956" s="65"/>
      <c r="L1956" s="65"/>
      <c r="N1956" s="71"/>
    </row>
    <row r="1957" spans="4:14" x14ac:dyDescent="0.3">
      <c r="D1957" s="65"/>
      <c r="L1957" s="65"/>
      <c r="N1957" s="71"/>
    </row>
    <row r="1958" spans="4:14" x14ac:dyDescent="0.3">
      <c r="D1958" s="65"/>
      <c r="L1958" s="65"/>
      <c r="N1958" s="71"/>
    </row>
    <row r="1959" spans="4:14" x14ac:dyDescent="0.3">
      <c r="D1959" s="65"/>
      <c r="L1959" s="65"/>
      <c r="N1959" s="71"/>
    </row>
    <row r="1960" spans="4:14" x14ac:dyDescent="0.3">
      <c r="D1960" s="65"/>
      <c r="L1960" s="65"/>
      <c r="N1960" s="71"/>
    </row>
    <row r="1961" spans="4:14" x14ac:dyDescent="0.3">
      <c r="D1961" s="65"/>
      <c r="L1961" s="65"/>
      <c r="N1961" s="71"/>
    </row>
    <row r="1962" spans="4:14" x14ac:dyDescent="0.3">
      <c r="D1962" s="65"/>
      <c r="L1962" s="65"/>
      <c r="N1962" s="71"/>
    </row>
    <row r="1963" spans="4:14" x14ac:dyDescent="0.3">
      <c r="D1963" s="65"/>
      <c r="L1963" s="65"/>
      <c r="N1963" s="71"/>
    </row>
    <row r="1964" spans="4:14" x14ac:dyDescent="0.3">
      <c r="D1964" s="65"/>
      <c r="L1964" s="65"/>
      <c r="N1964" s="71"/>
    </row>
    <row r="1965" spans="4:14" x14ac:dyDescent="0.3">
      <c r="D1965" s="65"/>
      <c r="L1965" s="65"/>
      <c r="N1965" s="71"/>
    </row>
    <row r="1966" spans="4:14" x14ac:dyDescent="0.3">
      <c r="D1966" s="65"/>
      <c r="L1966" s="65"/>
      <c r="N1966" s="71"/>
    </row>
    <row r="1967" spans="4:14" x14ac:dyDescent="0.3">
      <c r="D1967" s="65"/>
      <c r="L1967" s="65"/>
      <c r="N1967" s="71"/>
    </row>
    <row r="1968" spans="4:14" x14ac:dyDescent="0.3">
      <c r="D1968" s="65"/>
      <c r="L1968" s="65"/>
      <c r="N1968" s="71"/>
    </row>
    <row r="1969" spans="4:14" x14ac:dyDescent="0.3">
      <c r="D1969" s="65"/>
      <c r="L1969" s="65"/>
      <c r="N1969" s="71"/>
    </row>
    <row r="1970" spans="4:14" x14ac:dyDescent="0.3">
      <c r="D1970" s="65"/>
      <c r="L1970" s="65"/>
      <c r="N1970" s="71"/>
    </row>
    <row r="1971" spans="4:14" x14ac:dyDescent="0.3">
      <c r="D1971" s="65"/>
      <c r="L1971" s="65"/>
      <c r="N1971" s="71"/>
    </row>
    <row r="1972" spans="4:14" x14ac:dyDescent="0.3">
      <c r="D1972" s="65"/>
      <c r="L1972" s="65"/>
      <c r="N1972" s="71"/>
    </row>
    <row r="1973" spans="4:14" x14ac:dyDescent="0.3">
      <c r="D1973" s="65"/>
      <c r="L1973" s="65"/>
      <c r="N1973" s="71"/>
    </row>
    <row r="1974" spans="4:14" x14ac:dyDescent="0.3">
      <c r="D1974" s="65"/>
      <c r="L1974" s="65"/>
      <c r="N1974" s="71"/>
    </row>
    <row r="1975" spans="4:14" x14ac:dyDescent="0.3">
      <c r="D1975" s="65"/>
      <c r="L1975" s="65"/>
      <c r="N1975" s="71"/>
    </row>
    <row r="1976" spans="4:14" x14ac:dyDescent="0.3">
      <c r="D1976" s="65"/>
      <c r="L1976" s="65"/>
      <c r="N1976" s="71"/>
    </row>
    <row r="1977" spans="4:14" x14ac:dyDescent="0.3">
      <c r="D1977" s="65"/>
      <c r="L1977" s="65"/>
      <c r="N1977" s="71"/>
    </row>
    <row r="1978" spans="4:14" x14ac:dyDescent="0.3">
      <c r="D1978" s="65"/>
      <c r="L1978" s="65"/>
      <c r="N1978" s="71"/>
    </row>
    <row r="1979" spans="4:14" x14ac:dyDescent="0.3">
      <c r="D1979" s="65"/>
      <c r="L1979" s="65"/>
      <c r="N1979" s="71"/>
    </row>
    <row r="1980" spans="4:14" x14ac:dyDescent="0.3">
      <c r="D1980" s="65"/>
      <c r="L1980" s="65"/>
      <c r="N1980" s="71"/>
    </row>
    <row r="1981" spans="4:14" x14ac:dyDescent="0.3">
      <c r="D1981" s="65"/>
      <c r="L1981" s="65"/>
      <c r="N1981" s="71"/>
    </row>
    <row r="1982" spans="4:14" x14ac:dyDescent="0.3">
      <c r="D1982" s="65"/>
      <c r="L1982" s="65"/>
      <c r="N1982" s="71"/>
    </row>
    <row r="1983" spans="4:14" x14ac:dyDescent="0.3">
      <c r="D1983" s="65"/>
      <c r="L1983" s="65"/>
      <c r="N1983" s="71"/>
    </row>
    <row r="1984" spans="4:14" x14ac:dyDescent="0.3">
      <c r="D1984" s="65"/>
      <c r="L1984" s="65"/>
      <c r="N1984" s="71"/>
    </row>
    <row r="1985" spans="4:14" x14ac:dyDescent="0.3">
      <c r="D1985" s="65"/>
      <c r="L1985" s="65"/>
      <c r="N1985" s="71"/>
    </row>
    <row r="1986" spans="4:14" x14ac:dyDescent="0.3">
      <c r="D1986" s="65"/>
      <c r="L1986" s="65"/>
      <c r="N1986" s="71"/>
    </row>
    <row r="1987" spans="4:14" x14ac:dyDescent="0.3">
      <c r="D1987" s="65"/>
      <c r="L1987" s="65"/>
      <c r="N1987" s="71"/>
    </row>
    <row r="1988" spans="4:14" x14ac:dyDescent="0.3">
      <c r="D1988" s="65"/>
      <c r="L1988" s="65"/>
      <c r="N1988" s="71"/>
    </row>
    <row r="1989" spans="4:14" x14ac:dyDescent="0.3">
      <c r="D1989" s="65"/>
      <c r="L1989" s="65"/>
      <c r="N1989" s="71"/>
    </row>
    <row r="1990" spans="4:14" x14ac:dyDescent="0.3">
      <c r="D1990" s="65"/>
      <c r="L1990" s="65"/>
      <c r="N1990" s="71"/>
    </row>
    <row r="1991" spans="4:14" x14ac:dyDescent="0.3">
      <c r="D1991" s="65"/>
      <c r="L1991" s="65"/>
      <c r="N1991" s="71"/>
    </row>
    <row r="1992" spans="4:14" x14ac:dyDescent="0.3">
      <c r="D1992" s="65"/>
      <c r="L1992" s="65"/>
      <c r="N1992" s="71"/>
    </row>
    <row r="1993" spans="4:14" x14ac:dyDescent="0.3">
      <c r="D1993" s="65"/>
      <c r="L1993" s="65"/>
      <c r="N1993" s="71"/>
    </row>
    <row r="1994" spans="4:14" x14ac:dyDescent="0.3">
      <c r="D1994" s="65"/>
      <c r="L1994" s="65"/>
      <c r="N1994" s="71"/>
    </row>
    <row r="1995" spans="4:14" x14ac:dyDescent="0.3">
      <c r="D1995" s="65"/>
      <c r="L1995" s="65"/>
      <c r="N1995" s="71"/>
    </row>
    <row r="1996" spans="4:14" x14ac:dyDescent="0.3">
      <c r="D1996" s="65"/>
      <c r="L1996" s="65"/>
      <c r="N1996" s="71"/>
    </row>
    <row r="1997" spans="4:14" x14ac:dyDescent="0.3">
      <c r="D1997" s="65"/>
      <c r="L1997" s="65"/>
      <c r="N1997" s="71"/>
    </row>
    <row r="1998" spans="4:14" x14ac:dyDescent="0.3">
      <c r="D1998" s="65"/>
      <c r="L1998" s="65"/>
      <c r="N1998" s="71"/>
    </row>
    <row r="1999" spans="4:14" x14ac:dyDescent="0.3">
      <c r="D1999" s="65"/>
      <c r="L1999" s="65"/>
      <c r="N1999" s="71"/>
    </row>
    <row r="2000" spans="4:14" x14ac:dyDescent="0.3">
      <c r="D2000" s="65"/>
      <c r="L2000" s="65"/>
      <c r="N2000" s="71"/>
    </row>
    <row r="2001" spans="4:14" x14ac:dyDescent="0.3">
      <c r="D2001" s="65"/>
      <c r="L2001" s="65"/>
      <c r="N2001" s="71"/>
    </row>
    <row r="2002" spans="4:14" x14ac:dyDescent="0.3">
      <c r="D2002" s="65"/>
      <c r="L2002" s="65"/>
      <c r="N2002" s="71"/>
    </row>
    <row r="2003" spans="4:14" x14ac:dyDescent="0.3">
      <c r="D2003" s="65"/>
      <c r="L2003" s="65"/>
      <c r="N2003" s="71"/>
    </row>
    <row r="2004" spans="4:14" x14ac:dyDescent="0.3">
      <c r="D2004" s="65"/>
      <c r="L2004" s="65"/>
      <c r="N2004" s="71"/>
    </row>
    <row r="2005" spans="4:14" x14ac:dyDescent="0.3">
      <c r="D2005" s="65"/>
      <c r="L2005" s="65"/>
      <c r="N2005" s="71"/>
    </row>
    <row r="2006" spans="4:14" x14ac:dyDescent="0.3">
      <c r="D2006" s="65"/>
      <c r="L2006" s="65"/>
      <c r="N2006" s="71"/>
    </row>
    <row r="2007" spans="4:14" x14ac:dyDescent="0.3">
      <c r="D2007" s="65"/>
      <c r="L2007" s="65"/>
      <c r="N2007" s="71"/>
    </row>
    <row r="2008" spans="4:14" x14ac:dyDescent="0.3">
      <c r="D2008" s="65"/>
      <c r="L2008" s="65"/>
      <c r="N2008" s="71"/>
    </row>
    <row r="2009" spans="4:14" x14ac:dyDescent="0.3">
      <c r="D2009" s="65"/>
      <c r="L2009" s="65"/>
      <c r="N2009" s="71"/>
    </row>
    <row r="2010" spans="4:14" x14ac:dyDescent="0.3">
      <c r="D2010" s="65"/>
      <c r="L2010" s="65"/>
      <c r="N2010" s="71"/>
    </row>
    <row r="2011" spans="4:14" x14ac:dyDescent="0.3">
      <c r="D2011" s="65"/>
      <c r="L2011" s="65"/>
      <c r="N2011" s="71"/>
    </row>
    <row r="2012" spans="4:14" x14ac:dyDescent="0.3">
      <c r="D2012" s="65"/>
      <c r="L2012" s="65"/>
      <c r="N2012" s="71"/>
    </row>
    <row r="2013" spans="4:14" x14ac:dyDescent="0.3">
      <c r="D2013" s="65"/>
      <c r="L2013" s="65"/>
      <c r="N2013" s="71"/>
    </row>
    <row r="2014" spans="4:14" x14ac:dyDescent="0.3">
      <c r="D2014" s="65"/>
      <c r="L2014" s="65"/>
      <c r="N2014" s="71"/>
    </row>
    <row r="2015" spans="4:14" x14ac:dyDescent="0.3">
      <c r="D2015" s="65"/>
      <c r="L2015" s="65"/>
      <c r="N2015" s="71"/>
    </row>
    <row r="2016" spans="4:14" x14ac:dyDescent="0.3">
      <c r="D2016" s="65"/>
      <c r="L2016" s="65"/>
      <c r="N2016" s="71"/>
    </row>
    <row r="2017" spans="4:14" x14ac:dyDescent="0.3">
      <c r="D2017" s="65"/>
      <c r="L2017" s="65"/>
      <c r="N2017" s="71"/>
    </row>
    <row r="2018" spans="4:14" x14ac:dyDescent="0.3">
      <c r="D2018" s="65"/>
      <c r="L2018" s="65"/>
      <c r="N2018" s="71"/>
    </row>
    <row r="2019" spans="4:14" x14ac:dyDescent="0.3">
      <c r="D2019" s="65"/>
      <c r="L2019" s="65"/>
      <c r="N2019" s="71"/>
    </row>
    <row r="2020" spans="4:14" x14ac:dyDescent="0.3">
      <c r="D2020" s="65"/>
      <c r="L2020" s="65"/>
      <c r="N2020" s="71"/>
    </row>
    <row r="2021" spans="4:14" x14ac:dyDescent="0.3">
      <c r="D2021" s="65"/>
      <c r="L2021" s="65"/>
      <c r="N2021" s="71"/>
    </row>
    <row r="2022" spans="4:14" x14ac:dyDescent="0.3">
      <c r="D2022" s="65"/>
      <c r="L2022" s="65"/>
      <c r="N2022" s="71"/>
    </row>
    <row r="2023" spans="4:14" x14ac:dyDescent="0.3">
      <c r="D2023" s="65"/>
      <c r="L2023" s="65"/>
      <c r="N2023" s="71"/>
    </row>
    <row r="2024" spans="4:14" x14ac:dyDescent="0.3">
      <c r="D2024" s="65"/>
      <c r="L2024" s="65"/>
      <c r="N2024" s="71"/>
    </row>
    <row r="2025" spans="4:14" x14ac:dyDescent="0.3">
      <c r="D2025" s="65"/>
      <c r="L2025" s="65"/>
      <c r="N2025" s="71"/>
    </row>
    <row r="2026" spans="4:14" x14ac:dyDescent="0.3">
      <c r="D2026" s="65"/>
      <c r="L2026" s="65"/>
      <c r="N2026" s="71"/>
    </row>
    <row r="2027" spans="4:14" x14ac:dyDescent="0.3">
      <c r="D2027" s="65"/>
      <c r="L2027" s="65"/>
      <c r="N2027" s="71"/>
    </row>
    <row r="2028" spans="4:14" x14ac:dyDescent="0.3">
      <c r="D2028" s="65"/>
      <c r="L2028" s="65"/>
      <c r="N2028" s="71"/>
    </row>
    <row r="2029" spans="4:14" x14ac:dyDescent="0.3">
      <c r="D2029" s="65"/>
      <c r="L2029" s="65"/>
      <c r="N2029" s="71"/>
    </row>
    <row r="2030" spans="4:14" x14ac:dyDescent="0.3">
      <c r="D2030" s="65"/>
      <c r="L2030" s="65"/>
      <c r="N2030" s="71"/>
    </row>
    <row r="2031" spans="4:14" x14ac:dyDescent="0.3">
      <c r="D2031" s="65"/>
      <c r="L2031" s="65"/>
      <c r="N2031" s="71"/>
    </row>
    <row r="2032" spans="4:14" x14ac:dyDescent="0.3">
      <c r="D2032" s="65"/>
      <c r="L2032" s="65"/>
      <c r="N2032" s="71"/>
    </row>
    <row r="2033" spans="4:14" x14ac:dyDescent="0.3">
      <c r="D2033" s="65"/>
      <c r="L2033" s="65"/>
      <c r="N2033" s="71"/>
    </row>
    <row r="2034" spans="4:14" x14ac:dyDescent="0.3">
      <c r="D2034" s="65"/>
      <c r="L2034" s="65"/>
      <c r="N2034" s="71"/>
    </row>
    <row r="2035" spans="4:14" x14ac:dyDescent="0.3">
      <c r="D2035" s="65"/>
      <c r="L2035" s="65"/>
      <c r="N2035" s="71"/>
    </row>
    <row r="2036" spans="4:14" x14ac:dyDescent="0.3">
      <c r="D2036" s="65"/>
      <c r="L2036" s="65"/>
      <c r="N2036" s="71"/>
    </row>
    <row r="2037" spans="4:14" x14ac:dyDescent="0.3">
      <c r="D2037" s="65"/>
      <c r="L2037" s="65"/>
      <c r="N2037" s="71"/>
    </row>
    <row r="2038" spans="4:14" x14ac:dyDescent="0.3">
      <c r="D2038" s="65"/>
      <c r="L2038" s="65"/>
      <c r="N2038" s="71"/>
    </row>
    <row r="2039" spans="4:14" x14ac:dyDescent="0.3">
      <c r="D2039" s="65"/>
      <c r="L2039" s="65"/>
      <c r="N2039" s="71"/>
    </row>
    <row r="2040" spans="4:14" x14ac:dyDescent="0.3">
      <c r="D2040" s="65"/>
      <c r="L2040" s="65"/>
      <c r="N2040" s="71"/>
    </row>
    <row r="2041" spans="4:14" x14ac:dyDescent="0.3">
      <c r="D2041" s="65"/>
      <c r="L2041" s="65"/>
      <c r="N2041" s="71"/>
    </row>
    <row r="2042" spans="4:14" x14ac:dyDescent="0.3">
      <c r="D2042" s="65"/>
      <c r="L2042" s="65"/>
      <c r="N2042" s="71"/>
    </row>
    <row r="2043" spans="4:14" x14ac:dyDescent="0.3">
      <c r="D2043" s="65"/>
      <c r="L2043" s="65"/>
      <c r="N2043" s="71"/>
    </row>
    <row r="2044" spans="4:14" x14ac:dyDescent="0.3">
      <c r="D2044" s="65"/>
      <c r="L2044" s="65"/>
      <c r="N2044" s="71"/>
    </row>
    <row r="2045" spans="4:14" x14ac:dyDescent="0.3">
      <c r="D2045" s="65"/>
      <c r="L2045" s="65"/>
      <c r="N2045" s="71"/>
    </row>
    <row r="2046" spans="4:14" x14ac:dyDescent="0.3">
      <c r="D2046" s="65"/>
      <c r="L2046" s="65"/>
      <c r="N2046" s="71"/>
    </row>
    <row r="2047" spans="4:14" x14ac:dyDescent="0.3">
      <c r="D2047" s="65"/>
      <c r="L2047" s="65"/>
      <c r="N2047" s="71"/>
    </row>
    <row r="2048" spans="4:14" x14ac:dyDescent="0.3">
      <c r="D2048" s="65"/>
      <c r="L2048" s="65"/>
      <c r="N2048" s="71"/>
    </row>
    <row r="2049" spans="4:14" x14ac:dyDescent="0.3">
      <c r="D2049" s="65"/>
      <c r="L2049" s="65"/>
      <c r="N2049" s="71"/>
    </row>
    <row r="2050" spans="4:14" x14ac:dyDescent="0.3">
      <c r="D2050" s="65"/>
      <c r="L2050" s="65"/>
      <c r="N2050" s="71"/>
    </row>
    <row r="2051" spans="4:14" x14ac:dyDescent="0.3">
      <c r="D2051" s="65"/>
      <c r="L2051" s="65"/>
      <c r="N2051" s="71"/>
    </row>
    <row r="2052" spans="4:14" x14ac:dyDescent="0.3">
      <c r="D2052" s="65"/>
      <c r="L2052" s="65"/>
      <c r="N2052" s="71"/>
    </row>
    <row r="2053" spans="4:14" x14ac:dyDescent="0.3">
      <c r="D2053" s="65"/>
      <c r="L2053" s="65"/>
      <c r="N2053" s="71"/>
    </row>
    <row r="2054" spans="4:14" x14ac:dyDescent="0.3">
      <c r="D2054" s="65"/>
      <c r="L2054" s="65"/>
      <c r="N2054" s="71"/>
    </row>
    <row r="2055" spans="4:14" x14ac:dyDescent="0.3">
      <c r="D2055" s="65"/>
      <c r="L2055" s="65"/>
      <c r="N2055" s="71"/>
    </row>
    <row r="2056" spans="4:14" x14ac:dyDescent="0.3">
      <c r="D2056" s="65"/>
      <c r="L2056" s="65"/>
      <c r="N2056" s="71"/>
    </row>
    <row r="2057" spans="4:14" x14ac:dyDescent="0.3">
      <c r="D2057" s="65"/>
      <c r="L2057" s="65"/>
      <c r="N2057" s="71"/>
    </row>
    <row r="2058" spans="4:14" x14ac:dyDescent="0.3">
      <c r="D2058" s="65"/>
      <c r="L2058" s="65"/>
      <c r="N2058" s="71"/>
    </row>
    <row r="2059" spans="4:14" x14ac:dyDescent="0.3">
      <c r="D2059" s="65"/>
      <c r="L2059" s="65"/>
      <c r="N2059" s="71"/>
    </row>
    <row r="2060" spans="4:14" x14ac:dyDescent="0.3">
      <c r="D2060" s="65"/>
      <c r="L2060" s="65"/>
      <c r="N2060" s="71"/>
    </row>
    <row r="2061" spans="4:14" x14ac:dyDescent="0.3">
      <c r="D2061" s="65"/>
      <c r="L2061" s="65"/>
      <c r="N2061" s="71"/>
    </row>
    <row r="2062" spans="4:14" x14ac:dyDescent="0.3">
      <c r="D2062" s="65"/>
      <c r="L2062" s="65"/>
      <c r="N2062" s="71"/>
    </row>
    <row r="2063" spans="4:14" x14ac:dyDescent="0.3">
      <c r="D2063" s="65"/>
      <c r="L2063" s="65"/>
      <c r="N2063" s="71"/>
    </row>
    <row r="2064" spans="4:14" x14ac:dyDescent="0.3">
      <c r="D2064" s="65"/>
      <c r="L2064" s="65"/>
      <c r="N2064" s="71"/>
    </row>
    <row r="2065" spans="4:14" x14ac:dyDescent="0.3">
      <c r="D2065" s="65"/>
      <c r="L2065" s="65"/>
      <c r="N2065" s="71"/>
    </row>
    <row r="2066" spans="4:14" x14ac:dyDescent="0.3">
      <c r="D2066" s="65"/>
      <c r="L2066" s="65"/>
      <c r="N2066" s="71"/>
    </row>
    <row r="2067" spans="4:14" x14ac:dyDescent="0.3">
      <c r="D2067" s="65"/>
      <c r="L2067" s="65"/>
      <c r="N2067" s="71"/>
    </row>
    <row r="2068" spans="4:14" x14ac:dyDescent="0.3">
      <c r="D2068" s="65"/>
      <c r="L2068" s="65"/>
      <c r="N2068" s="71"/>
    </row>
    <row r="2069" spans="4:14" x14ac:dyDescent="0.3">
      <c r="D2069" s="65"/>
      <c r="L2069" s="65"/>
      <c r="N2069" s="71"/>
    </row>
    <row r="2070" spans="4:14" x14ac:dyDescent="0.3">
      <c r="D2070" s="65"/>
      <c r="L2070" s="65"/>
      <c r="N2070" s="71"/>
    </row>
    <row r="2071" spans="4:14" x14ac:dyDescent="0.3">
      <c r="D2071" s="65"/>
      <c r="L2071" s="65"/>
      <c r="N2071" s="71"/>
    </row>
    <row r="2072" spans="4:14" x14ac:dyDescent="0.3">
      <c r="D2072" s="65"/>
      <c r="L2072" s="65"/>
      <c r="N2072" s="71"/>
    </row>
    <row r="2073" spans="4:14" x14ac:dyDescent="0.3">
      <c r="D2073" s="65"/>
      <c r="L2073" s="65"/>
      <c r="N2073" s="71"/>
    </row>
    <row r="2074" spans="4:14" x14ac:dyDescent="0.3">
      <c r="D2074" s="65"/>
      <c r="L2074" s="65"/>
      <c r="N2074" s="71"/>
    </row>
    <row r="2075" spans="4:14" x14ac:dyDescent="0.3">
      <c r="D2075" s="65"/>
      <c r="L2075" s="65"/>
      <c r="N2075" s="71"/>
    </row>
    <row r="2076" spans="4:14" x14ac:dyDescent="0.3">
      <c r="D2076" s="65"/>
      <c r="L2076" s="65"/>
      <c r="N2076" s="71"/>
    </row>
    <row r="2077" spans="4:14" x14ac:dyDescent="0.3">
      <c r="D2077" s="65"/>
      <c r="L2077" s="65"/>
      <c r="N2077" s="71"/>
    </row>
    <row r="2078" spans="4:14" x14ac:dyDescent="0.3">
      <c r="D2078" s="65"/>
      <c r="L2078" s="65"/>
      <c r="N2078" s="71"/>
    </row>
    <row r="2079" spans="4:14" x14ac:dyDescent="0.3">
      <c r="D2079" s="65"/>
      <c r="L2079" s="65"/>
      <c r="N2079" s="71"/>
    </row>
    <row r="2080" spans="4:14" x14ac:dyDescent="0.3">
      <c r="D2080" s="65"/>
      <c r="L2080" s="65"/>
      <c r="N2080" s="71"/>
    </row>
    <row r="2081" spans="4:14" x14ac:dyDescent="0.3">
      <c r="D2081" s="65"/>
      <c r="L2081" s="65"/>
      <c r="N2081" s="71"/>
    </row>
    <row r="2082" spans="4:14" x14ac:dyDescent="0.3">
      <c r="D2082" s="65"/>
      <c r="L2082" s="65"/>
      <c r="N2082" s="71"/>
    </row>
    <row r="2083" spans="4:14" x14ac:dyDescent="0.3">
      <c r="D2083" s="65"/>
      <c r="L2083" s="65"/>
      <c r="N2083" s="71"/>
    </row>
    <row r="2084" spans="4:14" x14ac:dyDescent="0.3">
      <c r="D2084" s="65"/>
      <c r="L2084" s="65"/>
      <c r="N2084" s="71"/>
    </row>
    <row r="2085" spans="4:14" x14ac:dyDescent="0.3">
      <c r="D2085" s="65"/>
      <c r="L2085" s="65"/>
      <c r="N2085" s="71"/>
    </row>
    <row r="2086" spans="4:14" x14ac:dyDescent="0.3">
      <c r="D2086" s="65"/>
      <c r="L2086" s="65"/>
      <c r="N2086" s="71"/>
    </row>
    <row r="2087" spans="4:14" x14ac:dyDescent="0.3">
      <c r="D2087" s="65"/>
      <c r="L2087" s="65"/>
      <c r="N2087" s="71"/>
    </row>
    <row r="2088" spans="4:14" x14ac:dyDescent="0.3">
      <c r="D2088" s="65"/>
      <c r="L2088" s="65"/>
      <c r="N2088" s="71"/>
    </row>
    <row r="2089" spans="4:14" x14ac:dyDescent="0.3">
      <c r="D2089" s="65"/>
      <c r="L2089" s="65"/>
      <c r="N2089" s="71"/>
    </row>
    <row r="2090" spans="4:14" x14ac:dyDescent="0.3">
      <c r="D2090" s="65"/>
      <c r="L2090" s="65"/>
      <c r="N2090" s="71"/>
    </row>
    <row r="2091" spans="4:14" x14ac:dyDescent="0.3">
      <c r="D2091" s="65"/>
      <c r="L2091" s="65"/>
      <c r="N2091" s="71"/>
    </row>
    <row r="2092" spans="4:14" x14ac:dyDescent="0.3">
      <c r="D2092" s="65"/>
      <c r="L2092" s="65"/>
      <c r="N2092" s="71"/>
    </row>
    <row r="2093" spans="4:14" x14ac:dyDescent="0.3">
      <c r="D2093" s="65"/>
      <c r="L2093" s="65"/>
      <c r="N2093" s="71"/>
    </row>
    <row r="2094" spans="4:14" x14ac:dyDescent="0.3">
      <c r="D2094" s="65"/>
      <c r="L2094" s="65"/>
      <c r="N2094" s="71"/>
    </row>
    <row r="2095" spans="4:14" x14ac:dyDescent="0.3">
      <c r="D2095" s="65"/>
      <c r="L2095" s="65"/>
      <c r="N2095" s="71"/>
    </row>
    <row r="2096" spans="4:14" x14ac:dyDescent="0.3">
      <c r="D2096" s="65"/>
      <c r="L2096" s="65"/>
      <c r="N2096" s="71"/>
    </row>
    <row r="2097" spans="4:14" x14ac:dyDescent="0.3">
      <c r="D2097" s="65"/>
      <c r="L2097" s="65"/>
      <c r="N2097" s="71"/>
    </row>
    <row r="2098" spans="4:14" x14ac:dyDescent="0.3">
      <c r="D2098" s="65"/>
      <c r="L2098" s="65"/>
      <c r="N2098" s="71"/>
    </row>
    <row r="2099" spans="4:14" x14ac:dyDescent="0.3">
      <c r="D2099" s="65"/>
      <c r="L2099" s="65"/>
      <c r="N2099" s="71"/>
    </row>
    <row r="2100" spans="4:14" x14ac:dyDescent="0.3">
      <c r="D2100" s="65"/>
      <c r="L2100" s="65"/>
      <c r="N2100" s="71"/>
    </row>
    <row r="2101" spans="4:14" x14ac:dyDescent="0.3">
      <c r="D2101" s="65"/>
      <c r="L2101" s="65"/>
      <c r="N2101" s="71"/>
    </row>
    <row r="2102" spans="4:14" x14ac:dyDescent="0.3">
      <c r="D2102" s="65"/>
      <c r="L2102" s="65"/>
      <c r="N2102" s="71"/>
    </row>
    <row r="2103" spans="4:14" x14ac:dyDescent="0.3">
      <c r="D2103" s="65"/>
      <c r="L2103" s="65"/>
      <c r="N2103" s="71"/>
    </row>
    <row r="2104" spans="4:14" x14ac:dyDescent="0.3">
      <c r="D2104" s="65"/>
      <c r="L2104" s="65"/>
      <c r="N2104" s="71"/>
    </row>
    <row r="2105" spans="4:14" x14ac:dyDescent="0.3">
      <c r="D2105" s="65"/>
      <c r="L2105" s="65"/>
      <c r="N2105" s="71"/>
    </row>
    <row r="2106" spans="4:14" x14ac:dyDescent="0.3">
      <c r="D2106" s="65"/>
      <c r="L2106" s="65"/>
      <c r="N2106" s="71"/>
    </row>
    <row r="2107" spans="4:14" x14ac:dyDescent="0.3">
      <c r="D2107" s="65"/>
      <c r="L2107" s="65"/>
      <c r="N2107" s="71"/>
    </row>
    <row r="2108" spans="4:14" x14ac:dyDescent="0.3">
      <c r="D2108" s="65"/>
      <c r="L2108" s="65"/>
      <c r="N2108" s="71"/>
    </row>
    <row r="2109" spans="4:14" x14ac:dyDescent="0.3">
      <c r="D2109" s="65"/>
      <c r="L2109" s="65"/>
      <c r="N2109" s="71"/>
    </row>
    <row r="2110" spans="4:14" x14ac:dyDescent="0.3">
      <c r="D2110" s="65"/>
      <c r="L2110" s="65"/>
      <c r="N2110" s="71"/>
    </row>
    <row r="2111" spans="4:14" x14ac:dyDescent="0.3">
      <c r="D2111" s="65"/>
      <c r="L2111" s="65"/>
      <c r="N2111" s="71"/>
    </row>
    <row r="2112" spans="4:14" x14ac:dyDescent="0.3">
      <c r="D2112" s="65"/>
      <c r="L2112" s="65"/>
      <c r="N2112" s="71"/>
    </row>
    <row r="2113" spans="4:14" x14ac:dyDescent="0.3">
      <c r="D2113" s="65"/>
      <c r="L2113" s="65"/>
      <c r="N2113" s="71"/>
    </row>
    <row r="2114" spans="4:14" x14ac:dyDescent="0.3">
      <c r="D2114" s="65"/>
      <c r="L2114" s="65"/>
      <c r="N2114" s="71"/>
    </row>
    <row r="2115" spans="4:14" x14ac:dyDescent="0.3">
      <c r="D2115" s="65"/>
      <c r="L2115" s="65"/>
      <c r="N2115" s="71"/>
    </row>
    <row r="2116" spans="4:14" x14ac:dyDescent="0.3">
      <c r="D2116" s="65"/>
      <c r="L2116" s="65"/>
      <c r="N2116" s="71"/>
    </row>
    <row r="2117" spans="4:14" x14ac:dyDescent="0.3">
      <c r="D2117" s="65"/>
      <c r="L2117" s="65"/>
      <c r="N2117" s="71"/>
    </row>
    <row r="2118" spans="4:14" x14ac:dyDescent="0.3">
      <c r="D2118" s="65"/>
      <c r="L2118" s="65"/>
      <c r="N2118" s="71"/>
    </row>
    <row r="2119" spans="4:14" x14ac:dyDescent="0.3">
      <c r="D2119" s="65"/>
      <c r="L2119" s="65"/>
      <c r="N2119" s="71"/>
    </row>
    <row r="2120" spans="4:14" x14ac:dyDescent="0.3">
      <c r="D2120" s="65"/>
      <c r="L2120" s="65"/>
      <c r="N2120" s="71"/>
    </row>
    <row r="2121" spans="4:14" x14ac:dyDescent="0.3">
      <c r="D2121" s="65"/>
      <c r="L2121" s="65"/>
      <c r="N2121" s="71"/>
    </row>
    <row r="2122" spans="4:14" x14ac:dyDescent="0.3">
      <c r="D2122" s="65"/>
      <c r="L2122" s="65"/>
      <c r="N2122" s="71"/>
    </row>
    <row r="2123" spans="4:14" x14ac:dyDescent="0.3">
      <c r="D2123" s="65"/>
      <c r="L2123" s="65"/>
      <c r="N2123" s="71"/>
    </row>
    <row r="2124" spans="4:14" x14ac:dyDescent="0.3">
      <c r="D2124" s="65"/>
      <c r="L2124" s="65"/>
      <c r="N2124" s="71"/>
    </row>
    <row r="2125" spans="4:14" x14ac:dyDescent="0.3">
      <c r="D2125" s="65"/>
      <c r="L2125" s="65"/>
      <c r="N2125" s="71"/>
    </row>
    <row r="2126" spans="4:14" x14ac:dyDescent="0.3">
      <c r="D2126" s="65"/>
      <c r="L2126" s="65"/>
      <c r="N2126" s="71"/>
    </row>
    <row r="2127" spans="4:14" x14ac:dyDescent="0.3">
      <c r="D2127" s="65"/>
      <c r="L2127" s="65"/>
      <c r="N2127" s="71"/>
    </row>
    <row r="2128" spans="4:14" x14ac:dyDescent="0.3">
      <c r="D2128" s="65"/>
      <c r="L2128" s="65"/>
      <c r="N2128" s="71"/>
    </row>
    <row r="2129" spans="4:14" x14ac:dyDescent="0.3">
      <c r="D2129" s="65"/>
      <c r="L2129" s="65"/>
      <c r="N2129" s="71"/>
    </row>
    <row r="2130" spans="4:14" x14ac:dyDescent="0.3">
      <c r="D2130" s="65"/>
      <c r="L2130" s="65"/>
      <c r="N2130" s="71"/>
    </row>
    <row r="2131" spans="4:14" x14ac:dyDescent="0.3">
      <c r="D2131" s="65"/>
      <c r="L2131" s="65"/>
      <c r="N2131" s="71"/>
    </row>
    <row r="2132" spans="4:14" x14ac:dyDescent="0.3">
      <c r="D2132" s="65"/>
      <c r="L2132" s="65"/>
      <c r="N2132" s="71"/>
    </row>
    <row r="2133" spans="4:14" x14ac:dyDescent="0.3">
      <c r="D2133" s="65"/>
      <c r="L2133" s="65"/>
      <c r="N2133" s="71"/>
    </row>
    <row r="2134" spans="4:14" x14ac:dyDescent="0.3">
      <c r="D2134" s="65"/>
      <c r="L2134" s="65"/>
      <c r="N2134" s="71"/>
    </row>
    <row r="2135" spans="4:14" x14ac:dyDescent="0.3">
      <c r="D2135" s="65"/>
      <c r="L2135" s="65"/>
      <c r="N2135" s="71"/>
    </row>
    <row r="2136" spans="4:14" x14ac:dyDescent="0.3">
      <c r="D2136" s="65"/>
      <c r="L2136" s="65"/>
      <c r="N2136" s="71"/>
    </row>
    <row r="2137" spans="4:14" x14ac:dyDescent="0.3">
      <c r="D2137" s="65"/>
      <c r="L2137" s="65"/>
      <c r="N2137" s="71"/>
    </row>
    <row r="2138" spans="4:14" x14ac:dyDescent="0.3">
      <c r="D2138" s="65"/>
      <c r="L2138" s="65"/>
      <c r="N2138" s="71"/>
    </row>
    <row r="2139" spans="4:14" x14ac:dyDescent="0.3">
      <c r="D2139" s="65"/>
      <c r="L2139" s="65"/>
      <c r="N2139" s="71"/>
    </row>
    <row r="2140" spans="4:14" x14ac:dyDescent="0.3">
      <c r="D2140" s="65"/>
      <c r="L2140" s="65"/>
      <c r="N2140" s="71"/>
    </row>
    <row r="2141" spans="4:14" x14ac:dyDescent="0.3">
      <c r="D2141" s="65"/>
      <c r="L2141" s="65"/>
      <c r="N2141" s="71"/>
    </row>
    <row r="2142" spans="4:14" x14ac:dyDescent="0.3">
      <c r="D2142" s="65"/>
      <c r="L2142" s="65"/>
      <c r="N2142" s="71"/>
    </row>
    <row r="2143" spans="4:14" x14ac:dyDescent="0.3">
      <c r="D2143" s="65"/>
      <c r="L2143" s="65"/>
      <c r="N2143" s="71"/>
    </row>
    <row r="2144" spans="4:14" x14ac:dyDescent="0.3">
      <c r="D2144" s="65"/>
      <c r="L2144" s="65"/>
      <c r="N2144" s="71"/>
    </row>
    <row r="2145" spans="4:14" x14ac:dyDescent="0.3">
      <c r="D2145" s="65"/>
      <c r="L2145" s="65"/>
      <c r="N2145" s="71"/>
    </row>
    <row r="2146" spans="4:14" x14ac:dyDescent="0.3">
      <c r="D2146" s="65"/>
      <c r="L2146" s="65"/>
      <c r="N2146" s="71"/>
    </row>
    <row r="2147" spans="4:14" x14ac:dyDescent="0.3">
      <c r="D2147" s="65"/>
      <c r="L2147" s="65"/>
      <c r="N2147" s="71"/>
    </row>
    <row r="2148" spans="4:14" x14ac:dyDescent="0.3">
      <c r="D2148" s="65"/>
      <c r="L2148" s="65"/>
      <c r="N2148" s="71"/>
    </row>
    <row r="2149" spans="4:14" x14ac:dyDescent="0.3">
      <c r="D2149" s="65"/>
      <c r="L2149" s="65"/>
      <c r="N2149" s="71"/>
    </row>
    <row r="2150" spans="4:14" x14ac:dyDescent="0.3">
      <c r="D2150" s="65"/>
      <c r="L2150" s="65"/>
      <c r="N2150" s="71"/>
    </row>
    <row r="2151" spans="4:14" x14ac:dyDescent="0.3">
      <c r="D2151" s="65"/>
      <c r="L2151" s="65"/>
      <c r="N2151" s="71"/>
    </row>
    <row r="2152" spans="4:14" x14ac:dyDescent="0.3">
      <c r="D2152" s="65"/>
      <c r="L2152" s="65"/>
      <c r="N2152" s="71"/>
    </row>
    <row r="2153" spans="4:14" x14ac:dyDescent="0.3">
      <c r="D2153" s="65"/>
      <c r="L2153" s="65"/>
      <c r="N2153" s="71"/>
    </row>
    <row r="2154" spans="4:14" x14ac:dyDescent="0.3">
      <c r="D2154" s="65"/>
      <c r="L2154" s="65"/>
      <c r="N2154" s="71"/>
    </row>
    <row r="2155" spans="4:14" x14ac:dyDescent="0.3">
      <c r="D2155" s="65"/>
      <c r="L2155" s="65"/>
      <c r="N2155" s="71"/>
    </row>
    <row r="2156" spans="4:14" x14ac:dyDescent="0.3">
      <c r="D2156" s="65"/>
      <c r="L2156" s="65"/>
      <c r="N2156" s="71"/>
    </row>
    <row r="2157" spans="4:14" x14ac:dyDescent="0.3">
      <c r="D2157" s="65"/>
      <c r="L2157" s="65"/>
      <c r="N2157" s="71"/>
    </row>
    <row r="2158" spans="4:14" x14ac:dyDescent="0.3">
      <c r="D2158" s="65"/>
      <c r="L2158" s="65"/>
      <c r="N2158" s="71"/>
    </row>
    <row r="2159" spans="4:14" x14ac:dyDescent="0.3">
      <c r="D2159" s="65"/>
      <c r="L2159" s="65"/>
      <c r="N2159" s="71"/>
    </row>
    <row r="2160" spans="4:14" x14ac:dyDescent="0.3">
      <c r="D2160" s="65"/>
      <c r="L2160" s="65"/>
      <c r="N2160" s="71"/>
    </row>
    <row r="2161" spans="4:14" x14ac:dyDescent="0.3">
      <c r="D2161" s="65"/>
      <c r="L2161" s="65"/>
      <c r="N2161" s="71"/>
    </row>
    <row r="2162" spans="4:14" x14ac:dyDescent="0.3">
      <c r="D2162" s="65"/>
      <c r="L2162" s="65"/>
      <c r="N2162" s="71"/>
    </row>
    <row r="2163" spans="4:14" x14ac:dyDescent="0.3">
      <c r="D2163" s="65"/>
      <c r="L2163" s="65"/>
      <c r="N2163" s="71"/>
    </row>
    <row r="2164" spans="4:14" x14ac:dyDescent="0.3">
      <c r="D2164" s="65"/>
      <c r="L2164" s="65"/>
      <c r="N2164" s="71"/>
    </row>
    <row r="2165" spans="4:14" x14ac:dyDescent="0.3">
      <c r="D2165" s="65"/>
      <c r="L2165" s="65"/>
      <c r="N2165" s="71"/>
    </row>
    <row r="2166" spans="4:14" x14ac:dyDescent="0.3">
      <c r="D2166" s="65"/>
      <c r="L2166" s="65"/>
      <c r="N2166" s="71"/>
    </row>
    <row r="2167" spans="4:14" x14ac:dyDescent="0.3">
      <c r="D2167" s="65"/>
      <c r="L2167" s="65"/>
      <c r="N2167" s="71"/>
    </row>
    <row r="2168" spans="4:14" x14ac:dyDescent="0.3">
      <c r="D2168" s="65"/>
      <c r="L2168" s="65"/>
      <c r="N2168" s="71"/>
    </row>
    <row r="2169" spans="4:14" x14ac:dyDescent="0.3">
      <c r="D2169" s="65"/>
      <c r="L2169" s="65"/>
      <c r="N2169" s="71"/>
    </row>
    <row r="2170" spans="4:14" x14ac:dyDescent="0.3">
      <c r="D2170" s="65"/>
      <c r="L2170" s="65"/>
      <c r="N2170" s="71"/>
    </row>
    <row r="2171" spans="4:14" x14ac:dyDescent="0.3">
      <c r="D2171" s="65"/>
      <c r="L2171" s="65"/>
      <c r="N2171" s="71"/>
    </row>
    <row r="2172" spans="4:14" x14ac:dyDescent="0.3">
      <c r="D2172" s="65"/>
      <c r="L2172" s="65"/>
      <c r="N2172" s="71"/>
    </row>
    <row r="2173" spans="4:14" x14ac:dyDescent="0.3">
      <c r="D2173" s="65"/>
      <c r="L2173" s="65"/>
      <c r="N2173" s="71"/>
    </row>
    <row r="2174" spans="4:14" x14ac:dyDescent="0.3">
      <c r="D2174" s="65"/>
      <c r="L2174" s="65"/>
      <c r="N2174" s="71"/>
    </row>
    <row r="2175" spans="4:14" x14ac:dyDescent="0.3">
      <c r="D2175" s="65"/>
      <c r="L2175" s="65"/>
      <c r="N2175" s="71"/>
    </row>
    <row r="2176" spans="4:14" x14ac:dyDescent="0.3">
      <c r="D2176" s="65"/>
      <c r="L2176" s="65"/>
      <c r="N2176" s="71"/>
    </row>
    <row r="2177" spans="4:14" x14ac:dyDescent="0.3">
      <c r="D2177" s="65"/>
      <c r="L2177" s="65"/>
      <c r="N2177" s="71"/>
    </row>
    <row r="2178" spans="4:14" x14ac:dyDescent="0.3">
      <c r="D2178" s="65"/>
      <c r="L2178" s="65"/>
      <c r="N2178" s="71"/>
    </row>
    <row r="2179" spans="4:14" x14ac:dyDescent="0.3">
      <c r="D2179" s="65"/>
      <c r="L2179" s="65"/>
      <c r="N2179" s="71"/>
    </row>
    <row r="2180" spans="4:14" x14ac:dyDescent="0.3">
      <c r="D2180" s="65"/>
      <c r="L2180" s="65"/>
      <c r="N2180" s="71"/>
    </row>
    <row r="2181" spans="4:14" x14ac:dyDescent="0.3">
      <c r="D2181" s="65"/>
      <c r="L2181" s="65"/>
      <c r="N2181" s="71"/>
    </row>
    <row r="2182" spans="4:14" x14ac:dyDescent="0.3">
      <c r="D2182" s="65"/>
      <c r="L2182" s="65"/>
      <c r="N2182" s="71"/>
    </row>
    <row r="2183" spans="4:14" x14ac:dyDescent="0.3">
      <c r="D2183" s="65"/>
      <c r="L2183" s="65"/>
      <c r="N2183" s="71"/>
    </row>
    <row r="2184" spans="4:14" x14ac:dyDescent="0.3">
      <c r="D2184" s="65"/>
      <c r="L2184" s="65"/>
      <c r="N2184" s="71"/>
    </row>
    <row r="2185" spans="4:14" x14ac:dyDescent="0.3">
      <c r="D2185" s="65"/>
      <c r="L2185" s="65"/>
      <c r="N2185" s="71"/>
    </row>
    <row r="2186" spans="4:14" x14ac:dyDescent="0.3">
      <c r="D2186" s="65"/>
      <c r="L2186" s="65"/>
      <c r="N2186" s="71"/>
    </row>
    <row r="2187" spans="4:14" x14ac:dyDescent="0.3">
      <c r="D2187" s="65"/>
      <c r="L2187" s="65"/>
      <c r="N2187" s="71"/>
    </row>
    <row r="2188" spans="4:14" x14ac:dyDescent="0.3">
      <c r="D2188" s="65"/>
      <c r="L2188" s="65"/>
      <c r="N2188" s="71"/>
    </row>
    <row r="2189" spans="4:14" x14ac:dyDescent="0.3">
      <c r="D2189" s="65"/>
      <c r="L2189" s="65"/>
      <c r="N2189" s="71"/>
    </row>
    <row r="2190" spans="4:14" x14ac:dyDescent="0.3">
      <c r="D2190" s="65"/>
      <c r="L2190" s="65"/>
      <c r="N2190" s="71"/>
    </row>
    <row r="2191" spans="4:14" x14ac:dyDescent="0.3">
      <c r="D2191" s="65"/>
      <c r="L2191" s="65"/>
      <c r="N2191" s="71"/>
    </row>
    <row r="2192" spans="4:14" x14ac:dyDescent="0.3">
      <c r="D2192" s="65"/>
      <c r="L2192" s="65"/>
      <c r="N2192" s="71"/>
    </row>
    <row r="2193" spans="4:14" x14ac:dyDescent="0.3">
      <c r="D2193" s="65"/>
      <c r="L2193" s="65"/>
      <c r="N2193" s="71"/>
    </row>
    <row r="2194" spans="4:14" x14ac:dyDescent="0.3">
      <c r="D2194" s="65"/>
      <c r="L2194" s="65"/>
      <c r="N2194" s="71"/>
    </row>
    <row r="2195" spans="4:14" x14ac:dyDescent="0.3">
      <c r="D2195" s="65"/>
      <c r="L2195" s="65"/>
      <c r="N2195" s="71"/>
    </row>
    <row r="2196" spans="4:14" x14ac:dyDescent="0.3">
      <c r="D2196" s="65"/>
      <c r="L2196" s="65"/>
      <c r="N2196" s="71"/>
    </row>
    <row r="2197" spans="4:14" x14ac:dyDescent="0.3">
      <c r="D2197" s="65"/>
      <c r="L2197" s="65"/>
      <c r="N2197" s="71"/>
    </row>
    <row r="2198" spans="4:14" x14ac:dyDescent="0.3">
      <c r="D2198" s="65"/>
      <c r="L2198" s="65"/>
      <c r="N2198" s="71"/>
    </row>
    <row r="2199" spans="4:14" x14ac:dyDescent="0.3">
      <c r="D2199" s="65"/>
      <c r="L2199" s="65"/>
      <c r="N2199" s="71"/>
    </row>
    <row r="2200" spans="4:14" x14ac:dyDescent="0.3">
      <c r="D2200" s="65"/>
      <c r="L2200" s="65"/>
      <c r="N2200" s="71"/>
    </row>
    <row r="2201" spans="4:14" x14ac:dyDescent="0.3">
      <c r="D2201" s="65"/>
      <c r="L2201" s="65"/>
      <c r="N2201" s="71"/>
    </row>
    <row r="2202" spans="4:14" x14ac:dyDescent="0.3">
      <c r="D2202" s="65"/>
      <c r="L2202" s="65"/>
      <c r="N2202" s="71"/>
    </row>
    <row r="2203" spans="4:14" x14ac:dyDescent="0.3">
      <c r="D2203" s="65"/>
      <c r="L2203" s="65"/>
      <c r="N2203" s="71"/>
    </row>
    <row r="2204" spans="4:14" x14ac:dyDescent="0.3">
      <c r="D2204" s="65"/>
      <c r="L2204" s="65"/>
      <c r="N2204" s="71"/>
    </row>
    <row r="2205" spans="4:14" x14ac:dyDescent="0.3">
      <c r="D2205" s="65"/>
      <c r="L2205" s="65"/>
      <c r="N2205" s="71"/>
    </row>
    <row r="2206" spans="4:14" x14ac:dyDescent="0.3">
      <c r="D2206" s="65"/>
      <c r="L2206" s="65"/>
      <c r="N2206" s="71"/>
    </row>
    <row r="2207" spans="4:14" x14ac:dyDescent="0.3">
      <c r="D2207" s="65"/>
      <c r="L2207" s="65"/>
      <c r="N2207" s="71"/>
    </row>
    <row r="2208" spans="4:14" x14ac:dyDescent="0.3">
      <c r="D2208" s="65"/>
      <c r="L2208" s="65"/>
      <c r="N2208" s="71"/>
    </row>
    <row r="2209" spans="4:14" x14ac:dyDescent="0.3">
      <c r="D2209" s="65"/>
      <c r="L2209" s="65"/>
      <c r="N2209" s="71"/>
    </row>
    <row r="2210" spans="4:14" x14ac:dyDescent="0.3">
      <c r="D2210" s="65"/>
      <c r="L2210" s="65"/>
      <c r="N2210" s="71"/>
    </row>
    <row r="2211" spans="4:14" x14ac:dyDescent="0.3">
      <c r="D2211" s="65"/>
      <c r="L2211" s="65"/>
      <c r="N2211" s="71"/>
    </row>
    <row r="2212" spans="4:14" x14ac:dyDescent="0.3">
      <c r="D2212" s="65"/>
      <c r="L2212" s="65"/>
      <c r="N2212" s="71"/>
    </row>
    <row r="2213" spans="4:14" x14ac:dyDescent="0.3">
      <c r="D2213" s="65"/>
      <c r="L2213" s="65"/>
      <c r="N2213" s="71"/>
    </row>
    <row r="2214" spans="4:14" x14ac:dyDescent="0.3">
      <c r="D2214" s="65"/>
      <c r="L2214" s="65"/>
      <c r="N2214" s="71"/>
    </row>
    <row r="2215" spans="4:14" x14ac:dyDescent="0.3">
      <c r="D2215" s="65"/>
      <c r="L2215" s="65"/>
      <c r="N2215" s="71"/>
    </row>
    <row r="2216" spans="4:14" x14ac:dyDescent="0.3">
      <c r="D2216" s="65"/>
      <c r="L2216" s="65"/>
      <c r="N2216" s="71"/>
    </row>
    <row r="2217" spans="4:14" x14ac:dyDescent="0.3">
      <c r="D2217" s="65"/>
      <c r="L2217" s="65"/>
      <c r="N2217" s="71"/>
    </row>
    <row r="2218" spans="4:14" x14ac:dyDescent="0.3">
      <c r="D2218" s="65"/>
      <c r="L2218" s="65"/>
      <c r="N2218" s="71"/>
    </row>
    <row r="2219" spans="4:14" x14ac:dyDescent="0.3">
      <c r="D2219" s="65"/>
      <c r="L2219" s="65"/>
      <c r="N2219" s="71"/>
    </row>
    <row r="2220" spans="4:14" x14ac:dyDescent="0.3">
      <c r="D2220" s="65"/>
      <c r="L2220" s="65"/>
      <c r="N2220" s="71"/>
    </row>
    <row r="2221" spans="4:14" x14ac:dyDescent="0.3">
      <c r="D2221" s="65"/>
      <c r="L2221" s="65"/>
      <c r="N2221" s="71"/>
    </row>
    <row r="2222" spans="4:14" x14ac:dyDescent="0.3">
      <c r="D2222" s="65"/>
      <c r="L2222" s="65"/>
      <c r="N2222" s="71"/>
    </row>
    <row r="2223" spans="4:14" x14ac:dyDescent="0.3">
      <c r="D2223" s="65"/>
      <c r="L2223" s="65"/>
      <c r="N2223" s="71"/>
    </row>
    <row r="2224" spans="4:14" x14ac:dyDescent="0.3">
      <c r="D2224" s="65"/>
      <c r="L2224" s="65"/>
      <c r="N2224" s="71"/>
    </row>
    <row r="2225" spans="4:14" x14ac:dyDescent="0.3">
      <c r="D2225" s="65"/>
      <c r="L2225" s="65"/>
      <c r="N2225" s="71"/>
    </row>
    <row r="2226" spans="4:14" x14ac:dyDescent="0.3">
      <c r="D2226" s="65"/>
      <c r="L2226" s="65"/>
      <c r="N2226" s="71"/>
    </row>
    <row r="2227" spans="4:14" x14ac:dyDescent="0.3">
      <c r="D2227" s="65"/>
      <c r="L2227" s="65"/>
      <c r="N2227" s="71"/>
    </row>
    <row r="2228" spans="4:14" x14ac:dyDescent="0.3">
      <c r="D2228" s="65"/>
      <c r="L2228" s="65"/>
      <c r="N2228" s="71"/>
    </row>
    <row r="2229" spans="4:14" x14ac:dyDescent="0.3">
      <c r="D2229" s="65"/>
      <c r="L2229" s="65"/>
      <c r="N2229" s="71"/>
    </row>
    <row r="2230" spans="4:14" x14ac:dyDescent="0.3">
      <c r="D2230" s="65"/>
      <c r="L2230" s="65"/>
      <c r="N2230" s="71"/>
    </row>
    <row r="2231" spans="4:14" x14ac:dyDescent="0.3">
      <c r="D2231" s="65"/>
      <c r="L2231" s="65"/>
      <c r="N2231" s="71"/>
    </row>
    <row r="2232" spans="4:14" x14ac:dyDescent="0.3">
      <c r="D2232" s="65"/>
      <c r="L2232" s="65"/>
      <c r="N2232" s="71"/>
    </row>
    <row r="2233" spans="4:14" x14ac:dyDescent="0.3">
      <c r="D2233" s="65"/>
      <c r="L2233" s="65"/>
      <c r="N2233" s="71"/>
    </row>
    <row r="2234" spans="4:14" x14ac:dyDescent="0.3">
      <c r="D2234" s="65"/>
      <c r="L2234" s="65"/>
      <c r="N2234" s="71"/>
    </row>
    <row r="2235" spans="4:14" x14ac:dyDescent="0.3">
      <c r="D2235" s="65"/>
      <c r="L2235" s="65"/>
      <c r="N2235" s="71"/>
    </row>
    <row r="2236" spans="4:14" x14ac:dyDescent="0.3">
      <c r="D2236" s="65"/>
      <c r="L2236" s="65"/>
      <c r="N2236" s="71"/>
    </row>
    <row r="2237" spans="4:14" x14ac:dyDescent="0.3">
      <c r="D2237" s="65"/>
      <c r="L2237" s="65"/>
      <c r="N2237" s="71"/>
    </row>
    <row r="2238" spans="4:14" x14ac:dyDescent="0.3">
      <c r="D2238" s="65"/>
      <c r="L2238" s="65"/>
      <c r="N2238" s="71"/>
    </row>
    <row r="2239" spans="4:14" x14ac:dyDescent="0.3">
      <c r="D2239" s="65"/>
      <c r="L2239" s="65"/>
      <c r="N2239" s="71"/>
    </row>
    <row r="2240" spans="4:14" x14ac:dyDescent="0.3">
      <c r="D2240" s="65"/>
      <c r="L2240" s="65"/>
      <c r="N2240" s="71"/>
    </row>
    <row r="2241" spans="4:14" x14ac:dyDescent="0.3">
      <c r="D2241" s="65"/>
      <c r="L2241" s="65"/>
      <c r="N2241" s="71"/>
    </row>
    <row r="2242" spans="4:14" x14ac:dyDescent="0.3">
      <c r="D2242" s="65"/>
      <c r="L2242" s="65"/>
      <c r="N2242" s="71"/>
    </row>
    <row r="2243" spans="4:14" x14ac:dyDescent="0.3">
      <c r="D2243" s="65"/>
      <c r="L2243" s="65"/>
      <c r="N2243" s="71"/>
    </row>
    <row r="2244" spans="4:14" x14ac:dyDescent="0.3">
      <c r="D2244" s="65"/>
      <c r="L2244" s="65"/>
      <c r="N2244" s="71"/>
    </row>
    <row r="2245" spans="4:14" x14ac:dyDescent="0.3">
      <c r="D2245" s="65"/>
      <c r="L2245" s="65"/>
      <c r="N2245" s="71"/>
    </row>
    <row r="2246" spans="4:14" x14ac:dyDescent="0.3">
      <c r="D2246" s="65"/>
      <c r="L2246" s="65"/>
      <c r="N2246" s="71"/>
    </row>
    <row r="2247" spans="4:14" x14ac:dyDescent="0.3">
      <c r="D2247" s="65"/>
      <c r="L2247" s="65"/>
      <c r="N2247" s="71"/>
    </row>
    <row r="2248" spans="4:14" x14ac:dyDescent="0.3">
      <c r="D2248" s="65"/>
      <c r="L2248" s="65"/>
      <c r="N2248" s="71"/>
    </row>
    <row r="2249" spans="4:14" x14ac:dyDescent="0.3">
      <c r="D2249" s="65"/>
      <c r="L2249" s="65"/>
      <c r="N2249" s="71"/>
    </row>
    <row r="2250" spans="4:14" x14ac:dyDescent="0.3">
      <c r="D2250" s="65"/>
      <c r="L2250" s="65"/>
      <c r="N2250" s="71"/>
    </row>
    <row r="2251" spans="4:14" x14ac:dyDescent="0.3">
      <c r="D2251" s="65"/>
      <c r="L2251" s="65"/>
      <c r="N2251" s="71"/>
    </row>
    <row r="2252" spans="4:14" x14ac:dyDescent="0.3">
      <c r="D2252" s="65"/>
      <c r="L2252" s="65"/>
      <c r="N2252" s="71"/>
    </row>
    <row r="2253" spans="4:14" x14ac:dyDescent="0.3">
      <c r="D2253" s="65"/>
      <c r="L2253" s="65"/>
      <c r="N2253" s="71"/>
    </row>
    <row r="2254" spans="4:14" x14ac:dyDescent="0.3">
      <c r="D2254" s="65"/>
      <c r="L2254" s="65"/>
      <c r="N2254" s="71"/>
    </row>
    <row r="2255" spans="4:14" x14ac:dyDescent="0.3">
      <c r="D2255" s="65"/>
      <c r="L2255" s="65"/>
      <c r="N2255" s="71"/>
    </row>
    <row r="2256" spans="4:14" x14ac:dyDescent="0.3">
      <c r="D2256" s="65"/>
      <c r="L2256" s="65"/>
      <c r="N2256" s="71"/>
    </row>
    <row r="2257" spans="4:14" x14ac:dyDescent="0.3">
      <c r="D2257" s="65"/>
      <c r="L2257" s="65"/>
      <c r="N2257" s="71"/>
    </row>
    <row r="2258" spans="4:14" x14ac:dyDescent="0.3">
      <c r="D2258" s="65"/>
      <c r="L2258" s="65"/>
      <c r="N2258" s="71"/>
    </row>
    <row r="2259" spans="4:14" x14ac:dyDescent="0.3">
      <c r="D2259" s="65"/>
      <c r="L2259" s="65"/>
      <c r="N2259" s="71"/>
    </row>
    <row r="2260" spans="4:14" x14ac:dyDescent="0.3">
      <c r="D2260" s="65"/>
      <c r="L2260" s="65"/>
      <c r="N2260" s="71"/>
    </row>
    <row r="2261" spans="4:14" x14ac:dyDescent="0.3">
      <c r="D2261" s="65"/>
      <c r="L2261" s="65"/>
      <c r="N2261" s="71"/>
    </row>
    <row r="2262" spans="4:14" x14ac:dyDescent="0.3">
      <c r="D2262" s="65"/>
      <c r="L2262" s="65"/>
      <c r="N2262" s="71"/>
    </row>
    <row r="2263" spans="4:14" x14ac:dyDescent="0.3">
      <c r="D2263" s="65"/>
      <c r="L2263" s="65"/>
      <c r="N2263" s="71"/>
    </row>
    <row r="2264" spans="4:14" x14ac:dyDescent="0.3">
      <c r="D2264" s="65"/>
      <c r="L2264" s="65"/>
      <c r="N2264" s="71"/>
    </row>
    <row r="2265" spans="4:14" x14ac:dyDescent="0.3">
      <c r="D2265" s="65"/>
      <c r="L2265" s="65"/>
      <c r="N2265" s="71"/>
    </row>
    <row r="2266" spans="4:14" x14ac:dyDescent="0.3">
      <c r="D2266" s="65"/>
      <c r="L2266" s="65"/>
      <c r="N2266" s="71"/>
    </row>
    <row r="2267" spans="4:14" x14ac:dyDescent="0.3">
      <c r="D2267" s="65"/>
      <c r="L2267" s="65"/>
      <c r="N2267" s="71"/>
    </row>
    <row r="2268" spans="4:14" x14ac:dyDescent="0.3">
      <c r="D2268" s="65"/>
      <c r="L2268" s="65"/>
      <c r="N2268" s="71"/>
    </row>
    <row r="2269" spans="4:14" x14ac:dyDescent="0.3">
      <c r="D2269" s="65"/>
      <c r="L2269" s="65"/>
      <c r="N2269" s="71"/>
    </row>
    <row r="2270" spans="4:14" x14ac:dyDescent="0.3">
      <c r="D2270" s="65"/>
      <c r="L2270" s="65"/>
      <c r="N2270" s="71"/>
    </row>
    <row r="2271" spans="4:14" x14ac:dyDescent="0.3">
      <c r="D2271" s="65"/>
      <c r="L2271" s="65"/>
      <c r="N2271" s="71"/>
    </row>
    <row r="2272" spans="4:14" x14ac:dyDescent="0.3">
      <c r="D2272" s="65"/>
      <c r="L2272" s="65"/>
      <c r="N2272" s="71"/>
    </row>
    <row r="2273" spans="4:14" x14ac:dyDescent="0.3">
      <c r="D2273" s="65"/>
      <c r="L2273" s="65"/>
      <c r="N2273" s="71"/>
    </row>
    <row r="2274" spans="4:14" x14ac:dyDescent="0.3">
      <c r="D2274" s="65"/>
      <c r="L2274" s="65"/>
      <c r="N2274" s="71"/>
    </row>
    <row r="2275" spans="4:14" x14ac:dyDescent="0.3">
      <c r="D2275" s="65"/>
      <c r="L2275" s="65"/>
      <c r="N2275" s="71"/>
    </row>
    <row r="2276" spans="4:14" x14ac:dyDescent="0.3">
      <c r="D2276" s="65"/>
      <c r="L2276" s="65"/>
      <c r="N2276" s="71"/>
    </row>
    <row r="2277" spans="4:14" x14ac:dyDescent="0.3">
      <c r="D2277" s="65"/>
      <c r="L2277" s="65"/>
      <c r="N2277" s="71"/>
    </row>
    <row r="2278" spans="4:14" x14ac:dyDescent="0.3">
      <c r="D2278" s="65"/>
      <c r="L2278" s="65"/>
      <c r="N2278" s="71"/>
    </row>
    <row r="2279" spans="4:14" x14ac:dyDescent="0.3">
      <c r="D2279" s="65"/>
      <c r="L2279" s="65"/>
      <c r="N2279" s="71"/>
    </row>
    <row r="2280" spans="4:14" x14ac:dyDescent="0.3">
      <c r="D2280" s="65"/>
      <c r="L2280" s="65"/>
      <c r="N2280" s="71"/>
    </row>
    <row r="2281" spans="4:14" x14ac:dyDescent="0.3">
      <c r="D2281" s="65"/>
      <c r="L2281" s="65"/>
      <c r="N2281" s="71"/>
    </row>
    <row r="2282" spans="4:14" x14ac:dyDescent="0.3">
      <c r="D2282" s="65"/>
      <c r="L2282" s="65"/>
      <c r="N2282" s="71"/>
    </row>
    <row r="2283" spans="4:14" x14ac:dyDescent="0.3">
      <c r="D2283" s="65"/>
      <c r="L2283" s="65"/>
      <c r="N2283" s="71"/>
    </row>
    <row r="2284" spans="4:14" x14ac:dyDescent="0.3">
      <c r="D2284" s="65"/>
      <c r="L2284" s="65"/>
      <c r="N2284" s="71"/>
    </row>
    <row r="2285" spans="4:14" x14ac:dyDescent="0.3">
      <c r="D2285" s="65"/>
      <c r="L2285" s="65"/>
      <c r="N2285" s="71"/>
    </row>
    <row r="2286" spans="4:14" x14ac:dyDescent="0.3">
      <c r="D2286" s="65"/>
      <c r="L2286" s="65"/>
      <c r="N2286" s="71"/>
    </row>
    <row r="2287" spans="4:14" x14ac:dyDescent="0.3">
      <c r="D2287" s="65"/>
      <c r="L2287" s="65"/>
      <c r="N2287" s="71"/>
    </row>
    <row r="2288" spans="4:14" x14ac:dyDescent="0.3">
      <c r="D2288" s="65"/>
      <c r="L2288" s="65"/>
      <c r="N2288" s="71"/>
    </row>
    <row r="2289" spans="4:14" x14ac:dyDescent="0.3">
      <c r="D2289" s="65"/>
      <c r="L2289" s="65"/>
      <c r="N2289" s="71"/>
    </row>
    <row r="2290" spans="4:14" x14ac:dyDescent="0.3">
      <c r="D2290" s="65"/>
      <c r="L2290" s="65"/>
      <c r="N2290" s="71"/>
    </row>
    <row r="2291" spans="4:14" x14ac:dyDescent="0.3">
      <c r="D2291" s="65"/>
      <c r="L2291" s="65"/>
      <c r="N2291" s="71"/>
    </row>
    <row r="2292" spans="4:14" x14ac:dyDescent="0.3">
      <c r="D2292" s="65"/>
      <c r="L2292" s="65"/>
      <c r="N2292" s="71"/>
    </row>
    <row r="2293" spans="4:14" x14ac:dyDescent="0.3">
      <c r="D2293" s="65"/>
      <c r="L2293" s="65"/>
      <c r="N2293" s="71"/>
    </row>
    <row r="2294" spans="4:14" x14ac:dyDescent="0.3">
      <c r="D2294" s="65"/>
      <c r="L2294" s="65"/>
      <c r="N2294" s="71"/>
    </row>
    <row r="2295" spans="4:14" x14ac:dyDescent="0.3">
      <c r="D2295" s="65"/>
      <c r="L2295" s="65"/>
      <c r="N2295" s="71"/>
    </row>
    <row r="2296" spans="4:14" x14ac:dyDescent="0.3">
      <c r="D2296" s="65"/>
      <c r="L2296" s="65"/>
      <c r="N2296" s="71"/>
    </row>
    <row r="2297" spans="4:14" x14ac:dyDescent="0.3">
      <c r="D2297" s="65"/>
      <c r="L2297" s="65"/>
      <c r="N2297" s="71"/>
    </row>
    <row r="2298" spans="4:14" x14ac:dyDescent="0.3">
      <c r="D2298" s="65"/>
      <c r="L2298" s="65"/>
      <c r="N2298" s="71"/>
    </row>
    <row r="2299" spans="4:14" x14ac:dyDescent="0.3">
      <c r="D2299" s="65"/>
      <c r="L2299" s="65"/>
      <c r="N2299" s="71"/>
    </row>
    <row r="2300" spans="4:14" x14ac:dyDescent="0.3">
      <c r="D2300" s="65"/>
      <c r="L2300" s="65"/>
      <c r="N2300" s="71"/>
    </row>
    <row r="2301" spans="4:14" x14ac:dyDescent="0.3">
      <c r="D2301" s="65"/>
      <c r="L2301" s="65"/>
      <c r="N2301" s="71"/>
    </row>
    <row r="2302" spans="4:14" x14ac:dyDescent="0.3">
      <c r="D2302" s="65"/>
      <c r="L2302" s="65"/>
      <c r="N2302" s="71"/>
    </row>
    <row r="2303" spans="4:14" x14ac:dyDescent="0.3">
      <c r="D2303" s="65"/>
      <c r="L2303" s="65"/>
      <c r="N2303" s="71"/>
    </row>
    <row r="2304" spans="4:14" x14ac:dyDescent="0.3">
      <c r="D2304" s="65"/>
      <c r="L2304" s="65"/>
      <c r="N2304" s="71"/>
    </row>
    <row r="2305" spans="4:14" x14ac:dyDescent="0.3">
      <c r="D2305" s="65"/>
      <c r="L2305" s="65"/>
      <c r="N2305" s="71"/>
    </row>
    <row r="2306" spans="4:14" x14ac:dyDescent="0.3">
      <c r="D2306" s="65"/>
      <c r="L2306" s="65"/>
      <c r="N2306" s="71"/>
    </row>
    <row r="2307" spans="4:14" x14ac:dyDescent="0.3">
      <c r="D2307" s="65"/>
      <c r="L2307" s="65"/>
      <c r="N2307" s="71"/>
    </row>
    <row r="2308" spans="4:14" x14ac:dyDescent="0.3">
      <c r="D2308" s="65"/>
      <c r="L2308" s="65"/>
      <c r="N2308" s="71"/>
    </row>
    <row r="2309" spans="4:14" x14ac:dyDescent="0.3">
      <c r="D2309" s="65"/>
      <c r="L2309" s="65"/>
      <c r="N2309" s="71"/>
    </row>
    <row r="2310" spans="4:14" x14ac:dyDescent="0.3">
      <c r="D2310" s="65"/>
      <c r="L2310" s="65"/>
      <c r="N2310" s="71"/>
    </row>
    <row r="2311" spans="4:14" x14ac:dyDescent="0.3">
      <c r="D2311" s="65"/>
      <c r="L2311" s="65"/>
      <c r="N2311" s="71"/>
    </row>
    <row r="2312" spans="4:14" x14ac:dyDescent="0.3">
      <c r="D2312" s="65"/>
      <c r="L2312" s="65"/>
      <c r="N2312" s="71"/>
    </row>
    <row r="2313" spans="4:14" x14ac:dyDescent="0.3">
      <c r="D2313" s="65"/>
      <c r="L2313" s="65"/>
      <c r="N2313" s="71"/>
    </row>
    <row r="2314" spans="4:14" x14ac:dyDescent="0.3">
      <c r="D2314" s="65"/>
      <c r="L2314" s="65"/>
      <c r="N2314" s="71"/>
    </row>
    <row r="2315" spans="4:14" x14ac:dyDescent="0.3">
      <c r="D2315" s="65"/>
      <c r="L2315" s="65"/>
      <c r="N2315" s="71"/>
    </row>
    <row r="2316" spans="4:14" x14ac:dyDescent="0.3">
      <c r="D2316" s="65"/>
      <c r="L2316" s="65"/>
      <c r="N2316" s="71"/>
    </row>
    <row r="2317" spans="4:14" x14ac:dyDescent="0.3">
      <c r="D2317" s="65"/>
      <c r="L2317" s="65"/>
      <c r="N2317" s="71"/>
    </row>
    <row r="2318" spans="4:14" x14ac:dyDescent="0.3">
      <c r="D2318" s="65"/>
      <c r="L2318" s="65"/>
      <c r="N2318" s="71"/>
    </row>
    <row r="2319" spans="4:14" x14ac:dyDescent="0.3">
      <c r="D2319" s="65"/>
      <c r="L2319" s="65"/>
      <c r="N2319" s="71"/>
    </row>
    <row r="2320" spans="4:14" x14ac:dyDescent="0.3">
      <c r="D2320" s="65"/>
      <c r="L2320" s="65"/>
      <c r="N2320" s="71"/>
    </row>
    <row r="2321" spans="4:14" x14ac:dyDescent="0.3">
      <c r="D2321" s="65"/>
      <c r="L2321" s="65"/>
      <c r="N2321" s="71"/>
    </row>
    <row r="2322" spans="4:14" x14ac:dyDescent="0.3">
      <c r="D2322" s="65"/>
      <c r="L2322" s="65"/>
      <c r="N2322" s="71"/>
    </row>
    <row r="2323" spans="4:14" x14ac:dyDescent="0.3">
      <c r="D2323" s="65"/>
      <c r="L2323" s="65"/>
      <c r="N2323" s="71"/>
    </row>
    <row r="2324" spans="4:14" x14ac:dyDescent="0.3">
      <c r="D2324" s="65"/>
      <c r="L2324" s="65"/>
      <c r="N2324" s="71"/>
    </row>
    <row r="2325" spans="4:14" x14ac:dyDescent="0.3">
      <c r="D2325" s="65"/>
      <c r="L2325" s="65"/>
      <c r="N2325" s="71"/>
    </row>
    <row r="2326" spans="4:14" x14ac:dyDescent="0.3">
      <c r="D2326" s="65"/>
      <c r="L2326" s="65"/>
      <c r="N2326" s="71"/>
    </row>
    <row r="2327" spans="4:14" x14ac:dyDescent="0.3">
      <c r="D2327" s="65"/>
      <c r="L2327" s="65"/>
      <c r="N2327" s="71"/>
    </row>
    <row r="2328" spans="4:14" x14ac:dyDescent="0.3">
      <c r="D2328" s="65"/>
      <c r="L2328" s="65"/>
      <c r="N2328" s="71"/>
    </row>
    <row r="2329" spans="4:14" x14ac:dyDescent="0.3">
      <c r="D2329" s="65"/>
      <c r="L2329" s="65"/>
      <c r="N2329" s="71"/>
    </row>
    <row r="2330" spans="4:14" x14ac:dyDescent="0.3">
      <c r="D2330" s="65"/>
      <c r="L2330" s="65"/>
      <c r="N2330" s="71"/>
    </row>
    <row r="2331" spans="4:14" x14ac:dyDescent="0.3">
      <c r="D2331" s="65"/>
      <c r="L2331" s="65"/>
      <c r="N2331" s="71"/>
    </row>
    <row r="2332" spans="4:14" x14ac:dyDescent="0.3">
      <c r="D2332" s="65"/>
      <c r="L2332" s="65"/>
      <c r="N2332" s="71"/>
    </row>
    <row r="2333" spans="4:14" x14ac:dyDescent="0.3">
      <c r="D2333" s="65"/>
      <c r="L2333" s="65"/>
      <c r="N2333" s="71"/>
    </row>
    <row r="2334" spans="4:14" x14ac:dyDescent="0.3">
      <c r="D2334" s="65"/>
      <c r="L2334" s="65"/>
      <c r="N2334" s="71"/>
    </row>
    <row r="2335" spans="4:14" x14ac:dyDescent="0.3">
      <c r="D2335" s="65"/>
      <c r="L2335" s="65"/>
      <c r="N2335" s="71"/>
    </row>
    <row r="2336" spans="4:14" x14ac:dyDescent="0.3">
      <c r="D2336" s="65"/>
      <c r="L2336" s="65"/>
      <c r="N2336" s="71"/>
    </row>
    <row r="2337" spans="4:14" x14ac:dyDescent="0.3">
      <c r="D2337" s="65"/>
      <c r="L2337" s="65"/>
      <c r="N2337" s="71"/>
    </row>
    <row r="2338" spans="4:14" x14ac:dyDescent="0.3">
      <c r="D2338" s="65"/>
      <c r="L2338" s="65"/>
      <c r="N2338" s="71"/>
    </row>
    <row r="2339" spans="4:14" x14ac:dyDescent="0.3">
      <c r="D2339" s="65"/>
      <c r="L2339" s="65"/>
      <c r="N2339" s="71"/>
    </row>
    <row r="2340" spans="4:14" x14ac:dyDescent="0.3">
      <c r="D2340" s="65"/>
      <c r="L2340" s="65"/>
      <c r="N2340" s="71"/>
    </row>
    <row r="2341" spans="4:14" x14ac:dyDescent="0.3">
      <c r="D2341" s="65"/>
      <c r="L2341" s="65"/>
      <c r="N2341" s="71"/>
    </row>
    <row r="2342" spans="4:14" x14ac:dyDescent="0.3">
      <c r="D2342" s="65"/>
      <c r="L2342" s="65"/>
      <c r="N2342" s="71"/>
    </row>
    <row r="2343" spans="4:14" x14ac:dyDescent="0.3">
      <c r="D2343" s="65"/>
      <c r="L2343" s="65"/>
      <c r="N2343" s="71"/>
    </row>
    <row r="2344" spans="4:14" x14ac:dyDescent="0.3">
      <c r="D2344" s="65"/>
      <c r="L2344" s="65"/>
      <c r="N2344" s="71"/>
    </row>
    <row r="2345" spans="4:14" x14ac:dyDescent="0.3">
      <c r="D2345" s="65"/>
      <c r="L2345" s="65"/>
      <c r="N2345" s="71"/>
    </row>
    <row r="2346" spans="4:14" x14ac:dyDescent="0.3">
      <c r="D2346" s="65"/>
      <c r="L2346" s="65"/>
      <c r="N2346" s="71"/>
    </row>
    <row r="2347" spans="4:14" x14ac:dyDescent="0.3">
      <c r="D2347" s="65"/>
      <c r="L2347" s="65"/>
      <c r="N2347" s="71"/>
    </row>
    <row r="2348" spans="4:14" x14ac:dyDescent="0.3">
      <c r="D2348" s="65"/>
      <c r="L2348" s="65"/>
      <c r="N2348" s="71"/>
    </row>
    <row r="2349" spans="4:14" x14ac:dyDescent="0.3">
      <c r="D2349" s="65"/>
      <c r="L2349" s="65"/>
      <c r="N2349" s="71"/>
    </row>
    <row r="2350" spans="4:14" x14ac:dyDescent="0.3">
      <c r="D2350" s="65"/>
      <c r="L2350" s="65"/>
      <c r="N2350" s="71"/>
    </row>
    <row r="2351" spans="4:14" x14ac:dyDescent="0.3">
      <c r="D2351" s="65"/>
      <c r="L2351" s="65"/>
      <c r="N2351" s="71"/>
    </row>
    <row r="2352" spans="4:14" x14ac:dyDescent="0.3">
      <c r="D2352" s="65"/>
      <c r="L2352" s="65"/>
      <c r="N2352" s="71"/>
    </row>
    <row r="2353" spans="4:14" x14ac:dyDescent="0.3">
      <c r="D2353" s="65"/>
      <c r="L2353" s="65"/>
      <c r="N2353" s="71"/>
    </row>
    <row r="2354" spans="4:14" x14ac:dyDescent="0.3">
      <c r="D2354" s="65"/>
      <c r="L2354" s="65"/>
      <c r="N2354" s="71"/>
    </row>
    <row r="2355" spans="4:14" x14ac:dyDescent="0.3">
      <c r="D2355" s="65"/>
      <c r="L2355" s="65"/>
      <c r="N2355" s="71"/>
    </row>
    <row r="2356" spans="4:14" x14ac:dyDescent="0.3">
      <c r="D2356" s="65"/>
      <c r="L2356" s="65"/>
      <c r="N2356" s="71"/>
    </row>
    <row r="2357" spans="4:14" x14ac:dyDescent="0.3">
      <c r="D2357" s="65"/>
      <c r="L2357" s="65"/>
      <c r="N2357" s="71"/>
    </row>
    <row r="2358" spans="4:14" x14ac:dyDescent="0.3">
      <c r="D2358" s="65"/>
      <c r="L2358" s="65"/>
      <c r="N2358" s="71"/>
    </row>
    <row r="2359" spans="4:14" x14ac:dyDescent="0.3">
      <c r="D2359" s="65"/>
      <c r="L2359" s="65"/>
      <c r="N2359" s="71"/>
    </row>
    <row r="2360" spans="4:14" x14ac:dyDescent="0.3">
      <c r="D2360" s="65"/>
      <c r="L2360" s="65"/>
      <c r="N2360" s="71"/>
    </row>
    <row r="2361" spans="4:14" x14ac:dyDescent="0.3">
      <c r="D2361" s="65"/>
      <c r="L2361" s="65"/>
      <c r="N2361" s="71"/>
    </row>
    <row r="2362" spans="4:14" x14ac:dyDescent="0.3">
      <c r="D2362" s="65"/>
      <c r="L2362" s="65"/>
      <c r="N2362" s="71"/>
    </row>
    <row r="2363" spans="4:14" x14ac:dyDescent="0.3">
      <c r="D2363" s="65"/>
      <c r="L2363" s="65"/>
      <c r="N2363" s="71"/>
    </row>
    <row r="2364" spans="4:14" x14ac:dyDescent="0.3">
      <c r="D2364" s="65"/>
      <c r="L2364" s="65"/>
      <c r="N2364" s="71"/>
    </row>
    <row r="2365" spans="4:14" x14ac:dyDescent="0.3">
      <c r="D2365" s="65"/>
      <c r="L2365" s="65"/>
      <c r="N2365" s="71"/>
    </row>
    <row r="2366" spans="4:14" x14ac:dyDescent="0.3">
      <c r="D2366" s="65"/>
      <c r="L2366" s="65"/>
      <c r="N2366" s="71"/>
    </row>
    <row r="2367" spans="4:14" x14ac:dyDescent="0.3">
      <c r="D2367" s="65"/>
      <c r="L2367" s="65"/>
      <c r="N2367" s="71"/>
    </row>
    <row r="2368" spans="4:14" x14ac:dyDescent="0.3">
      <c r="D2368" s="65"/>
      <c r="L2368" s="65"/>
      <c r="N2368" s="71"/>
    </row>
    <row r="2369" spans="4:14" x14ac:dyDescent="0.3">
      <c r="D2369" s="65"/>
      <c r="L2369" s="65"/>
      <c r="N2369" s="71"/>
    </row>
    <row r="2370" spans="4:14" x14ac:dyDescent="0.3">
      <c r="D2370" s="65"/>
      <c r="L2370" s="65"/>
      <c r="N2370" s="71"/>
    </row>
    <row r="2371" spans="4:14" x14ac:dyDescent="0.3">
      <c r="D2371" s="65"/>
      <c r="L2371" s="65"/>
      <c r="N2371" s="71"/>
    </row>
    <row r="2372" spans="4:14" x14ac:dyDescent="0.3">
      <c r="D2372" s="65"/>
      <c r="L2372" s="65"/>
      <c r="N2372" s="71"/>
    </row>
    <row r="2373" spans="4:14" x14ac:dyDescent="0.3">
      <c r="D2373" s="65"/>
      <c r="L2373" s="65"/>
      <c r="N2373" s="71"/>
    </row>
    <row r="2374" spans="4:14" x14ac:dyDescent="0.3">
      <c r="D2374" s="65"/>
      <c r="L2374" s="65"/>
      <c r="N2374" s="71"/>
    </row>
    <row r="2375" spans="4:14" x14ac:dyDescent="0.3">
      <c r="D2375" s="65"/>
      <c r="L2375" s="65"/>
      <c r="N2375" s="71"/>
    </row>
    <row r="2376" spans="4:14" x14ac:dyDescent="0.3">
      <c r="D2376" s="65"/>
      <c r="L2376" s="65"/>
      <c r="N2376" s="71"/>
    </row>
    <row r="2377" spans="4:14" x14ac:dyDescent="0.3">
      <c r="D2377" s="65"/>
      <c r="L2377" s="65"/>
      <c r="N2377" s="71"/>
    </row>
    <row r="2378" spans="4:14" x14ac:dyDescent="0.3">
      <c r="D2378" s="65"/>
      <c r="L2378" s="65"/>
      <c r="N2378" s="71"/>
    </row>
    <row r="2379" spans="4:14" x14ac:dyDescent="0.3">
      <c r="D2379" s="65"/>
      <c r="L2379" s="65"/>
      <c r="N2379" s="71"/>
    </row>
    <row r="2380" spans="4:14" x14ac:dyDescent="0.3">
      <c r="D2380" s="65"/>
      <c r="L2380" s="65"/>
      <c r="N2380" s="71"/>
    </row>
    <row r="2381" spans="4:14" x14ac:dyDescent="0.3">
      <c r="D2381" s="65"/>
      <c r="L2381" s="65"/>
      <c r="N2381" s="71"/>
    </row>
    <row r="2382" spans="4:14" x14ac:dyDescent="0.3">
      <c r="D2382" s="65"/>
      <c r="L2382" s="65"/>
      <c r="N2382" s="71"/>
    </row>
    <row r="2383" spans="4:14" x14ac:dyDescent="0.3">
      <c r="D2383" s="65"/>
      <c r="L2383" s="65"/>
      <c r="N2383" s="71"/>
    </row>
    <row r="2384" spans="4:14" x14ac:dyDescent="0.3">
      <c r="D2384" s="65"/>
      <c r="L2384" s="65"/>
      <c r="N2384" s="71"/>
    </row>
    <row r="2385" spans="4:14" x14ac:dyDescent="0.3">
      <c r="D2385" s="65"/>
      <c r="L2385" s="65"/>
      <c r="N2385" s="71"/>
    </row>
    <row r="2386" spans="4:14" x14ac:dyDescent="0.3">
      <c r="D2386" s="65"/>
      <c r="L2386" s="65"/>
      <c r="N2386" s="71"/>
    </row>
    <row r="2387" spans="4:14" x14ac:dyDescent="0.3">
      <c r="D2387" s="65"/>
      <c r="L2387" s="65"/>
      <c r="N2387" s="71"/>
    </row>
    <row r="2388" spans="4:14" x14ac:dyDescent="0.3">
      <c r="D2388" s="65"/>
      <c r="L2388" s="65"/>
      <c r="N2388" s="71"/>
    </row>
    <row r="2389" spans="4:14" x14ac:dyDescent="0.3">
      <c r="D2389" s="65"/>
      <c r="L2389" s="65"/>
      <c r="N2389" s="71"/>
    </row>
    <row r="2390" spans="4:14" x14ac:dyDescent="0.3">
      <c r="D2390" s="65"/>
      <c r="L2390" s="65"/>
      <c r="N2390" s="71"/>
    </row>
    <row r="2391" spans="4:14" x14ac:dyDescent="0.3">
      <c r="D2391" s="65"/>
      <c r="L2391" s="65"/>
      <c r="N2391" s="71"/>
    </row>
    <row r="2392" spans="4:14" x14ac:dyDescent="0.3">
      <c r="D2392" s="65"/>
      <c r="L2392" s="65"/>
      <c r="N2392" s="71"/>
    </row>
    <row r="2393" spans="4:14" x14ac:dyDescent="0.3">
      <c r="D2393" s="65"/>
      <c r="L2393" s="65"/>
      <c r="N2393" s="71"/>
    </row>
    <row r="2394" spans="4:14" x14ac:dyDescent="0.3">
      <c r="D2394" s="65"/>
      <c r="L2394" s="65"/>
      <c r="N2394" s="71"/>
    </row>
    <row r="2395" spans="4:14" x14ac:dyDescent="0.3">
      <c r="D2395" s="65"/>
      <c r="L2395" s="65"/>
      <c r="N2395" s="71"/>
    </row>
    <row r="2396" spans="4:14" x14ac:dyDescent="0.3">
      <c r="D2396" s="65"/>
      <c r="L2396" s="65"/>
      <c r="N2396" s="71"/>
    </row>
    <row r="2397" spans="4:14" x14ac:dyDescent="0.3">
      <c r="D2397" s="65"/>
      <c r="L2397" s="65"/>
      <c r="N2397" s="71"/>
    </row>
    <row r="2398" spans="4:14" x14ac:dyDescent="0.3">
      <c r="D2398" s="65"/>
      <c r="L2398" s="65"/>
      <c r="N2398" s="71"/>
    </row>
    <row r="2399" spans="4:14" x14ac:dyDescent="0.3">
      <c r="D2399" s="65"/>
      <c r="L2399" s="65"/>
      <c r="N2399" s="71"/>
    </row>
    <row r="2400" spans="4:14" x14ac:dyDescent="0.3">
      <c r="D2400" s="65"/>
      <c r="L2400" s="65"/>
      <c r="N2400" s="71"/>
    </row>
    <row r="2401" spans="4:14" x14ac:dyDescent="0.3">
      <c r="D2401" s="65"/>
      <c r="L2401" s="65"/>
      <c r="N2401" s="71"/>
    </row>
    <row r="2402" spans="4:14" x14ac:dyDescent="0.3">
      <c r="D2402" s="65"/>
      <c r="L2402" s="65"/>
      <c r="N2402" s="71"/>
    </row>
    <row r="2403" spans="4:14" x14ac:dyDescent="0.3">
      <c r="D2403" s="65"/>
      <c r="L2403" s="65"/>
      <c r="N2403" s="71"/>
    </row>
    <row r="2404" spans="4:14" x14ac:dyDescent="0.3">
      <c r="D2404" s="65"/>
      <c r="L2404" s="65"/>
      <c r="N2404" s="71"/>
    </row>
    <row r="2405" spans="4:14" x14ac:dyDescent="0.3">
      <c r="D2405" s="65"/>
      <c r="L2405" s="65"/>
      <c r="N2405" s="71"/>
    </row>
    <row r="2406" spans="4:14" x14ac:dyDescent="0.3">
      <c r="D2406" s="65"/>
      <c r="L2406" s="65"/>
      <c r="N2406" s="71"/>
    </row>
    <row r="2407" spans="4:14" x14ac:dyDescent="0.3">
      <c r="D2407" s="65"/>
      <c r="L2407" s="65"/>
      <c r="N2407" s="71"/>
    </row>
    <row r="2408" spans="4:14" x14ac:dyDescent="0.3">
      <c r="D2408" s="65"/>
      <c r="L2408" s="65"/>
      <c r="N2408" s="71"/>
    </row>
    <row r="2409" spans="4:14" x14ac:dyDescent="0.3">
      <c r="D2409" s="65"/>
      <c r="L2409" s="65"/>
      <c r="N2409" s="71"/>
    </row>
    <row r="2410" spans="4:14" x14ac:dyDescent="0.3">
      <c r="D2410" s="65"/>
      <c r="L2410" s="65"/>
      <c r="N2410" s="71"/>
    </row>
    <row r="2411" spans="4:14" x14ac:dyDescent="0.3">
      <c r="D2411" s="65"/>
      <c r="L2411" s="65"/>
      <c r="N2411" s="71"/>
    </row>
    <row r="2412" spans="4:14" x14ac:dyDescent="0.3">
      <c r="D2412" s="65"/>
      <c r="L2412" s="65"/>
      <c r="N2412" s="71"/>
    </row>
    <row r="2413" spans="4:14" x14ac:dyDescent="0.3">
      <c r="D2413" s="65"/>
      <c r="L2413" s="65"/>
      <c r="N2413" s="71"/>
    </row>
    <row r="2414" spans="4:14" x14ac:dyDescent="0.3">
      <c r="D2414" s="65"/>
      <c r="L2414" s="65"/>
      <c r="N2414" s="71"/>
    </row>
    <row r="2415" spans="4:14" x14ac:dyDescent="0.3">
      <c r="D2415" s="65"/>
      <c r="L2415" s="65"/>
      <c r="N2415" s="71"/>
    </row>
    <row r="2416" spans="4:14" x14ac:dyDescent="0.3">
      <c r="D2416" s="65"/>
      <c r="L2416" s="65"/>
      <c r="N2416" s="71"/>
    </row>
    <row r="2417" spans="4:14" x14ac:dyDescent="0.3">
      <c r="D2417" s="65"/>
      <c r="L2417" s="65"/>
      <c r="N2417" s="71"/>
    </row>
    <row r="2418" spans="4:14" x14ac:dyDescent="0.3">
      <c r="D2418" s="65"/>
      <c r="L2418" s="65"/>
      <c r="N2418" s="71"/>
    </row>
    <row r="2419" spans="4:14" x14ac:dyDescent="0.3">
      <c r="D2419" s="65"/>
      <c r="L2419" s="65"/>
      <c r="N2419" s="71"/>
    </row>
    <row r="2420" spans="4:14" x14ac:dyDescent="0.3">
      <c r="D2420" s="65"/>
      <c r="L2420" s="65"/>
      <c r="N2420" s="71"/>
    </row>
    <row r="2421" spans="4:14" x14ac:dyDescent="0.3">
      <c r="D2421" s="65"/>
      <c r="L2421" s="65"/>
      <c r="N2421" s="71"/>
    </row>
    <row r="2422" spans="4:14" x14ac:dyDescent="0.3">
      <c r="D2422" s="65"/>
      <c r="L2422" s="65"/>
      <c r="N2422" s="71"/>
    </row>
    <row r="2423" spans="4:14" x14ac:dyDescent="0.3">
      <c r="D2423" s="65"/>
      <c r="L2423" s="65"/>
      <c r="N2423" s="71"/>
    </row>
    <row r="2424" spans="4:14" x14ac:dyDescent="0.3">
      <c r="D2424" s="65"/>
      <c r="L2424" s="65"/>
      <c r="N2424" s="71"/>
    </row>
    <row r="2425" spans="4:14" x14ac:dyDescent="0.3">
      <c r="D2425" s="65"/>
      <c r="L2425" s="65"/>
      <c r="N2425" s="71"/>
    </row>
    <row r="2426" spans="4:14" x14ac:dyDescent="0.3">
      <c r="D2426" s="65"/>
      <c r="L2426" s="65"/>
      <c r="N2426" s="71"/>
    </row>
    <row r="2427" spans="4:14" x14ac:dyDescent="0.3">
      <c r="D2427" s="65"/>
      <c r="L2427" s="65"/>
      <c r="N2427" s="71"/>
    </row>
    <row r="2428" spans="4:14" x14ac:dyDescent="0.3">
      <c r="D2428" s="65"/>
      <c r="L2428" s="65"/>
      <c r="N2428" s="71"/>
    </row>
    <row r="2429" spans="4:14" x14ac:dyDescent="0.3">
      <c r="D2429" s="65"/>
      <c r="L2429" s="65"/>
      <c r="N2429" s="71"/>
    </row>
    <row r="2430" spans="4:14" x14ac:dyDescent="0.3">
      <c r="D2430" s="65"/>
      <c r="L2430" s="65"/>
      <c r="N2430" s="71"/>
    </row>
    <row r="2431" spans="4:14" x14ac:dyDescent="0.3">
      <c r="D2431" s="65"/>
      <c r="L2431" s="65"/>
      <c r="N2431" s="71"/>
    </row>
    <row r="2432" spans="4:14" x14ac:dyDescent="0.3">
      <c r="D2432" s="65"/>
      <c r="L2432" s="65"/>
      <c r="N2432" s="71"/>
    </row>
    <row r="2433" spans="4:14" x14ac:dyDescent="0.3">
      <c r="D2433" s="65"/>
      <c r="L2433" s="65"/>
      <c r="N2433" s="71"/>
    </row>
    <row r="2434" spans="4:14" x14ac:dyDescent="0.3">
      <c r="D2434" s="65"/>
      <c r="L2434" s="65"/>
      <c r="N2434" s="71"/>
    </row>
    <row r="2435" spans="4:14" x14ac:dyDescent="0.3">
      <c r="D2435" s="65"/>
      <c r="L2435" s="65"/>
      <c r="N2435" s="71"/>
    </row>
    <row r="2436" spans="4:14" x14ac:dyDescent="0.3">
      <c r="D2436" s="65"/>
      <c r="L2436" s="65"/>
      <c r="N2436" s="71"/>
    </row>
    <row r="2437" spans="4:14" x14ac:dyDescent="0.3">
      <c r="D2437" s="65"/>
      <c r="L2437" s="65"/>
      <c r="N2437" s="71"/>
    </row>
    <row r="2438" spans="4:14" x14ac:dyDescent="0.3">
      <c r="D2438" s="65"/>
      <c r="L2438" s="65"/>
      <c r="N2438" s="71"/>
    </row>
    <row r="2439" spans="4:14" x14ac:dyDescent="0.3">
      <c r="D2439" s="65"/>
      <c r="L2439" s="65"/>
      <c r="N2439" s="71"/>
    </row>
    <row r="2440" spans="4:14" x14ac:dyDescent="0.3">
      <c r="D2440" s="65"/>
      <c r="L2440" s="65"/>
      <c r="N2440" s="71"/>
    </row>
    <row r="2441" spans="4:14" x14ac:dyDescent="0.3">
      <c r="D2441" s="65"/>
      <c r="L2441" s="65"/>
      <c r="N2441" s="71"/>
    </row>
    <row r="2442" spans="4:14" x14ac:dyDescent="0.3">
      <c r="D2442" s="65"/>
      <c r="L2442" s="65"/>
      <c r="N2442" s="71"/>
    </row>
    <row r="2443" spans="4:14" x14ac:dyDescent="0.3">
      <c r="D2443" s="65"/>
      <c r="L2443" s="65"/>
      <c r="N2443" s="71"/>
    </row>
    <row r="2444" spans="4:14" x14ac:dyDescent="0.3">
      <c r="D2444" s="65"/>
      <c r="L2444" s="65"/>
      <c r="N2444" s="71"/>
    </row>
    <row r="2445" spans="4:14" x14ac:dyDescent="0.3">
      <c r="D2445" s="65"/>
      <c r="L2445" s="65"/>
      <c r="N2445" s="71"/>
    </row>
    <row r="2446" spans="4:14" x14ac:dyDescent="0.3">
      <c r="D2446" s="65"/>
      <c r="L2446" s="65"/>
      <c r="N2446" s="71"/>
    </row>
    <row r="2447" spans="4:14" x14ac:dyDescent="0.3">
      <c r="D2447" s="65"/>
      <c r="L2447" s="65"/>
      <c r="N2447" s="71"/>
    </row>
    <row r="2448" spans="4:14" x14ac:dyDescent="0.3">
      <c r="D2448" s="65"/>
      <c r="L2448" s="65"/>
      <c r="N2448" s="71"/>
    </row>
    <row r="2449" spans="4:14" x14ac:dyDescent="0.3">
      <c r="D2449" s="65"/>
      <c r="L2449" s="65"/>
      <c r="N2449" s="71"/>
    </row>
    <row r="2450" spans="4:14" x14ac:dyDescent="0.3">
      <c r="D2450" s="65"/>
      <c r="L2450" s="65"/>
      <c r="N2450" s="71"/>
    </row>
    <row r="2451" spans="4:14" x14ac:dyDescent="0.3">
      <c r="D2451" s="65"/>
      <c r="L2451" s="65"/>
      <c r="N2451" s="71"/>
    </row>
    <row r="2452" spans="4:14" x14ac:dyDescent="0.3">
      <c r="D2452" s="65"/>
      <c r="L2452" s="65"/>
      <c r="N2452" s="71"/>
    </row>
    <row r="2453" spans="4:14" x14ac:dyDescent="0.3">
      <c r="D2453" s="65"/>
      <c r="L2453" s="65"/>
      <c r="N2453" s="71"/>
    </row>
    <row r="2454" spans="4:14" x14ac:dyDescent="0.3">
      <c r="D2454" s="65"/>
      <c r="L2454" s="65"/>
      <c r="N2454" s="71"/>
    </row>
    <row r="2455" spans="4:14" x14ac:dyDescent="0.3">
      <c r="D2455" s="65"/>
      <c r="L2455" s="65"/>
      <c r="N2455" s="71"/>
    </row>
    <row r="2456" spans="4:14" x14ac:dyDescent="0.3">
      <c r="D2456" s="65"/>
      <c r="L2456" s="65"/>
      <c r="N2456" s="71"/>
    </row>
    <row r="2457" spans="4:14" x14ac:dyDescent="0.3">
      <c r="D2457" s="65"/>
      <c r="L2457" s="65"/>
      <c r="N2457" s="71"/>
    </row>
    <row r="2458" spans="4:14" x14ac:dyDescent="0.3">
      <c r="D2458" s="65"/>
      <c r="L2458" s="65"/>
      <c r="N2458" s="71"/>
    </row>
    <row r="2459" spans="4:14" x14ac:dyDescent="0.3">
      <c r="D2459" s="65"/>
      <c r="L2459" s="65"/>
      <c r="N2459" s="71"/>
    </row>
    <row r="2460" spans="4:14" x14ac:dyDescent="0.3">
      <c r="D2460" s="65"/>
      <c r="L2460" s="65"/>
      <c r="N2460" s="71"/>
    </row>
    <row r="2461" spans="4:14" x14ac:dyDescent="0.3">
      <c r="D2461" s="65"/>
      <c r="L2461" s="65"/>
      <c r="N2461" s="71"/>
    </row>
    <row r="2462" spans="4:14" x14ac:dyDescent="0.3">
      <c r="D2462" s="65"/>
      <c r="L2462" s="65"/>
      <c r="N2462" s="71"/>
    </row>
    <row r="2463" spans="4:14" x14ac:dyDescent="0.3">
      <c r="D2463" s="65"/>
      <c r="L2463" s="65"/>
      <c r="N2463" s="71"/>
    </row>
    <row r="2464" spans="4:14" x14ac:dyDescent="0.3">
      <c r="D2464" s="65"/>
      <c r="L2464" s="65"/>
      <c r="N2464" s="71"/>
    </row>
    <row r="2465" spans="4:14" x14ac:dyDescent="0.3">
      <c r="D2465" s="65"/>
      <c r="L2465" s="65"/>
      <c r="N2465" s="71"/>
    </row>
    <row r="2466" spans="4:14" x14ac:dyDescent="0.3">
      <c r="D2466" s="65"/>
      <c r="L2466" s="65"/>
      <c r="N2466" s="71"/>
    </row>
    <row r="2467" spans="4:14" x14ac:dyDescent="0.3">
      <c r="D2467" s="65"/>
      <c r="L2467" s="65"/>
      <c r="N2467" s="71"/>
    </row>
    <row r="2468" spans="4:14" x14ac:dyDescent="0.3">
      <c r="D2468" s="65"/>
      <c r="L2468" s="65"/>
      <c r="N2468" s="71"/>
    </row>
    <row r="2469" spans="4:14" x14ac:dyDescent="0.3">
      <c r="D2469" s="65"/>
      <c r="L2469" s="65"/>
      <c r="N2469" s="71"/>
    </row>
    <row r="2470" spans="4:14" x14ac:dyDescent="0.3">
      <c r="D2470" s="65"/>
      <c r="L2470" s="65"/>
      <c r="N2470" s="71"/>
    </row>
    <row r="2471" spans="4:14" x14ac:dyDescent="0.3">
      <c r="D2471" s="65"/>
      <c r="L2471" s="65"/>
      <c r="N2471" s="71"/>
    </row>
    <row r="2472" spans="4:14" x14ac:dyDescent="0.3">
      <c r="D2472" s="65"/>
      <c r="L2472" s="65"/>
      <c r="N2472" s="71"/>
    </row>
    <row r="2473" spans="4:14" x14ac:dyDescent="0.3">
      <c r="D2473" s="65"/>
      <c r="L2473" s="65"/>
      <c r="N2473" s="71"/>
    </row>
    <row r="2474" spans="4:14" x14ac:dyDescent="0.3">
      <c r="D2474" s="65"/>
      <c r="L2474" s="65"/>
      <c r="N2474" s="71"/>
    </row>
    <row r="2475" spans="4:14" x14ac:dyDescent="0.3">
      <c r="D2475" s="65"/>
      <c r="L2475" s="65"/>
      <c r="N2475" s="71"/>
    </row>
    <row r="2476" spans="4:14" x14ac:dyDescent="0.3">
      <c r="D2476" s="65"/>
      <c r="L2476" s="65"/>
      <c r="N2476" s="71"/>
    </row>
    <row r="2477" spans="4:14" x14ac:dyDescent="0.3">
      <c r="D2477" s="65"/>
      <c r="L2477" s="65"/>
      <c r="N2477" s="71"/>
    </row>
    <row r="2478" spans="4:14" x14ac:dyDescent="0.3">
      <c r="D2478" s="65"/>
      <c r="L2478" s="65"/>
      <c r="N2478" s="71"/>
    </row>
    <row r="2479" spans="4:14" x14ac:dyDescent="0.3">
      <c r="D2479" s="65"/>
      <c r="L2479" s="65"/>
      <c r="N2479" s="71"/>
    </row>
    <row r="2480" spans="4:14" x14ac:dyDescent="0.3">
      <c r="D2480" s="65"/>
      <c r="L2480" s="65"/>
      <c r="N2480" s="71"/>
    </row>
    <row r="2481" spans="4:14" x14ac:dyDescent="0.3">
      <c r="D2481" s="65"/>
      <c r="L2481" s="65"/>
      <c r="N2481" s="71"/>
    </row>
    <row r="2482" spans="4:14" x14ac:dyDescent="0.3">
      <c r="D2482" s="65"/>
      <c r="L2482" s="65"/>
      <c r="N2482" s="71"/>
    </row>
    <row r="2483" spans="4:14" x14ac:dyDescent="0.3">
      <c r="D2483" s="65"/>
      <c r="L2483" s="65"/>
      <c r="N2483" s="71"/>
    </row>
    <row r="2484" spans="4:14" x14ac:dyDescent="0.3">
      <c r="D2484" s="65"/>
      <c r="L2484" s="65"/>
      <c r="N2484" s="71"/>
    </row>
    <row r="2485" spans="4:14" x14ac:dyDescent="0.3">
      <c r="D2485" s="65"/>
      <c r="L2485" s="65"/>
      <c r="N2485" s="71"/>
    </row>
    <row r="2486" spans="4:14" x14ac:dyDescent="0.3">
      <c r="D2486" s="65"/>
      <c r="L2486" s="65"/>
      <c r="N2486" s="71"/>
    </row>
    <row r="2487" spans="4:14" x14ac:dyDescent="0.3">
      <c r="D2487" s="65"/>
      <c r="L2487" s="65"/>
      <c r="N2487" s="71"/>
    </row>
    <row r="2488" spans="4:14" x14ac:dyDescent="0.3">
      <c r="D2488" s="65"/>
      <c r="L2488" s="65"/>
      <c r="N2488" s="71"/>
    </row>
    <row r="2489" spans="4:14" x14ac:dyDescent="0.3">
      <c r="D2489" s="65"/>
      <c r="L2489" s="65"/>
      <c r="N2489" s="71"/>
    </row>
    <row r="2490" spans="4:14" x14ac:dyDescent="0.3">
      <c r="D2490" s="65"/>
      <c r="L2490" s="65"/>
      <c r="N2490" s="71"/>
    </row>
    <row r="2491" spans="4:14" x14ac:dyDescent="0.3">
      <c r="D2491" s="65"/>
      <c r="L2491" s="65"/>
      <c r="N2491" s="71"/>
    </row>
    <row r="2492" spans="4:14" x14ac:dyDescent="0.3">
      <c r="D2492" s="65"/>
      <c r="L2492" s="65"/>
      <c r="N2492" s="71"/>
    </row>
    <row r="2493" spans="4:14" x14ac:dyDescent="0.3">
      <c r="D2493" s="65"/>
      <c r="L2493" s="65"/>
      <c r="N2493" s="71"/>
    </row>
    <row r="2494" spans="4:14" x14ac:dyDescent="0.3">
      <c r="D2494" s="65"/>
      <c r="L2494" s="65"/>
      <c r="N2494" s="71"/>
    </row>
    <row r="2495" spans="4:14" x14ac:dyDescent="0.3">
      <c r="D2495" s="65"/>
      <c r="L2495" s="65"/>
      <c r="N2495" s="71"/>
    </row>
    <row r="2496" spans="4:14" x14ac:dyDescent="0.3">
      <c r="D2496" s="65"/>
      <c r="L2496" s="65"/>
      <c r="N2496" s="71"/>
    </row>
    <row r="2497" spans="4:14" x14ac:dyDescent="0.3">
      <c r="D2497" s="65"/>
      <c r="L2497" s="65"/>
      <c r="N2497" s="71"/>
    </row>
    <row r="2498" spans="4:14" x14ac:dyDescent="0.3">
      <c r="D2498" s="65"/>
      <c r="L2498" s="65"/>
      <c r="N2498" s="71"/>
    </row>
    <row r="2499" spans="4:14" x14ac:dyDescent="0.3">
      <c r="D2499" s="65"/>
      <c r="L2499" s="65"/>
      <c r="N2499" s="71"/>
    </row>
    <row r="2500" spans="4:14" x14ac:dyDescent="0.3">
      <c r="D2500" s="65"/>
      <c r="L2500" s="65"/>
      <c r="N2500" s="71"/>
    </row>
    <row r="2501" spans="4:14" x14ac:dyDescent="0.3">
      <c r="D2501" s="65"/>
      <c r="L2501" s="65"/>
      <c r="N2501" s="71"/>
    </row>
    <row r="2502" spans="4:14" x14ac:dyDescent="0.3">
      <c r="D2502" s="65"/>
      <c r="L2502" s="65"/>
      <c r="N2502" s="71"/>
    </row>
    <row r="2503" spans="4:14" x14ac:dyDescent="0.3">
      <c r="D2503" s="65"/>
      <c r="L2503" s="65"/>
      <c r="N2503" s="71"/>
    </row>
    <row r="2504" spans="4:14" x14ac:dyDescent="0.3">
      <c r="D2504" s="65"/>
      <c r="L2504" s="65"/>
      <c r="N2504" s="71"/>
    </row>
    <row r="2505" spans="4:14" x14ac:dyDescent="0.3">
      <c r="D2505" s="65"/>
      <c r="L2505" s="65"/>
      <c r="N2505" s="71"/>
    </row>
    <row r="2506" spans="4:14" x14ac:dyDescent="0.3">
      <c r="D2506" s="65"/>
      <c r="L2506" s="65"/>
      <c r="N2506" s="71"/>
    </row>
    <row r="2507" spans="4:14" x14ac:dyDescent="0.3">
      <c r="D2507" s="65"/>
      <c r="L2507" s="65"/>
      <c r="N2507" s="71"/>
    </row>
    <row r="2508" spans="4:14" x14ac:dyDescent="0.3">
      <c r="D2508" s="65"/>
      <c r="L2508" s="65"/>
      <c r="N2508" s="71"/>
    </row>
    <row r="2509" spans="4:14" x14ac:dyDescent="0.3">
      <c r="D2509" s="65"/>
      <c r="L2509" s="65"/>
      <c r="N2509" s="71"/>
    </row>
    <row r="2510" spans="4:14" x14ac:dyDescent="0.3">
      <c r="D2510" s="65"/>
      <c r="L2510" s="65"/>
      <c r="N2510" s="71"/>
    </row>
    <row r="2511" spans="4:14" x14ac:dyDescent="0.3">
      <c r="D2511" s="65"/>
      <c r="L2511" s="65"/>
      <c r="N2511" s="71"/>
    </row>
    <row r="2512" spans="4:14" x14ac:dyDescent="0.3">
      <c r="D2512" s="65"/>
      <c r="L2512" s="65"/>
      <c r="N2512" s="71"/>
    </row>
    <row r="2513" spans="4:14" x14ac:dyDescent="0.3">
      <c r="D2513" s="65"/>
      <c r="L2513" s="65"/>
      <c r="N2513" s="71"/>
    </row>
    <row r="2514" spans="4:14" x14ac:dyDescent="0.3">
      <c r="D2514" s="65"/>
      <c r="L2514" s="65"/>
      <c r="N2514" s="71"/>
    </row>
    <row r="2515" spans="4:14" x14ac:dyDescent="0.3">
      <c r="D2515" s="65"/>
      <c r="L2515" s="65"/>
      <c r="N2515" s="71"/>
    </row>
    <row r="2516" spans="4:14" x14ac:dyDescent="0.3">
      <c r="D2516" s="65"/>
      <c r="L2516" s="65"/>
      <c r="N2516" s="71"/>
    </row>
    <row r="2517" spans="4:14" x14ac:dyDescent="0.3">
      <c r="D2517" s="65"/>
      <c r="L2517" s="65"/>
      <c r="N2517" s="71"/>
    </row>
    <row r="2518" spans="4:14" x14ac:dyDescent="0.3">
      <c r="D2518" s="65"/>
      <c r="L2518" s="65"/>
      <c r="N2518" s="71"/>
    </row>
    <row r="2519" spans="4:14" x14ac:dyDescent="0.3">
      <c r="D2519" s="65"/>
      <c r="L2519" s="65"/>
      <c r="N2519" s="71"/>
    </row>
    <row r="2520" spans="4:14" x14ac:dyDescent="0.3">
      <c r="D2520" s="65"/>
      <c r="L2520" s="65"/>
      <c r="N2520" s="71"/>
    </row>
    <row r="2521" spans="4:14" x14ac:dyDescent="0.3">
      <c r="D2521" s="65"/>
      <c r="L2521" s="65"/>
      <c r="N2521" s="71"/>
    </row>
    <row r="2522" spans="4:14" x14ac:dyDescent="0.3">
      <c r="D2522" s="65"/>
      <c r="L2522" s="65"/>
      <c r="N2522" s="71"/>
    </row>
    <row r="2523" spans="4:14" x14ac:dyDescent="0.3">
      <c r="D2523" s="65"/>
      <c r="L2523" s="65"/>
      <c r="N2523" s="71"/>
    </row>
    <row r="2524" spans="4:14" x14ac:dyDescent="0.3">
      <c r="D2524" s="65"/>
      <c r="L2524" s="65"/>
      <c r="N2524" s="71"/>
    </row>
    <row r="2525" spans="4:14" x14ac:dyDescent="0.3">
      <c r="D2525" s="65"/>
      <c r="L2525" s="65"/>
      <c r="N2525" s="71"/>
    </row>
    <row r="2526" spans="4:14" x14ac:dyDescent="0.3">
      <c r="D2526" s="65"/>
      <c r="L2526" s="65"/>
      <c r="N2526" s="71"/>
    </row>
    <row r="2527" spans="4:14" x14ac:dyDescent="0.3">
      <c r="D2527" s="65"/>
      <c r="L2527" s="65"/>
      <c r="N2527" s="71"/>
    </row>
    <row r="2528" spans="4:14" x14ac:dyDescent="0.3">
      <c r="D2528" s="65"/>
      <c r="L2528" s="65"/>
      <c r="N2528" s="71"/>
    </row>
    <row r="2529" spans="4:14" x14ac:dyDescent="0.3">
      <c r="D2529" s="65"/>
      <c r="L2529" s="65"/>
      <c r="N2529" s="71"/>
    </row>
    <row r="2530" spans="4:14" x14ac:dyDescent="0.3">
      <c r="D2530" s="65"/>
      <c r="L2530" s="65"/>
      <c r="N2530" s="71"/>
    </row>
    <row r="2531" spans="4:14" x14ac:dyDescent="0.3">
      <c r="D2531" s="65"/>
      <c r="L2531" s="65"/>
      <c r="N2531" s="71"/>
    </row>
    <row r="2532" spans="4:14" x14ac:dyDescent="0.3">
      <c r="D2532" s="65"/>
      <c r="L2532" s="65"/>
      <c r="N2532" s="71"/>
    </row>
    <row r="2533" spans="4:14" x14ac:dyDescent="0.3">
      <c r="D2533" s="65"/>
      <c r="L2533" s="65"/>
      <c r="N2533" s="71"/>
    </row>
    <row r="2534" spans="4:14" x14ac:dyDescent="0.3">
      <c r="D2534" s="65"/>
      <c r="L2534" s="65"/>
      <c r="N2534" s="71"/>
    </row>
    <row r="2535" spans="4:14" x14ac:dyDescent="0.3">
      <c r="D2535" s="65"/>
      <c r="L2535" s="65"/>
      <c r="N2535" s="71"/>
    </row>
    <row r="2536" spans="4:14" x14ac:dyDescent="0.3">
      <c r="D2536" s="65"/>
      <c r="L2536" s="65"/>
      <c r="N2536" s="71"/>
    </row>
    <row r="2537" spans="4:14" x14ac:dyDescent="0.3">
      <c r="D2537" s="65"/>
      <c r="L2537" s="65"/>
      <c r="N2537" s="71"/>
    </row>
    <row r="2538" spans="4:14" x14ac:dyDescent="0.3">
      <c r="D2538" s="65"/>
      <c r="L2538" s="65"/>
      <c r="N2538" s="71"/>
    </row>
    <row r="2539" spans="4:14" x14ac:dyDescent="0.3">
      <c r="D2539" s="65"/>
      <c r="L2539" s="65"/>
      <c r="N2539" s="71"/>
    </row>
    <row r="2540" spans="4:14" x14ac:dyDescent="0.3">
      <c r="D2540" s="65"/>
      <c r="L2540" s="65"/>
      <c r="N2540" s="71"/>
    </row>
    <row r="2541" spans="4:14" x14ac:dyDescent="0.3">
      <c r="D2541" s="65"/>
      <c r="L2541" s="65"/>
      <c r="N2541" s="71"/>
    </row>
    <row r="2542" spans="4:14" x14ac:dyDescent="0.3">
      <c r="D2542" s="65"/>
      <c r="L2542" s="65"/>
      <c r="N2542" s="71"/>
    </row>
    <row r="2543" spans="4:14" x14ac:dyDescent="0.3">
      <c r="D2543" s="65"/>
      <c r="L2543" s="65"/>
      <c r="N2543" s="71"/>
    </row>
    <row r="2544" spans="4:14" x14ac:dyDescent="0.3">
      <c r="D2544" s="65"/>
      <c r="L2544" s="65"/>
      <c r="N2544" s="71"/>
    </row>
    <row r="2545" spans="4:14" x14ac:dyDescent="0.3">
      <c r="D2545" s="65"/>
      <c r="L2545" s="65"/>
      <c r="N2545" s="71"/>
    </row>
    <row r="2546" spans="4:14" x14ac:dyDescent="0.3">
      <c r="D2546" s="65"/>
      <c r="L2546" s="65"/>
      <c r="N2546" s="71"/>
    </row>
    <row r="2547" spans="4:14" x14ac:dyDescent="0.3">
      <c r="D2547" s="65"/>
      <c r="L2547" s="65"/>
      <c r="N2547" s="71"/>
    </row>
    <row r="2548" spans="4:14" x14ac:dyDescent="0.3">
      <c r="D2548" s="65"/>
      <c r="L2548" s="65"/>
      <c r="N2548" s="71"/>
    </row>
    <row r="2549" spans="4:14" x14ac:dyDescent="0.3">
      <c r="D2549" s="65"/>
      <c r="L2549" s="65"/>
      <c r="N2549" s="71"/>
    </row>
    <row r="2550" spans="4:14" x14ac:dyDescent="0.3">
      <c r="D2550" s="65"/>
      <c r="L2550" s="65"/>
      <c r="N2550" s="71"/>
    </row>
    <row r="2551" spans="4:14" x14ac:dyDescent="0.3">
      <c r="D2551" s="65"/>
      <c r="L2551" s="65"/>
      <c r="N2551" s="71"/>
    </row>
    <row r="2552" spans="4:14" x14ac:dyDescent="0.3">
      <c r="D2552" s="65"/>
      <c r="L2552" s="65"/>
      <c r="N2552" s="71"/>
    </row>
    <row r="2553" spans="4:14" x14ac:dyDescent="0.3">
      <c r="D2553" s="65"/>
      <c r="L2553" s="65"/>
      <c r="N2553" s="71"/>
    </row>
    <row r="2554" spans="4:14" x14ac:dyDescent="0.3">
      <c r="D2554" s="65"/>
      <c r="L2554" s="65"/>
      <c r="N2554" s="71"/>
    </row>
    <row r="2555" spans="4:14" x14ac:dyDescent="0.3">
      <c r="D2555" s="65"/>
      <c r="L2555" s="65"/>
      <c r="N2555" s="71"/>
    </row>
    <row r="2556" spans="4:14" x14ac:dyDescent="0.3">
      <c r="D2556" s="65"/>
      <c r="L2556" s="65"/>
      <c r="N2556" s="71"/>
    </row>
    <row r="2557" spans="4:14" x14ac:dyDescent="0.3">
      <c r="D2557" s="65"/>
      <c r="L2557" s="65"/>
      <c r="N2557" s="71"/>
    </row>
    <row r="2558" spans="4:14" x14ac:dyDescent="0.3">
      <c r="D2558" s="65"/>
      <c r="L2558" s="65"/>
      <c r="N2558" s="71"/>
    </row>
    <row r="2559" spans="4:14" x14ac:dyDescent="0.3">
      <c r="D2559" s="65"/>
      <c r="L2559" s="65"/>
      <c r="N2559" s="71"/>
    </row>
    <row r="2560" spans="4:14" x14ac:dyDescent="0.3">
      <c r="D2560" s="65"/>
      <c r="L2560" s="65"/>
      <c r="N2560" s="71"/>
    </row>
    <row r="2561" spans="4:14" x14ac:dyDescent="0.3">
      <c r="D2561" s="65"/>
      <c r="L2561" s="65"/>
      <c r="N2561" s="71"/>
    </row>
    <row r="2562" spans="4:14" x14ac:dyDescent="0.3">
      <c r="D2562" s="65"/>
      <c r="L2562" s="65"/>
      <c r="N2562" s="71"/>
    </row>
    <row r="2563" spans="4:14" x14ac:dyDescent="0.3">
      <c r="D2563" s="65"/>
      <c r="L2563" s="65"/>
      <c r="N2563" s="71"/>
    </row>
    <row r="2564" spans="4:14" x14ac:dyDescent="0.3">
      <c r="D2564" s="65"/>
      <c r="L2564" s="65"/>
      <c r="N2564" s="71"/>
    </row>
    <row r="2565" spans="4:14" x14ac:dyDescent="0.3">
      <c r="D2565" s="65"/>
      <c r="L2565" s="65"/>
      <c r="N2565" s="71"/>
    </row>
    <row r="2566" spans="4:14" x14ac:dyDescent="0.3">
      <c r="D2566" s="65"/>
      <c r="L2566" s="65"/>
      <c r="N2566" s="71"/>
    </row>
    <row r="2567" spans="4:14" x14ac:dyDescent="0.3">
      <c r="D2567" s="65"/>
      <c r="L2567" s="65"/>
      <c r="N2567" s="71"/>
    </row>
    <row r="2568" spans="4:14" x14ac:dyDescent="0.3">
      <c r="D2568" s="65"/>
      <c r="L2568" s="65"/>
      <c r="N2568" s="71"/>
    </row>
    <row r="2569" spans="4:14" x14ac:dyDescent="0.3">
      <c r="D2569" s="65"/>
      <c r="L2569" s="65"/>
      <c r="N2569" s="71"/>
    </row>
    <row r="2570" spans="4:14" x14ac:dyDescent="0.3">
      <c r="D2570" s="65"/>
      <c r="L2570" s="65"/>
      <c r="N2570" s="71"/>
    </row>
    <row r="2571" spans="4:14" x14ac:dyDescent="0.3">
      <c r="D2571" s="65"/>
      <c r="L2571" s="65"/>
      <c r="N2571" s="71"/>
    </row>
    <row r="2572" spans="4:14" x14ac:dyDescent="0.3">
      <c r="D2572" s="65"/>
      <c r="L2572" s="65"/>
      <c r="N2572" s="71"/>
    </row>
    <row r="2573" spans="4:14" x14ac:dyDescent="0.3">
      <c r="D2573" s="65"/>
      <c r="L2573" s="65"/>
      <c r="N2573" s="71"/>
    </row>
    <row r="2574" spans="4:14" x14ac:dyDescent="0.3">
      <c r="D2574" s="65"/>
      <c r="L2574" s="65"/>
      <c r="N2574" s="71"/>
    </row>
    <row r="2575" spans="4:14" x14ac:dyDescent="0.3">
      <c r="D2575" s="65"/>
      <c r="L2575" s="65"/>
      <c r="N2575" s="71"/>
    </row>
    <row r="2576" spans="4:14" x14ac:dyDescent="0.3">
      <c r="D2576" s="65"/>
      <c r="L2576" s="65"/>
      <c r="N2576" s="71"/>
    </row>
    <row r="2577" spans="4:14" x14ac:dyDescent="0.3">
      <c r="D2577" s="65"/>
      <c r="L2577" s="65"/>
      <c r="N2577" s="71"/>
    </row>
    <row r="2578" spans="4:14" x14ac:dyDescent="0.3">
      <c r="D2578" s="65"/>
      <c r="L2578" s="65"/>
      <c r="N2578" s="71"/>
    </row>
    <row r="2579" spans="4:14" x14ac:dyDescent="0.3">
      <c r="D2579" s="65"/>
      <c r="L2579" s="65"/>
      <c r="N2579" s="71"/>
    </row>
    <row r="2580" spans="4:14" x14ac:dyDescent="0.3">
      <c r="D2580" s="65"/>
      <c r="L2580" s="65"/>
      <c r="N2580" s="71"/>
    </row>
    <row r="2581" spans="4:14" x14ac:dyDescent="0.3">
      <c r="D2581" s="65"/>
      <c r="L2581" s="65"/>
      <c r="N2581" s="71"/>
    </row>
    <row r="2582" spans="4:14" x14ac:dyDescent="0.3">
      <c r="D2582" s="65"/>
      <c r="L2582" s="65"/>
      <c r="N2582" s="71"/>
    </row>
    <row r="2583" spans="4:14" x14ac:dyDescent="0.3">
      <c r="D2583" s="65"/>
      <c r="L2583" s="65"/>
      <c r="N2583" s="71"/>
    </row>
    <row r="2584" spans="4:14" x14ac:dyDescent="0.3">
      <c r="D2584" s="65"/>
      <c r="L2584" s="65"/>
      <c r="N2584" s="71"/>
    </row>
    <row r="2585" spans="4:14" x14ac:dyDescent="0.3">
      <c r="D2585" s="65"/>
      <c r="L2585" s="65"/>
      <c r="N2585" s="71"/>
    </row>
    <row r="2586" spans="4:14" x14ac:dyDescent="0.3">
      <c r="D2586" s="65"/>
      <c r="L2586" s="65"/>
      <c r="N2586" s="71"/>
    </row>
    <row r="2587" spans="4:14" x14ac:dyDescent="0.3">
      <c r="D2587" s="65"/>
      <c r="L2587" s="65"/>
      <c r="N2587" s="71"/>
    </row>
    <row r="2588" spans="4:14" x14ac:dyDescent="0.3">
      <c r="D2588" s="65"/>
      <c r="L2588" s="65"/>
      <c r="N2588" s="71"/>
    </row>
    <row r="2589" spans="4:14" x14ac:dyDescent="0.3">
      <c r="D2589" s="65"/>
      <c r="L2589" s="65"/>
      <c r="N2589" s="71"/>
    </row>
    <row r="2590" spans="4:14" x14ac:dyDescent="0.3">
      <c r="D2590" s="65"/>
      <c r="L2590" s="65"/>
      <c r="N2590" s="71"/>
    </row>
    <row r="2591" spans="4:14" x14ac:dyDescent="0.3">
      <c r="D2591" s="65"/>
      <c r="L2591" s="65"/>
      <c r="N2591" s="71"/>
    </row>
    <row r="2592" spans="4:14" x14ac:dyDescent="0.3">
      <c r="D2592" s="65"/>
      <c r="L2592" s="65"/>
      <c r="N2592" s="71"/>
    </row>
    <row r="2593" spans="4:14" x14ac:dyDescent="0.3">
      <c r="D2593" s="65"/>
      <c r="L2593" s="65"/>
      <c r="N2593" s="71"/>
    </row>
    <row r="2594" spans="4:14" x14ac:dyDescent="0.3">
      <c r="D2594" s="65"/>
      <c r="L2594" s="65"/>
      <c r="N2594" s="71"/>
    </row>
    <row r="2595" spans="4:14" x14ac:dyDescent="0.3">
      <c r="D2595" s="65"/>
      <c r="L2595" s="65"/>
      <c r="N2595" s="71"/>
    </row>
    <row r="2596" spans="4:14" x14ac:dyDescent="0.3">
      <c r="D2596" s="65"/>
      <c r="L2596" s="65"/>
      <c r="N2596" s="71"/>
    </row>
    <row r="2597" spans="4:14" x14ac:dyDescent="0.3">
      <c r="D2597" s="65"/>
      <c r="L2597" s="65"/>
      <c r="N2597" s="71"/>
    </row>
    <row r="2598" spans="4:14" x14ac:dyDescent="0.3">
      <c r="D2598" s="65"/>
      <c r="L2598" s="65"/>
      <c r="N2598" s="71"/>
    </row>
    <row r="2599" spans="4:14" x14ac:dyDescent="0.3">
      <c r="D2599" s="65"/>
      <c r="L2599" s="65"/>
      <c r="N2599" s="71"/>
    </row>
    <row r="2600" spans="4:14" x14ac:dyDescent="0.3">
      <c r="D2600" s="65"/>
      <c r="L2600" s="65"/>
      <c r="N2600" s="71"/>
    </row>
    <row r="2601" spans="4:14" x14ac:dyDescent="0.3">
      <c r="D2601" s="65"/>
      <c r="L2601" s="65"/>
      <c r="N2601" s="71"/>
    </row>
    <row r="2602" spans="4:14" x14ac:dyDescent="0.3">
      <c r="D2602" s="65"/>
      <c r="L2602" s="65"/>
      <c r="N2602" s="71"/>
    </row>
    <row r="2603" spans="4:14" x14ac:dyDescent="0.3">
      <c r="D2603" s="65"/>
      <c r="L2603" s="65"/>
      <c r="N2603" s="71"/>
    </row>
    <row r="2604" spans="4:14" x14ac:dyDescent="0.3">
      <c r="D2604" s="65"/>
      <c r="L2604" s="65"/>
      <c r="N2604" s="71"/>
    </row>
    <row r="2605" spans="4:14" x14ac:dyDescent="0.3">
      <c r="D2605" s="65"/>
      <c r="L2605" s="65"/>
      <c r="N2605" s="71"/>
    </row>
    <row r="2606" spans="4:14" x14ac:dyDescent="0.3">
      <c r="D2606" s="65"/>
      <c r="L2606" s="65"/>
      <c r="N2606" s="71"/>
    </row>
    <row r="2607" spans="4:14" x14ac:dyDescent="0.3">
      <c r="D2607" s="65"/>
      <c r="L2607" s="65"/>
      <c r="N2607" s="71"/>
    </row>
    <row r="2608" spans="4:14" x14ac:dyDescent="0.3">
      <c r="D2608" s="65"/>
      <c r="L2608" s="65"/>
      <c r="N2608" s="71"/>
    </row>
    <row r="2609" spans="4:14" x14ac:dyDescent="0.3">
      <c r="D2609" s="65"/>
      <c r="L2609" s="65"/>
      <c r="N2609" s="71"/>
    </row>
    <row r="2610" spans="4:14" x14ac:dyDescent="0.3">
      <c r="D2610" s="65"/>
      <c r="L2610" s="65"/>
      <c r="N2610" s="71"/>
    </row>
    <row r="2611" spans="4:14" x14ac:dyDescent="0.3">
      <c r="D2611" s="65"/>
      <c r="L2611" s="65"/>
      <c r="N2611" s="71"/>
    </row>
    <row r="2612" spans="4:14" x14ac:dyDescent="0.3">
      <c r="D2612" s="65"/>
      <c r="L2612" s="65"/>
      <c r="N2612" s="71"/>
    </row>
    <row r="2613" spans="4:14" x14ac:dyDescent="0.3">
      <c r="D2613" s="65"/>
      <c r="L2613" s="65"/>
      <c r="N2613" s="71"/>
    </row>
    <row r="2614" spans="4:14" x14ac:dyDescent="0.3">
      <c r="D2614" s="65"/>
      <c r="L2614" s="65"/>
      <c r="N2614" s="71"/>
    </row>
    <row r="2615" spans="4:14" x14ac:dyDescent="0.3">
      <c r="D2615" s="65"/>
      <c r="L2615" s="65"/>
      <c r="N2615" s="71"/>
    </row>
    <row r="2616" spans="4:14" x14ac:dyDescent="0.3">
      <c r="D2616" s="65"/>
      <c r="L2616" s="65"/>
      <c r="N2616" s="71"/>
    </row>
    <row r="2617" spans="4:14" x14ac:dyDescent="0.3">
      <c r="D2617" s="65"/>
      <c r="L2617" s="65"/>
      <c r="N2617" s="71"/>
    </row>
    <row r="2618" spans="4:14" x14ac:dyDescent="0.3">
      <c r="D2618" s="65"/>
      <c r="L2618" s="65"/>
      <c r="N2618" s="71"/>
    </row>
    <row r="2619" spans="4:14" x14ac:dyDescent="0.3">
      <c r="D2619" s="65"/>
      <c r="L2619" s="65"/>
      <c r="N2619" s="71"/>
    </row>
    <row r="2620" spans="4:14" x14ac:dyDescent="0.3">
      <c r="D2620" s="65"/>
      <c r="L2620" s="65"/>
      <c r="N2620" s="71"/>
    </row>
    <row r="2621" spans="4:14" x14ac:dyDescent="0.3">
      <c r="D2621" s="65"/>
      <c r="L2621" s="65"/>
      <c r="N2621" s="71"/>
    </row>
    <row r="2622" spans="4:14" x14ac:dyDescent="0.3">
      <c r="D2622" s="65"/>
      <c r="L2622" s="65"/>
      <c r="N2622" s="71"/>
    </row>
    <row r="2623" spans="4:14" x14ac:dyDescent="0.3">
      <c r="D2623" s="65"/>
      <c r="L2623" s="65"/>
      <c r="N2623" s="71"/>
    </row>
    <row r="2624" spans="4:14" x14ac:dyDescent="0.3">
      <c r="D2624" s="65"/>
      <c r="L2624" s="65"/>
      <c r="N2624" s="71"/>
    </row>
    <row r="2625" spans="4:14" x14ac:dyDescent="0.3">
      <c r="D2625" s="65"/>
      <c r="L2625" s="65"/>
      <c r="N2625" s="71"/>
    </row>
    <row r="2626" spans="4:14" x14ac:dyDescent="0.3">
      <c r="D2626" s="65"/>
      <c r="L2626" s="65"/>
      <c r="N2626" s="71"/>
    </row>
    <row r="2627" spans="4:14" x14ac:dyDescent="0.3">
      <c r="D2627" s="65"/>
      <c r="L2627" s="65"/>
      <c r="N2627" s="71"/>
    </row>
    <row r="2628" spans="4:14" x14ac:dyDescent="0.3">
      <c r="D2628" s="65"/>
      <c r="L2628" s="65"/>
      <c r="N2628" s="71"/>
    </row>
    <row r="2629" spans="4:14" x14ac:dyDescent="0.3">
      <c r="D2629" s="65"/>
      <c r="L2629" s="65"/>
      <c r="N2629" s="71"/>
    </row>
    <row r="2630" spans="4:14" x14ac:dyDescent="0.3">
      <c r="D2630" s="65"/>
      <c r="L2630" s="65"/>
      <c r="N2630" s="71"/>
    </row>
    <row r="2631" spans="4:14" x14ac:dyDescent="0.3">
      <c r="D2631" s="65"/>
      <c r="L2631" s="65"/>
      <c r="N2631" s="71"/>
    </row>
    <row r="2632" spans="4:14" x14ac:dyDescent="0.3">
      <c r="D2632" s="65"/>
      <c r="L2632" s="65"/>
      <c r="N2632" s="71"/>
    </row>
    <row r="2633" spans="4:14" x14ac:dyDescent="0.3">
      <c r="D2633" s="65"/>
      <c r="L2633" s="65"/>
      <c r="N2633" s="71"/>
    </row>
    <row r="2634" spans="4:14" x14ac:dyDescent="0.3">
      <c r="D2634" s="65"/>
      <c r="L2634" s="65"/>
      <c r="N2634" s="71"/>
    </row>
    <row r="2635" spans="4:14" x14ac:dyDescent="0.3">
      <c r="D2635" s="65"/>
      <c r="L2635" s="65"/>
      <c r="N2635" s="71"/>
    </row>
    <row r="2636" spans="4:14" x14ac:dyDescent="0.3">
      <c r="D2636" s="65"/>
      <c r="L2636" s="65"/>
      <c r="N2636" s="71"/>
    </row>
    <row r="2637" spans="4:14" x14ac:dyDescent="0.3">
      <c r="D2637" s="65"/>
      <c r="L2637" s="65"/>
      <c r="N2637" s="71"/>
    </row>
    <row r="2638" spans="4:14" x14ac:dyDescent="0.3">
      <c r="D2638" s="65"/>
      <c r="L2638" s="65"/>
      <c r="N2638" s="71"/>
    </row>
    <row r="2639" spans="4:14" x14ac:dyDescent="0.3">
      <c r="D2639" s="65"/>
      <c r="L2639" s="65"/>
      <c r="N2639" s="71"/>
    </row>
    <row r="2640" spans="4:14" x14ac:dyDescent="0.3">
      <c r="D2640" s="65"/>
      <c r="L2640" s="65"/>
      <c r="N2640" s="71"/>
    </row>
    <row r="2641" spans="4:14" x14ac:dyDescent="0.3">
      <c r="D2641" s="65"/>
      <c r="L2641" s="65"/>
      <c r="N2641" s="71"/>
    </row>
    <row r="2642" spans="4:14" x14ac:dyDescent="0.3">
      <c r="D2642" s="65"/>
      <c r="L2642" s="65"/>
      <c r="N2642" s="71"/>
    </row>
    <row r="2643" spans="4:14" x14ac:dyDescent="0.3">
      <c r="D2643" s="65"/>
      <c r="L2643" s="65"/>
      <c r="N2643" s="71"/>
    </row>
    <row r="2644" spans="4:14" x14ac:dyDescent="0.3">
      <c r="D2644" s="65"/>
      <c r="L2644" s="65"/>
      <c r="N2644" s="71"/>
    </row>
    <row r="2645" spans="4:14" x14ac:dyDescent="0.3">
      <c r="D2645" s="65"/>
      <c r="L2645" s="65"/>
      <c r="N2645" s="71"/>
    </row>
    <row r="2646" spans="4:14" x14ac:dyDescent="0.3">
      <c r="D2646" s="65"/>
      <c r="L2646" s="65"/>
      <c r="N2646" s="71"/>
    </row>
    <row r="2647" spans="4:14" x14ac:dyDescent="0.3">
      <c r="D2647" s="65"/>
      <c r="L2647" s="65"/>
      <c r="N2647" s="71"/>
    </row>
    <row r="2648" spans="4:14" x14ac:dyDescent="0.3">
      <c r="D2648" s="65"/>
      <c r="L2648" s="65"/>
      <c r="N2648" s="71"/>
    </row>
    <row r="2649" spans="4:14" x14ac:dyDescent="0.3">
      <c r="D2649" s="65"/>
      <c r="L2649" s="65"/>
      <c r="N2649" s="71"/>
    </row>
    <row r="2650" spans="4:14" x14ac:dyDescent="0.3">
      <c r="D2650" s="65"/>
      <c r="L2650" s="65"/>
      <c r="N2650" s="71"/>
    </row>
    <row r="2651" spans="4:14" x14ac:dyDescent="0.3">
      <c r="D2651" s="65"/>
      <c r="L2651" s="65"/>
      <c r="N2651" s="71"/>
    </row>
    <row r="2652" spans="4:14" x14ac:dyDescent="0.3">
      <c r="D2652" s="65"/>
      <c r="L2652" s="65"/>
      <c r="N2652" s="71"/>
    </row>
    <row r="2653" spans="4:14" x14ac:dyDescent="0.3">
      <c r="D2653" s="65"/>
      <c r="L2653" s="65"/>
      <c r="N2653" s="71"/>
    </row>
    <row r="2654" spans="4:14" x14ac:dyDescent="0.3">
      <c r="D2654" s="65"/>
      <c r="L2654" s="65"/>
      <c r="N2654" s="71"/>
    </row>
    <row r="2655" spans="4:14" x14ac:dyDescent="0.3">
      <c r="D2655" s="65"/>
      <c r="L2655" s="65"/>
      <c r="N2655" s="71"/>
    </row>
    <row r="2656" spans="4:14" x14ac:dyDescent="0.3">
      <c r="D2656" s="65"/>
      <c r="L2656" s="65"/>
      <c r="N2656" s="71"/>
    </row>
    <row r="2657" spans="4:14" x14ac:dyDescent="0.3">
      <c r="D2657" s="65"/>
      <c r="L2657" s="65"/>
      <c r="N2657" s="71"/>
    </row>
    <row r="2658" spans="4:14" x14ac:dyDescent="0.3">
      <c r="D2658" s="65"/>
      <c r="L2658" s="65"/>
      <c r="N2658" s="71"/>
    </row>
    <row r="2659" spans="4:14" x14ac:dyDescent="0.3">
      <c r="D2659" s="65"/>
      <c r="L2659" s="65"/>
      <c r="N2659" s="71"/>
    </row>
    <row r="2660" spans="4:14" x14ac:dyDescent="0.3">
      <c r="D2660" s="65"/>
      <c r="L2660" s="65"/>
      <c r="N2660" s="71"/>
    </row>
    <row r="2661" spans="4:14" x14ac:dyDescent="0.3">
      <c r="D2661" s="65"/>
      <c r="L2661" s="65"/>
      <c r="N2661" s="71"/>
    </row>
    <row r="2662" spans="4:14" x14ac:dyDescent="0.3">
      <c r="D2662" s="65"/>
      <c r="L2662" s="65"/>
      <c r="N2662" s="71"/>
    </row>
    <row r="2663" spans="4:14" x14ac:dyDescent="0.3">
      <c r="D2663" s="65"/>
      <c r="L2663" s="65"/>
      <c r="N2663" s="71"/>
    </row>
    <row r="2664" spans="4:14" x14ac:dyDescent="0.3">
      <c r="D2664" s="65"/>
      <c r="L2664" s="65"/>
      <c r="N2664" s="71"/>
    </row>
    <row r="2665" spans="4:14" x14ac:dyDescent="0.3">
      <c r="D2665" s="65"/>
      <c r="L2665" s="65"/>
      <c r="N2665" s="71"/>
    </row>
    <row r="2666" spans="4:14" x14ac:dyDescent="0.3">
      <c r="D2666" s="65"/>
      <c r="L2666" s="65"/>
      <c r="N2666" s="71"/>
    </row>
    <row r="2667" spans="4:14" x14ac:dyDescent="0.3">
      <c r="D2667" s="65"/>
      <c r="L2667" s="65"/>
      <c r="N2667" s="71"/>
    </row>
    <row r="2668" spans="4:14" x14ac:dyDescent="0.3">
      <c r="D2668" s="65"/>
      <c r="L2668" s="65"/>
      <c r="N2668" s="71"/>
    </row>
    <row r="2669" spans="4:14" x14ac:dyDescent="0.3">
      <c r="D2669" s="65"/>
      <c r="L2669" s="65"/>
      <c r="N2669" s="71"/>
    </row>
    <row r="2670" spans="4:14" x14ac:dyDescent="0.3">
      <c r="D2670" s="65"/>
      <c r="L2670" s="65"/>
      <c r="N2670" s="71"/>
    </row>
    <row r="2671" spans="4:14" x14ac:dyDescent="0.3">
      <c r="D2671" s="65"/>
      <c r="L2671" s="65"/>
      <c r="N2671" s="71"/>
    </row>
    <row r="2672" spans="4:14" x14ac:dyDescent="0.3">
      <c r="D2672" s="65"/>
      <c r="L2672" s="65"/>
      <c r="N2672" s="71"/>
    </row>
    <row r="2673" spans="4:14" x14ac:dyDescent="0.3">
      <c r="D2673" s="65"/>
      <c r="L2673" s="65"/>
      <c r="N2673" s="71"/>
    </row>
    <row r="2674" spans="4:14" x14ac:dyDescent="0.3">
      <c r="D2674" s="65"/>
      <c r="L2674" s="65"/>
      <c r="N2674" s="71"/>
    </row>
    <row r="2675" spans="4:14" x14ac:dyDescent="0.3">
      <c r="D2675" s="65"/>
      <c r="L2675" s="65"/>
      <c r="N2675" s="71"/>
    </row>
    <row r="2676" spans="4:14" x14ac:dyDescent="0.3">
      <c r="D2676" s="65"/>
      <c r="L2676" s="65"/>
      <c r="N2676" s="71"/>
    </row>
    <row r="2677" spans="4:14" x14ac:dyDescent="0.3">
      <c r="D2677" s="65"/>
      <c r="L2677" s="65"/>
      <c r="N2677" s="71"/>
    </row>
    <row r="2678" spans="4:14" x14ac:dyDescent="0.3">
      <c r="D2678" s="65"/>
      <c r="L2678" s="65"/>
      <c r="N2678" s="71"/>
    </row>
    <row r="2679" spans="4:14" x14ac:dyDescent="0.3">
      <c r="D2679" s="65"/>
      <c r="L2679" s="65"/>
      <c r="N2679" s="71"/>
    </row>
    <row r="2680" spans="4:14" x14ac:dyDescent="0.3">
      <c r="D2680" s="65"/>
      <c r="L2680" s="65"/>
      <c r="N2680" s="71"/>
    </row>
    <row r="2681" spans="4:14" x14ac:dyDescent="0.3">
      <c r="D2681" s="65"/>
      <c r="L2681" s="65"/>
      <c r="N2681" s="71"/>
    </row>
    <row r="2682" spans="4:14" x14ac:dyDescent="0.3">
      <c r="D2682" s="65"/>
      <c r="L2682" s="65"/>
      <c r="N2682" s="71"/>
    </row>
    <row r="2683" spans="4:14" x14ac:dyDescent="0.3">
      <c r="D2683" s="65"/>
      <c r="L2683" s="65"/>
      <c r="N2683" s="71"/>
    </row>
    <row r="2684" spans="4:14" x14ac:dyDescent="0.3">
      <c r="D2684" s="65"/>
      <c r="L2684" s="65"/>
      <c r="N2684" s="71"/>
    </row>
    <row r="2685" spans="4:14" x14ac:dyDescent="0.3">
      <c r="D2685" s="65"/>
      <c r="L2685" s="65"/>
      <c r="N2685" s="71"/>
    </row>
    <row r="2686" spans="4:14" x14ac:dyDescent="0.3">
      <c r="D2686" s="65"/>
      <c r="L2686" s="65"/>
      <c r="N2686" s="71"/>
    </row>
    <row r="2687" spans="4:14" x14ac:dyDescent="0.3">
      <c r="D2687" s="65"/>
      <c r="L2687" s="65"/>
      <c r="N2687" s="71"/>
    </row>
    <row r="2688" spans="4:14" x14ac:dyDescent="0.3">
      <c r="D2688" s="65"/>
      <c r="L2688" s="65"/>
      <c r="N2688" s="71"/>
    </row>
    <row r="2689" spans="4:14" x14ac:dyDescent="0.3">
      <c r="D2689" s="65"/>
      <c r="L2689" s="65"/>
      <c r="N2689" s="71"/>
    </row>
    <row r="2690" spans="4:14" x14ac:dyDescent="0.3">
      <c r="D2690" s="65"/>
      <c r="L2690" s="65"/>
      <c r="N2690" s="71"/>
    </row>
    <row r="2691" spans="4:14" x14ac:dyDescent="0.3">
      <c r="D2691" s="65"/>
      <c r="L2691" s="65"/>
      <c r="N2691" s="71"/>
    </row>
    <row r="2692" spans="4:14" x14ac:dyDescent="0.3">
      <c r="D2692" s="65"/>
      <c r="L2692" s="65"/>
      <c r="N2692" s="71"/>
    </row>
    <row r="2693" spans="4:14" x14ac:dyDescent="0.3">
      <c r="D2693" s="65"/>
      <c r="L2693" s="65"/>
      <c r="N2693" s="71"/>
    </row>
    <row r="2694" spans="4:14" x14ac:dyDescent="0.3">
      <c r="D2694" s="65"/>
      <c r="L2694" s="65"/>
      <c r="N2694" s="71"/>
    </row>
    <row r="2695" spans="4:14" x14ac:dyDescent="0.3">
      <c r="D2695" s="65"/>
      <c r="L2695" s="65"/>
      <c r="N2695" s="71"/>
    </row>
    <row r="2696" spans="4:14" x14ac:dyDescent="0.3">
      <c r="D2696" s="65"/>
      <c r="L2696" s="65"/>
      <c r="N2696" s="71"/>
    </row>
    <row r="2697" spans="4:14" x14ac:dyDescent="0.3">
      <c r="D2697" s="65"/>
      <c r="L2697" s="65"/>
      <c r="N2697" s="71"/>
    </row>
    <row r="2698" spans="4:14" x14ac:dyDescent="0.3">
      <c r="D2698" s="65"/>
      <c r="L2698" s="65"/>
      <c r="N2698" s="71"/>
    </row>
    <row r="2699" spans="4:14" x14ac:dyDescent="0.3">
      <c r="D2699" s="65"/>
      <c r="L2699" s="65"/>
      <c r="N2699" s="71"/>
    </row>
    <row r="2700" spans="4:14" x14ac:dyDescent="0.3">
      <c r="D2700" s="65"/>
      <c r="L2700" s="65"/>
      <c r="N2700" s="71"/>
    </row>
    <row r="2701" spans="4:14" x14ac:dyDescent="0.3">
      <c r="D2701" s="65"/>
      <c r="L2701" s="65"/>
      <c r="N2701" s="71"/>
    </row>
    <row r="2702" spans="4:14" x14ac:dyDescent="0.3">
      <c r="D2702" s="65"/>
      <c r="L2702" s="65"/>
      <c r="N2702" s="71"/>
    </row>
    <row r="2703" spans="4:14" x14ac:dyDescent="0.3">
      <c r="D2703" s="65"/>
      <c r="L2703" s="65"/>
      <c r="N2703" s="71"/>
    </row>
    <row r="2704" spans="4:14" x14ac:dyDescent="0.3">
      <c r="D2704" s="65"/>
      <c r="L2704" s="65"/>
      <c r="N2704" s="71"/>
    </row>
    <row r="2705" spans="4:14" x14ac:dyDescent="0.3">
      <c r="D2705" s="65"/>
      <c r="L2705" s="65"/>
      <c r="N2705" s="71"/>
    </row>
    <row r="2706" spans="4:14" x14ac:dyDescent="0.3">
      <c r="D2706" s="65"/>
      <c r="L2706" s="65"/>
      <c r="N2706" s="71"/>
    </row>
    <row r="2707" spans="4:14" x14ac:dyDescent="0.3">
      <c r="D2707" s="65"/>
      <c r="L2707" s="65"/>
      <c r="N2707" s="71"/>
    </row>
    <row r="2708" spans="4:14" x14ac:dyDescent="0.3">
      <c r="D2708" s="65"/>
      <c r="L2708" s="65"/>
      <c r="N2708" s="71"/>
    </row>
    <row r="2709" spans="4:14" x14ac:dyDescent="0.3">
      <c r="D2709" s="65"/>
      <c r="L2709" s="65"/>
      <c r="N2709" s="71"/>
    </row>
    <row r="2710" spans="4:14" x14ac:dyDescent="0.3">
      <c r="D2710" s="65"/>
      <c r="L2710" s="65"/>
      <c r="N2710" s="71"/>
    </row>
    <row r="2711" spans="4:14" x14ac:dyDescent="0.3">
      <c r="D2711" s="65"/>
      <c r="L2711" s="65"/>
      <c r="N2711" s="71"/>
    </row>
    <row r="2712" spans="4:14" x14ac:dyDescent="0.3">
      <c r="D2712" s="65"/>
      <c r="L2712" s="65"/>
      <c r="N2712" s="71"/>
    </row>
    <row r="2713" spans="4:14" x14ac:dyDescent="0.3">
      <c r="D2713" s="65"/>
      <c r="L2713" s="65"/>
      <c r="N2713" s="71"/>
    </row>
    <row r="2714" spans="4:14" x14ac:dyDescent="0.3">
      <c r="D2714" s="65"/>
      <c r="L2714" s="65"/>
      <c r="N2714" s="71"/>
    </row>
    <row r="2715" spans="4:14" x14ac:dyDescent="0.3">
      <c r="D2715" s="65"/>
      <c r="L2715" s="65"/>
      <c r="N2715" s="71"/>
    </row>
    <row r="2716" spans="4:14" x14ac:dyDescent="0.3">
      <c r="D2716" s="65"/>
      <c r="L2716" s="65"/>
      <c r="N2716" s="71"/>
    </row>
    <row r="2717" spans="4:14" x14ac:dyDescent="0.3">
      <c r="D2717" s="65"/>
      <c r="L2717" s="65"/>
      <c r="N2717" s="71"/>
    </row>
    <row r="2718" spans="4:14" x14ac:dyDescent="0.3">
      <c r="D2718" s="65"/>
      <c r="L2718" s="65"/>
      <c r="N2718" s="71"/>
    </row>
    <row r="2719" spans="4:14" x14ac:dyDescent="0.3">
      <c r="D2719" s="65"/>
      <c r="L2719" s="65"/>
      <c r="N2719" s="71"/>
    </row>
    <row r="2720" spans="4:14" x14ac:dyDescent="0.3">
      <c r="D2720" s="65"/>
      <c r="L2720" s="65"/>
      <c r="N2720" s="71"/>
    </row>
    <row r="2721" spans="4:14" x14ac:dyDescent="0.3">
      <c r="D2721" s="65"/>
      <c r="L2721" s="65"/>
      <c r="N2721" s="71"/>
    </row>
    <row r="2722" spans="4:14" x14ac:dyDescent="0.3">
      <c r="D2722" s="65"/>
      <c r="L2722" s="65"/>
      <c r="N2722" s="71"/>
    </row>
    <row r="2723" spans="4:14" x14ac:dyDescent="0.3">
      <c r="D2723" s="65"/>
      <c r="L2723" s="65"/>
      <c r="N2723" s="71"/>
    </row>
    <row r="2724" spans="4:14" x14ac:dyDescent="0.3">
      <c r="D2724" s="65"/>
      <c r="L2724" s="65"/>
      <c r="N2724" s="71"/>
    </row>
    <row r="2725" spans="4:14" x14ac:dyDescent="0.3">
      <c r="D2725" s="65"/>
      <c r="L2725" s="65"/>
      <c r="N2725" s="71"/>
    </row>
    <row r="2726" spans="4:14" x14ac:dyDescent="0.3">
      <c r="D2726" s="65"/>
      <c r="L2726" s="65"/>
      <c r="N2726" s="71"/>
    </row>
    <row r="2727" spans="4:14" x14ac:dyDescent="0.3">
      <c r="D2727" s="65"/>
      <c r="L2727" s="65"/>
      <c r="N2727" s="71"/>
    </row>
    <row r="2728" spans="4:14" x14ac:dyDescent="0.3">
      <c r="D2728" s="65"/>
      <c r="L2728" s="65"/>
      <c r="N2728" s="71"/>
    </row>
    <row r="2729" spans="4:14" x14ac:dyDescent="0.3">
      <c r="D2729" s="65"/>
      <c r="L2729" s="65"/>
      <c r="N2729" s="71"/>
    </row>
    <row r="2730" spans="4:14" x14ac:dyDescent="0.3">
      <c r="D2730" s="65"/>
      <c r="L2730" s="65"/>
      <c r="N2730" s="71"/>
    </row>
    <row r="2731" spans="4:14" x14ac:dyDescent="0.3">
      <c r="D2731" s="65"/>
      <c r="L2731" s="65"/>
      <c r="N2731" s="71"/>
    </row>
    <row r="2732" spans="4:14" x14ac:dyDescent="0.3">
      <c r="D2732" s="65"/>
      <c r="L2732" s="65"/>
      <c r="N2732" s="71"/>
    </row>
    <row r="2733" spans="4:14" x14ac:dyDescent="0.3">
      <c r="D2733" s="65"/>
      <c r="L2733" s="65"/>
      <c r="N2733" s="71"/>
    </row>
    <row r="2734" spans="4:14" x14ac:dyDescent="0.3">
      <c r="D2734" s="65"/>
      <c r="L2734" s="65"/>
      <c r="N2734" s="71"/>
    </row>
    <row r="2735" spans="4:14" x14ac:dyDescent="0.3">
      <c r="D2735" s="65"/>
      <c r="L2735" s="65"/>
      <c r="N2735" s="71"/>
    </row>
    <row r="2736" spans="4:14" x14ac:dyDescent="0.3">
      <c r="D2736" s="65"/>
      <c r="L2736" s="65"/>
      <c r="N2736" s="71"/>
    </row>
    <row r="2737" spans="4:14" x14ac:dyDescent="0.3">
      <c r="D2737" s="65"/>
      <c r="L2737" s="65"/>
      <c r="N2737" s="71"/>
    </row>
    <row r="2738" spans="4:14" x14ac:dyDescent="0.3">
      <c r="D2738" s="65"/>
      <c r="L2738" s="65"/>
      <c r="N2738" s="71"/>
    </row>
    <row r="2739" spans="4:14" x14ac:dyDescent="0.3">
      <c r="D2739" s="65"/>
      <c r="L2739" s="65"/>
      <c r="N2739" s="71"/>
    </row>
    <row r="2740" spans="4:14" x14ac:dyDescent="0.3">
      <c r="D2740" s="65"/>
      <c r="L2740" s="65"/>
      <c r="N2740" s="71"/>
    </row>
    <row r="2741" spans="4:14" x14ac:dyDescent="0.3">
      <c r="D2741" s="65"/>
      <c r="L2741" s="65"/>
      <c r="N2741" s="71"/>
    </row>
    <row r="2742" spans="4:14" x14ac:dyDescent="0.3">
      <c r="D2742" s="65"/>
      <c r="L2742" s="65"/>
      <c r="N2742" s="71"/>
    </row>
    <row r="2743" spans="4:14" x14ac:dyDescent="0.3">
      <c r="D2743" s="65"/>
      <c r="L2743" s="65"/>
      <c r="N2743" s="71"/>
    </row>
    <row r="2744" spans="4:14" x14ac:dyDescent="0.3">
      <c r="D2744" s="65"/>
      <c r="L2744" s="65"/>
      <c r="N2744" s="71"/>
    </row>
    <row r="2745" spans="4:14" x14ac:dyDescent="0.3">
      <c r="D2745" s="65"/>
      <c r="L2745" s="65"/>
      <c r="N2745" s="71"/>
    </row>
    <row r="2746" spans="4:14" x14ac:dyDescent="0.3">
      <c r="D2746" s="65"/>
      <c r="L2746" s="65"/>
      <c r="N2746" s="71"/>
    </row>
    <row r="2747" spans="4:14" x14ac:dyDescent="0.3">
      <c r="D2747" s="65"/>
      <c r="L2747" s="65"/>
      <c r="N2747" s="71"/>
    </row>
    <row r="2748" spans="4:14" x14ac:dyDescent="0.3">
      <c r="D2748" s="65"/>
      <c r="L2748" s="65"/>
      <c r="N2748" s="71"/>
    </row>
    <row r="2749" spans="4:14" x14ac:dyDescent="0.3">
      <c r="D2749" s="65"/>
      <c r="L2749" s="65"/>
      <c r="N2749" s="71"/>
    </row>
    <row r="2750" spans="4:14" x14ac:dyDescent="0.3">
      <c r="D2750" s="65"/>
      <c r="L2750" s="65"/>
      <c r="N2750" s="71"/>
    </row>
    <row r="2751" spans="4:14" x14ac:dyDescent="0.3">
      <c r="D2751" s="65"/>
      <c r="L2751" s="65"/>
      <c r="N2751" s="71"/>
    </row>
    <row r="2752" spans="4:14" x14ac:dyDescent="0.3">
      <c r="D2752" s="65"/>
      <c r="L2752" s="65"/>
      <c r="N2752" s="71"/>
    </row>
    <row r="2753" spans="4:14" x14ac:dyDescent="0.3">
      <c r="D2753" s="65"/>
      <c r="L2753" s="65"/>
      <c r="N2753" s="71"/>
    </row>
    <row r="2754" spans="4:14" x14ac:dyDescent="0.3">
      <c r="D2754" s="65"/>
      <c r="L2754" s="65"/>
      <c r="N2754" s="71"/>
    </row>
    <row r="2755" spans="4:14" x14ac:dyDescent="0.3">
      <c r="D2755" s="65"/>
      <c r="L2755" s="65"/>
      <c r="N2755" s="71"/>
    </row>
    <row r="2756" spans="4:14" x14ac:dyDescent="0.3">
      <c r="D2756" s="65"/>
      <c r="L2756" s="65"/>
      <c r="N2756" s="71"/>
    </row>
    <row r="2757" spans="4:14" x14ac:dyDescent="0.3">
      <c r="D2757" s="65"/>
      <c r="L2757" s="65"/>
      <c r="N2757" s="71"/>
    </row>
    <row r="2758" spans="4:14" x14ac:dyDescent="0.3">
      <c r="D2758" s="65"/>
      <c r="L2758" s="65"/>
      <c r="N2758" s="71"/>
    </row>
    <row r="2759" spans="4:14" x14ac:dyDescent="0.3">
      <c r="D2759" s="65"/>
      <c r="L2759" s="65"/>
      <c r="N2759" s="71"/>
    </row>
    <row r="2760" spans="4:14" x14ac:dyDescent="0.3">
      <c r="D2760" s="65"/>
      <c r="L2760" s="65"/>
      <c r="N2760" s="71"/>
    </row>
    <row r="2761" spans="4:14" x14ac:dyDescent="0.3">
      <c r="D2761" s="65"/>
      <c r="L2761" s="65"/>
      <c r="N2761" s="71"/>
    </row>
    <row r="2762" spans="4:14" x14ac:dyDescent="0.3">
      <c r="D2762" s="65"/>
      <c r="L2762" s="65"/>
      <c r="N2762" s="71"/>
    </row>
    <row r="2763" spans="4:14" x14ac:dyDescent="0.3">
      <c r="D2763" s="65"/>
      <c r="L2763" s="65"/>
      <c r="N2763" s="71"/>
    </row>
    <row r="2764" spans="4:14" x14ac:dyDescent="0.3">
      <c r="D2764" s="65"/>
      <c r="L2764" s="65"/>
      <c r="N2764" s="71"/>
    </row>
    <row r="2765" spans="4:14" x14ac:dyDescent="0.3">
      <c r="D2765" s="65"/>
      <c r="L2765" s="65"/>
      <c r="N2765" s="71"/>
    </row>
    <row r="2766" spans="4:14" x14ac:dyDescent="0.3">
      <c r="D2766" s="65"/>
      <c r="L2766" s="65"/>
      <c r="N2766" s="71"/>
    </row>
    <row r="2767" spans="4:14" x14ac:dyDescent="0.3">
      <c r="D2767" s="65"/>
      <c r="L2767" s="65"/>
      <c r="N2767" s="71"/>
    </row>
    <row r="2768" spans="4:14" x14ac:dyDescent="0.3">
      <c r="D2768" s="65"/>
      <c r="L2768" s="65"/>
      <c r="N2768" s="71"/>
    </row>
    <row r="2769" spans="4:14" x14ac:dyDescent="0.3">
      <c r="D2769" s="65"/>
      <c r="L2769" s="65"/>
      <c r="N2769" s="71"/>
    </row>
    <row r="2770" spans="4:14" x14ac:dyDescent="0.3">
      <c r="D2770" s="65"/>
      <c r="L2770" s="65"/>
      <c r="N2770" s="71"/>
    </row>
    <row r="2771" spans="4:14" x14ac:dyDescent="0.3">
      <c r="D2771" s="65"/>
      <c r="L2771" s="65"/>
      <c r="N2771" s="71"/>
    </row>
    <row r="2772" spans="4:14" x14ac:dyDescent="0.3">
      <c r="D2772" s="65"/>
      <c r="L2772" s="65"/>
      <c r="N2772" s="71"/>
    </row>
    <row r="2773" spans="4:14" x14ac:dyDescent="0.3">
      <c r="D2773" s="65"/>
      <c r="L2773" s="65"/>
      <c r="N2773" s="71"/>
    </row>
    <row r="2774" spans="4:14" x14ac:dyDescent="0.3">
      <c r="D2774" s="65"/>
      <c r="L2774" s="65"/>
      <c r="N2774" s="71"/>
    </row>
    <row r="2775" spans="4:14" x14ac:dyDescent="0.3">
      <c r="D2775" s="65"/>
      <c r="L2775" s="65"/>
      <c r="N2775" s="71"/>
    </row>
    <row r="2776" spans="4:14" x14ac:dyDescent="0.3">
      <c r="D2776" s="65"/>
      <c r="L2776" s="65"/>
      <c r="N2776" s="71"/>
    </row>
    <row r="2777" spans="4:14" x14ac:dyDescent="0.3">
      <c r="D2777" s="65"/>
      <c r="L2777" s="65"/>
      <c r="N2777" s="71"/>
    </row>
    <row r="2778" spans="4:14" x14ac:dyDescent="0.3">
      <c r="D2778" s="65"/>
      <c r="L2778" s="65"/>
      <c r="N2778" s="71"/>
    </row>
    <row r="2779" spans="4:14" x14ac:dyDescent="0.3">
      <c r="D2779" s="65"/>
      <c r="L2779" s="65"/>
      <c r="N2779" s="71"/>
    </row>
    <row r="2780" spans="4:14" x14ac:dyDescent="0.3">
      <c r="D2780" s="65"/>
      <c r="L2780" s="65"/>
      <c r="N2780" s="71"/>
    </row>
    <row r="2781" spans="4:14" x14ac:dyDescent="0.3">
      <c r="D2781" s="65"/>
      <c r="L2781" s="65"/>
      <c r="N2781" s="71"/>
    </row>
    <row r="2782" spans="4:14" x14ac:dyDescent="0.3">
      <c r="D2782" s="65"/>
      <c r="L2782" s="65"/>
      <c r="N2782" s="71"/>
    </row>
    <row r="2783" spans="4:14" x14ac:dyDescent="0.3">
      <c r="D2783" s="65"/>
      <c r="L2783" s="65"/>
      <c r="N2783" s="71"/>
    </row>
    <row r="2784" spans="4:14" x14ac:dyDescent="0.3">
      <c r="D2784" s="65"/>
      <c r="L2784" s="65"/>
      <c r="N2784" s="71"/>
    </row>
    <row r="2785" spans="4:14" x14ac:dyDescent="0.3">
      <c r="D2785" s="65"/>
      <c r="L2785" s="65"/>
      <c r="N2785" s="71"/>
    </row>
    <row r="2786" spans="4:14" x14ac:dyDescent="0.3">
      <c r="D2786" s="65"/>
      <c r="L2786" s="65"/>
      <c r="N2786" s="71"/>
    </row>
    <row r="2787" spans="4:14" x14ac:dyDescent="0.3">
      <c r="D2787" s="65"/>
      <c r="L2787" s="65"/>
      <c r="N2787" s="71"/>
    </row>
    <row r="2788" spans="4:14" x14ac:dyDescent="0.3">
      <c r="D2788" s="65"/>
      <c r="L2788" s="65"/>
      <c r="N2788" s="71"/>
    </row>
    <row r="2789" spans="4:14" x14ac:dyDescent="0.3">
      <c r="D2789" s="65"/>
      <c r="L2789" s="65"/>
      <c r="N2789" s="71"/>
    </row>
    <row r="2790" spans="4:14" x14ac:dyDescent="0.3">
      <c r="D2790" s="65"/>
      <c r="L2790" s="65"/>
      <c r="N2790" s="71"/>
    </row>
    <row r="2791" spans="4:14" x14ac:dyDescent="0.3">
      <c r="D2791" s="65"/>
      <c r="L2791" s="65"/>
      <c r="N2791" s="71"/>
    </row>
    <row r="2792" spans="4:14" x14ac:dyDescent="0.3">
      <c r="D2792" s="65"/>
      <c r="L2792" s="65"/>
      <c r="N2792" s="71"/>
    </row>
    <row r="2793" spans="4:14" x14ac:dyDescent="0.3">
      <c r="D2793" s="65"/>
      <c r="L2793" s="65"/>
      <c r="N2793" s="71"/>
    </row>
    <row r="2794" spans="4:14" x14ac:dyDescent="0.3">
      <c r="D2794" s="65"/>
      <c r="L2794" s="65"/>
      <c r="N2794" s="71"/>
    </row>
    <row r="2795" spans="4:14" x14ac:dyDescent="0.3">
      <c r="D2795" s="65"/>
      <c r="L2795" s="65"/>
      <c r="N2795" s="71"/>
    </row>
    <row r="2796" spans="4:14" x14ac:dyDescent="0.3">
      <c r="D2796" s="65"/>
      <c r="L2796" s="65"/>
      <c r="N2796" s="71"/>
    </row>
    <row r="2797" spans="4:14" x14ac:dyDescent="0.3">
      <c r="D2797" s="65"/>
      <c r="L2797" s="65"/>
      <c r="N2797" s="71"/>
    </row>
    <row r="2798" spans="4:14" x14ac:dyDescent="0.3">
      <c r="D2798" s="65"/>
      <c r="L2798" s="65"/>
      <c r="N2798" s="71"/>
    </row>
    <row r="2799" spans="4:14" x14ac:dyDescent="0.3">
      <c r="D2799" s="65"/>
      <c r="L2799" s="65"/>
      <c r="N2799" s="71"/>
    </row>
    <row r="2800" spans="4:14" x14ac:dyDescent="0.3">
      <c r="D2800" s="65"/>
      <c r="L2800" s="65"/>
      <c r="N2800" s="71"/>
    </row>
    <row r="2801" spans="4:14" x14ac:dyDescent="0.3">
      <c r="D2801" s="65"/>
      <c r="L2801" s="65"/>
      <c r="N2801" s="71"/>
    </row>
    <row r="2802" spans="4:14" x14ac:dyDescent="0.3">
      <c r="D2802" s="65"/>
      <c r="L2802" s="65"/>
      <c r="N2802" s="71"/>
    </row>
    <row r="2803" spans="4:14" x14ac:dyDescent="0.3">
      <c r="D2803" s="65"/>
      <c r="L2803" s="65"/>
      <c r="N2803" s="71"/>
    </row>
    <row r="2804" spans="4:14" x14ac:dyDescent="0.3">
      <c r="D2804" s="65"/>
      <c r="L2804" s="65"/>
      <c r="N2804" s="71"/>
    </row>
    <row r="2805" spans="4:14" x14ac:dyDescent="0.3">
      <c r="D2805" s="65"/>
      <c r="L2805" s="65"/>
      <c r="N2805" s="71"/>
    </row>
    <row r="2806" spans="4:14" x14ac:dyDescent="0.3">
      <c r="D2806" s="65"/>
      <c r="L2806" s="65"/>
      <c r="N2806" s="71"/>
    </row>
    <row r="2807" spans="4:14" x14ac:dyDescent="0.3">
      <c r="D2807" s="65"/>
      <c r="L2807" s="65"/>
      <c r="N2807" s="71"/>
    </row>
    <row r="2808" spans="4:14" x14ac:dyDescent="0.3">
      <c r="D2808" s="65"/>
      <c r="L2808" s="65"/>
      <c r="N2808" s="71"/>
    </row>
    <row r="2809" spans="4:14" x14ac:dyDescent="0.3">
      <c r="D2809" s="65"/>
      <c r="L2809" s="65"/>
      <c r="N2809" s="71"/>
    </row>
    <row r="2810" spans="4:14" x14ac:dyDescent="0.3">
      <c r="D2810" s="65"/>
      <c r="L2810" s="65"/>
      <c r="N2810" s="71"/>
    </row>
    <row r="2811" spans="4:14" x14ac:dyDescent="0.3">
      <c r="D2811" s="65"/>
      <c r="L2811" s="65"/>
      <c r="N2811" s="71"/>
    </row>
    <row r="2812" spans="4:14" x14ac:dyDescent="0.3">
      <c r="D2812" s="65"/>
      <c r="L2812" s="65"/>
      <c r="N2812" s="71"/>
    </row>
    <row r="2813" spans="4:14" x14ac:dyDescent="0.3">
      <c r="D2813" s="65"/>
      <c r="L2813" s="65"/>
      <c r="N2813" s="71"/>
    </row>
    <row r="2814" spans="4:14" x14ac:dyDescent="0.3">
      <c r="D2814" s="65"/>
      <c r="L2814" s="65"/>
      <c r="N2814" s="71"/>
    </row>
    <row r="2815" spans="4:14" x14ac:dyDescent="0.3">
      <c r="D2815" s="65"/>
      <c r="L2815" s="65"/>
      <c r="N2815" s="71"/>
    </row>
    <row r="2816" spans="4:14" x14ac:dyDescent="0.3">
      <c r="D2816" s="65"/>
      <c r="L2816" s="65"/>
      <c r="N2816" s="71"/>
    </row>
    <row r="2817" spans="4:14" x14ac:dyDescent="0.3">
      <c r="D2817" s="65"/>
      <c r="L2817" s="65"/>
      <c r="N2817" s="71"/>
    </row>
    <row r="2818" spans="4:14" x14ac:dyDescent="0.3">
      <c r="D2818" s="65"/>
      <c r="L2818" s="65"/>
      <c r="N2818" s="71"/>
    </row>
    <row r="2819" spans="4:14" x14ac:dyDescent="0.3">
      <c r="D2819" s="65"/>
      <c r="L2819" s="65"/>
      <c r="N2819" s="71"/>
    </row>
    <row r="2820" spans="4:14" x14ac:dyDescent="0.3">
      <c r="D2820" s="65"/>
      <c r="L2820" s="65"/>
      <c r="N2820" s="71"/>
    </row>
    <row r="2821" spans="4:14" x14ac:dyDescent="0.3">
      <c r="D2821" s="65"/>
      <c r="L2821" s="65"/>
      <c r="N2821" s="71"/>
    </row>
    <row r="2822" spans="4:14" x14ac:dyDescent="0.3">
      <c r="D2822" s="65"/>
      <c r="L2822" s="65"/>
      <c r="N2822" s="71"/>
    </row>
    <row r="2823" spans="4:14" x14ac:dyDescent="0.3">
      <c r="D2823" s="65"/>
      <c r="L2823" s="65"/>
      <c r="N2823" s="71"/>
    </row>
    <row r="2824" spans="4:14" x14ac:dyDescent="0.3">
      <c r="D2824" s="65"/>
      <c r="L2824" s="65"/>
      <c r="N2824" s="71"/>
    </row>
    <row r="2825" spans="4:14" x14ac:dyDescent="0.3">
      <c r="D2825" s="65"/>
      <c r="L2825" s="65"/>
      <c r="N2825" s="71"/>
    </row>
    <row r="2826" spans="4:14" x14ac:dyDescent="0.3">
      <c r="D2826" s="65"/>
      <c r="L2826" s="65"/>
      <c r="N2826" s="71"/>
    </row>
    <row r="2827" spans="4:14" x14ac:dyDescent="0.3">
      <c r="D2827" s="65"/>
      <c r="L2827" s="65"/>
      <c r="N2827" s="71"/>
    </row>
    <row r="2828" spans="4:14" x14ac:dyDescent="0.3">
      <c r="D2828" s="65"/>
      <c r="L2828" s="65"/>
      <c r="N2828" s="71"/>
    </row>
    <row r="2829" spans="4:14" x14ac:dyDescent="0.3">
      <c r="D2829" s="65"/>
      <c r="L2829" s="65"/>
      <c r="N2829" s="71"/>
    </row>
    <row r="2830" spans="4:14" x14ac:dyDescent="0.3">
      <c r="D2830" s="65"/>
      <c r="L2830" s="65"/>
      <c r="N2830" s="71"/>
    </row>
    <row r="2831" spans="4:14" x14ac:dyDescent="0.3">
      <c r="D2831" s="65"/>
      <c r="L2831" s="65"/>
      <c r="N2831" s="71"/>
    </row>
    <row r="2832" spans="4:14" x14ac:dyDescent="0.3">
      <c r="D2832" s="65"/>
      <c r="L2832" s="65"/>
      <c r="N2832" s="71"/>
    </row>
    <row r="2833" spans="4:14" x14ac:dyDescent="0.3">
      <c r="D2833" s="65"/>
      <c r="L2833" s="65"/>
      <c r="N2833" s="71"/>
    </row>
    <row r="2834" spans="4:14" x14ac:dyDescent="0.3">
      <c r="D2834" s="65"/>
      <c r="L2834" s="65"/>
      <c r="N2834" s="71"/>
    </row>
    <row r="2835" spans="4:14" x14ac:dyDescent="0.3">
      <c r="D2835" s="65"/>
      <c r="L2835" s="65"/>
      <c r="N2835" s="71"/>
    </row>
    <row r="2836" spans="4:14" x14ac:dyDescent="0.3">
      <c r="D2836" s="65"/>
      <c r="L2836" s="65"/>
      <c r="N2836" s="71"/>
    </row>
    <row r="2837" spans="4:14" x14ac:dyDescent="0.3">
      <c r="D2837" s="65"/>
      <c r="L2837" s="65"/>
      <c r="N2837" s="71"/>
    </row>
    <row r="2838" spans="4:14" x14ac:dyDescent="0.3">
      <c r="D2838" s="65"/>
      <c r="L2838" s="65"/>
      <c r="N2838" s="71"/>
    </row>
    <row r="2839" spans="4:14" x14ac:dyDescent="0.3">
      <c r="D2839" s="65"/>
      <c r="L2839" s="65"/>
      <c r="N2839" s="71"/>
    </row>
    <row r="2840" spans="4:14" x14ac:dyDescent="0.3">
      <c r="D2840" s="65"/>
      <c r="L2840" s="65"/>
      <c r="N2840" s="71"/>
    </row>
    <row r="2841" spans="4:14" x14ac:dyDescent="0.3">
      <c r="D2841" s="65"/>
      <c r="L2841" s="65"/>
      <c r="N2841" s="71"/>
    </row>
    <row r="2842" spans="4:14" x14ac:dyDescent="0.3">
      <c r="D2842" s="65"/>
      <c r="L2842" s="65"/>
      <c r="N2842" s="71"/>
    </row>
    <row r="2843" spans="4:14" x14ac:dyDescent="0.3">
      <c r="D2843" s="65"/>
      <c r="L2843" s="65"/>
      <c r="N2843" s="71"/>
    </row>
    <row r="2844" spans="4:14" x14ac:dyDescent="0.3">
      <c r="D2844" s="65"/>
      <c r="L2844" s="65"/>
      <c r="N2844" s="71"/>
    </row>
    <row r="2845" spans="4:14" x14ac:dyDescent="0.3">
      <c r="D2845" s="65"/>
      <c r="L2845" s="65"/>
      <c r="N2845" s="71"/>
    </row>
    <row r="2846" spans="4:14" x14ac:dyDescent="0.3">
      <c r="D2846" s="65"/>
      <c r="L2846" s="65"/>
      <c r="N2846" s="71"/>
    </row>
    <row r="2847" spans="4:14" x14ac:dyDescent="0.3">
      <c r="D2847" s="65"/>
      <c r="L2847" s="65"/>
      <c r="N2847" s="71"/>
    </row>
    <row r="2848" spans="4:14" x14ac:dyDescent="0.3">
      <c r="D2848" s="65"/>
      <c r="L2848" s="65"/>
      <c r="N2848" s="71"/>
    </row>
    <row r="2849" spans="4:14" x14ac:dyDescent="0.3">
      <c r="D2849" s="65"/>
      <c r="L2849" s="65"/>
      <c r="N2849" s="71"/>
    </row>
    <row r="2850" spans="4:14" x14ac:dyDescent="0.3">
      <c r="D2850" s="65"/>
      <c r="L2850" s="65"/>
      <c r="N2850" s="71"/>
    </row>
    <row r="2851" spans="4:14" x14ac:dyDescent="0.3">
      <c r="D2851" s="65"/>
      <c r="L2851" s="65"/>
      <c r="N2851" s="71"/>
    </row>
    <row r="2852" spans="4:14" x14ac:dyDescent="0.3">
      <c r="D2852" s="65"/>
      <c r="L2852" s="65"/>
      <c r="N2852" s="71"/>
    </row>
    <row r="2853" spans="4:14" x14ac:dyDescent="0.3">
      <c r="D2853" s="65"/>
      <c r="L2853" s="65"/>
      <c r="N2853" s="71"/>
    </row>
    <row r="2854" spans="4:14" x14ac:dyDescent="0.3">
      <c r="D2854" s="65"/>
      <c r="L2854" s="65"/>
      <c r="N2854" s="71"/>
    </row>
    <row r="2855" spans="4:14" x14ac:dyDescent="0.3">
      <c r="D2855" s="65"/>
      <c r="L2855" s="65"/>
      <c r="N2855" s="71"/>
    </row>
    <row r="2856" spans="4:14" x14ac:dyDescent="0.3">
      <c r="D2856" s="65"/>
      <c r="L2856" s="65"/>
      <c r="N2856" s="71"/>
    </row>
    <row r="2857" spans="4:14" x14ac:dyDescent="0.3">
      <c r="D2857" s="65"/>
      <c r="L2857" s="65"/>
      <c r="N2857" s="71"/>
    </row>
    <row r="2858" spans="4:14" x14ac:dyDescent="0.3">
      <c r="D2858" s="65"/>
      <c r="L2858" s="65"/>
      <c r="N2858" s="71"/>
    </row>
    <row r="2859" spans="4:14" x14ac:dyDescent="0.3">
      <c r="D2859" s="65"/>
      <c r="L2859" s="65"/>
      <c r="N2859" s="71"/>
    </row>
    <row r="2860" spans="4:14" x14ac:dyDescent="0.3">
      <c r="D2860" s="65"/>
      <c r="L2860" s="65"/>
      <c r="N2860" s="71"/>
    </row>
    <row r="2861" spans="4:14" x14ac:dyDescent="0.3">
      <c r="D2861" s="65"/>
      <c r="L2861" s="65"/>
      <c r="N2861" s="71"/>
    </row>
    <row r="2862" spans="4:14" x14ac:dyDescent="0.3">
      <c r="D2862" s="65"/>
      <c r="L2862" s="65"/>
      <c r="N2862" s="71"/>
    </row>
    <row r="2863" spans="4:14" x14ac:dyDescent="0.3">
      <c r="D2863" s="65"/>
      <c r="L2863" s="65"/>
      <c r="N2863" s="71"/>
    </row>
    <row r="2864" spans="4:14" x14ac:dyDescent="0.3">
      <c r="D2864" s="65"/>
      <c r="L2864" s="65"/>
      <c r="N2864" s="71"/>
    </row>
    <row r="2865" spans="4:14" x14ac:dyDescent="0.3">
      <c r="D2865" s="65"/>
      <c r="L2865" s="65"/>
      <c r="N2865" s="71"/>
    </row>
    <row r="2866" spans="4:14" x14ac:dyDescent="0.3">
      <c r="D2866" s="65"/>
      <c r="L2866" s="65"/>
      <c r="N2866" s="71"/>
    </row>
    <row r="2867" spans="4:14" x14ac:dyDescent="0.3">
      <c r="D2867" s="65"/>
      <c r="L2867" s="65"/>
      <c r="N2867" s="71"/>
    </row>
    <row r="2868" spans="4:14" x14ac:dyDescent="0.3">
      <c r="D2868" s="65"/>
      <c r="L2868" s="65"/>
      <c r="N2868" s="71"/>
    </row>
    <row r="2869" spans="4:14" x14ac:dyDescent="0.3">
      <c r="D2869" s="65"/>
      <c r="L2869" s="65"/>
      <c r="N2869" s="71"/>
    </row>
    <row r="2870" spans="4:14" x14ac:dyDescent="0.3">
      <c r="D2870" s="65"/>
      <c r="L2870" s="65"/>
      <c r="N2870" s="71"/>
    </row>
    <row r="2871" spans="4:14" x14ac:dyDescent="0.3">
      <c r="D2871" s="65"/>
      <c r="L2871" s="65"/>
      <c r="N2871" s="71"/>
    </row>
    <row r="2872" spans="4:14" x14ac:dyDescent="0.3">
      <c r="D2872" s="65"/>
      <c r="L2872" s="65"/>
      <c r="N2872" s="71"/>
    </row>
    <row r="2873" spans="4:14" x14ac:dyDescent="0.3">
      <c r="D2873" s="65"/>
      <c r="L2873" s="65"/>
      <c r="N2873" s="71"/>
    </row>
    <row r="2874" spans="4:14" x14ac:dyDescent="0.3">
      <c r="D2874" s="65"/>
      <c r="L2874" s="65"/>
      <c r="N2874" s="71"/>
    </row>
    <row r="2875" spans="4:14" x14ac:dyDescent="0.3">
      <c r="D2875" s="65"/>
      <c r="L2875" s="65"/>
      <c r="N2875" s="71"/>
    </row>
    <row r="2876" spans="4:14" x14ac:dyDescent="0.3">
      <c r="D2876" s="65"/>
      <c r="L2876" s="65"/>
      <c r="N2876" s="71"/>
    </row>
    <row r="2877" spans="4:14" x14ac:dyDescent="0.3">
      <c r="D2877" s="65"/>
      <c r="L2877" s="65"/>
      <c r="N2877" s="71"/>
    </row>
    <row r="2878" spans="4:14" x14ac:dyDescent="0.3">
      <c r="D2878" s="65"/>
      <c r="L2878" s="65"/>
      <c r="N2878" s="71"/>
    </row>
    <row r="2879" spans="4:14" x14ac:dyDescent="0.3">
      <c r="D2879" s="65"/>
      <c r="L2879" s="65"/>
      <c r="N2879" s="71"/>
    </row>
    <row r="2880" spans="4:14" x14ac:dyDescent="0.3">
      <c r="D2880" s="65"/>
      <c r="L2880" s="65"/>
      <c r="N2880" s="71"/>
    </row>
    <row r="2881" spans="4:14" x14ac:dyDescent="0.3">
      <c r="D2881" s="65"/>
      <c r="L2881" s="65"/>
      <c r="N2881" s="71"/>
    </row>
    <row r="2882" spans="4:14" x14ac:dyDescent="0.3">
      <c r="D2882" s="65"/>
      <c r="L2882" s="65"/>
      <c r="N2882" s="71"/>
    </row>
    <row r="2883" spans="4:14" x14ac:dyDescent="0.3">
      <c r="D2883" s="65"/>
      <c r="L2883" s="65"/>
      <c r="N2883" s="71"/>
    </row>
    <row r="2884" spans="4:14" x14ac:dyDescent="0.3">
      <c r="D2884" s="65"/>
      <c r="L2884" s="65"/>
      <c r="N2884" s="71"/>
    </row>
    <row r="2885" spans="4:14" x14ac:dyDescent="0.3">
      <c r="D2885" s="65"/>
      <c r="L2885" s="65"/>
      <c r="N2885" s="71"/>
    </row>
    <row r="2886" spans="4:14" x14ac:dyDescent="0.3">
      <c r="D2886" s="65"/>
      <c r="L2886" s="65"/>
      <c r="N2886" s="71"/>
    </row>
    <row r="2887" spans="4:14" x14ac:dyDescent="0.3">
      <c r="D2887" s="65"/>
      <c r="L2887" s="65"/>
      <c r="N2887" s="71"/>
    </row>
    <row r="2888" spans="4:14" x14ac:dyDescent="0.3">
      <c r="D2888" s="65"/>
      <c r="L2888" s="65"/>
      <c r="N2888" s="71"/>
    </row>
    <row r="2889" spans="4:14" x14ac:dyDescent="0.3">
      <c r="D2889" s="65"/>
      <c r="L2889" s="65"/>
      <c r="N2889" s="71"/>
    </row>
    <row r="2890" spans="4:14" x14ac:dyDescent="0.3">
      <c r="D2890" s="65"/>
      <c r="L2890" s="65"/>
      <c r="N2890" s="71"/>
    </row>
    <row r="2891" spans="4:14" x14ac:dyDescent="0.3">
      <c r="D2891" s="65"/>
      <c r="L2891" s="65"/>
      <c r="N2891" s="71"/>
    </row>
    <row r="2892" spans="4:14" x14ac:dyDescent="0.3">
      <c r="D2892" s="65"/>
      <c r="L2892" s="65"/>
      <c r="N2892" s="71"/>
    </row>
    <row r="2893" spans="4:14" x14ac:dyDescent="0.3">
      <c r="D2893" s="65"/>
      <c r="L2893" s="65"/>
      <c r="N2893" s="71"/>
    </row>
    <row r="2894" spans="4:14" x14ac:dyDescent="0.3">
      <c r="D2894" s="65"/>
      <c r="L2894" s="65"/>
      <c r="N2894" s="71"/>
    </row>
    <row r="2895" spans="4:14" x14ac:dyDescent="0.3">
      <c r="D2895" s="65"/>
      <c r="L2895" s="65"/>
      <c r="N2895" s="71"/>
    </row>
    <row r="2896" spans="4:14" x14ac:dyDescent="0.3">
      <c r="D2896" s="65"/>
      <c r="L2896" s="65"/>
      <c r="N2896" s="71"/>
    </row>
    <row r="2897" spans="4:14" x14ac:dyDescent="0.3">
      <c r="D2897" s="65"/>
      <c r="L2897" s="65"/>
      <c r="N2897" s="71"/>
    </row>
    <row r="2898" spans="4:14" x14ac:dyDescent="0.3">
      <c r="D2898" s="65"/>
      <c r="L2898" s="65"/>
      <c r="N2898" s="71"/>
    </row>
    <row r="2899" spans="4:14" x14ac:dyDescent="0.3">
      <c r="D2899" s="65"/>
      <c r="L2899" s="65"/>
      <c r="N2899" s="71"/>
    </row>
    <row r="2900" spans="4:14" x14ac:dyDescent="0.3">
      <c r="D2900" s="65"/>
      <c r="L2900" s="65"/>
      <c r="N2900" s="71"/>
    </row>
    <row r="2901" spans="4:14" x14ac:dyDescent="0.3">
      <c r="D2901" s="65"/>
      <c r="L2901" s="65"/>
      <c r="N2901" s="71"/>
    </row>
    <row r="2902" spans="4:14" x14ac:dyDescent="0.3">
      <c r="D2902" s="65"/>
      <c r="L2902" s="65"/>
      <c r="N2902" s="71"/>
    </row>
    <row r="2903" spans="4:14" x14ac:dyDescent="0.3">
      <c r="D2903" s="65"/>
      <c r="L2903" s="65"/>
      <c r="N2903" s="71"/>
    </row>
    <row r="2904" spans="4:14" x14ac:dyDescent="0.3">
      <c r="D2904" s="65"/>
      <c r="L2904" s="65"/>
      <c r="N2904" s="71"/>
    </row>
    <row r="2905" spans="4:14" x14ac:dyDescent="0.3">
      <c r="D2905" s="65"/>
      <c r="L2905" s="65"/>
      <c r="N2905" s="71"/>
    </row>
    <row r="2906" spans="4:14" x14ac:dyDescent="0.3">
      <c r="D2906" s="65"/>
      <c r="L2906" s="65"/>
      <c r="N2906" s="71"/>
    </row>
    <row r="2907" spans="4:14" x14ac:dyDescent="0.3">
      <c r="D2907" s="65"/>
      <c r="L2907" s="65"/>
      <c r="N2907" s="71"/>
    </row>
    <row r="2908" spans="4:14" x14ac:dyDescent="0.3">
      <c r="D2908" s="65"/>
      <c r="L2908" s="65"/>
      <c r="N2908" s="71"/>
    </row>
    <row r="2909" spans="4:14" x14ac:dyDescent="0.3">
      <c r="D2909" s="65"/>
      <c r="L2909" s="65"/>
      <c r="N2909" s="71"/>
    </row>
    <row r="2910" spans="4:14" x14ac:dyDescent="0.3">
      <c r="D2910" s="65"/>
      <c r="L2910" s="65"/>
      <c r="N2910" s="71"/>
    </row>
    <row r="2911" spans="4:14" x14ac:dyDescent="0.3">
      <c r="D2911" s="65"/>
      <c r="L2911" s="65"/>
      <c r="N2911" s="71"/>
    </row>
    <row r="2912" spans="4:14" x14ac:dyDescent="0.3">
      <c r="D2912" s="65"/>
      <c r="L2912" s="65"/>
      <c r="N2912" s="71"/>
    </row>
    <row r="2913" spans="4:14" x14ac:dyDescent="0.3">
      <c r="D2913" s="65"/>
      <c r="L2913" s="65"/>
      <c r="N2913" s="71"/>
    </row>
    <row r="2914" spans="4:14" x14ac:dyDescent="0.3">
      <c r="D2914" s="65"/>
      <c r="L2914" s="65"/>
      <c r="N2914" s="71"/>
    </row>
    <row r="2915" spans="4:14" x14ac:dyDescent="0.3">
      <c r="D2915" s="65"/>
      <c r="L2915" s="65"/>
      <c r="N2915" s="71"/>
    </row>
    <row r="2916" spans="4:14" x14ac:dyDescent="0.3">
      <c r="D2916" s="65"/>
      <c r="L2916" s="65"/>
      <c r="N2916" s="71"/>
    </row>
    <row r="2917" spans="4:14" x14ac:dyDescent="0.3">
      <c r="D2917" s="65"/>
      <c r="L2917" s="65"/>
      <c r="N2917" s="71"/>
    </row>
    <row r="2918" spans="4:14" x14ac:dyDescent="0.3">
      <c r="D2918" s="65"/>
      <c r="L2918" s="65"/>
      <c r="N2918" s="71"/>
    </row>
    <row r="2919" spans="4:14" x14ac:dyDescent="0.3">
      <c r="D2919" s="65"/>
      <c r="L2919" s="65"/>
      <c r="N2919" s="71"/>
    </row>
    <row r="2920" spans="4:14" x14ac:dyDescent="0.3">
      <c r="D2920" s="65"/>
      <c r="L2920" s="65"/>
      <c r="N2920" s="71"/>
    </row>
    <row r="2921" spans="4:14" x14ac:dyDescent="0.3">
      <c r="D2921" s="65"/>
      <c r="L2921" s="65"/>
      <c r="N2921" s="71"/>
    </row>
    <row r="2922" spans="4:14" x14ac:dyDescent="0.3">
      <c r="D2922" s="65"/>
      <c r="L2922" s="65"/>
      <c r="N2922" s="71"/>
    </row>
    <row r="2923" spans="4:14" x14ac:dyDescent="0.3">
      <c r="D2923" s="65"/>
      <c r="L2923" s="65"/>
      <c r="N2923" s="71"/>
    </row>
    <row r="2924" spans="4:14" x14ac:dyDescent="0.3">
      <c r="D2924" s="65"/>
      <c r="L2924" s="65"/>
      <c r="N2924" s="71"/>
    </row>
    <row r="2925" spans="4:14" x14ac:dyDescent="0.3">
      <c r="D2925" s="65"/>
      <c r="L2925" s="65"/>
      <c r="N2925" s="71"/>
    </row>
    <row r="2926" spans="4:14" x14ac:dyDescent="0.3">
      <c r="D2926" s="65"/>
      <c r="L2926" s="65"/>
      <c r="N2926" s="71"/>
    </row>
    <row r="2927" spans="4:14" x14ac:dyDescent="0.3">
      <c r="D2927" s="65"/>
      <c r="L2927" s="65"/>
      <c r="N2927" s="71"/>
    </row>
    <row r="2928" spans="4:14" x14ac:dyDescent="0.3">
      <c r="D2928" s="65"/>
      <c r="L2928" s="65"/>
      <c r="N2928" s="71"/>
    </row>
    <row r="2929" spans="4:14" x14ac:dyDescent="0.3">
      <c r="D2929" s="65"/>
      <c r="L2929" s="65"/>
      <c r="N2929" s="71"/>
    </row>
    <row r="2930" spans="4:14" x14ac:dyDescent="0.3">
      <c r="D2930" s="65"/>
      <c r="L2930" s="65"/>
      <c r="N2930" s="71"/>
    </row>
    <row r="2931" spans="4:14" x14ac:dyDescent="0.3">
      <c r="D2931" s="65"/>
      <c r="L2931" s="65"/>
      <c r="N2931" s="71"/>
    </row>
    <row r="2932" spans="4:14" x14ac:dyDescent="0.3">
      <c r="D2932" s="65"/>
      <c r="L2932" s="65"/>
      <c r="N2932" s="71"/>
    </row>
    <row r="2933" spans="4:14" x14ac:dyDescent="0.3">
      <c r="D2933" s="65"/>
      <c r="L2933" s="65"/>
      <c r="N2933" s="71"/>
    </row>
    <row r="2934" spans="4:14" x14ac:dyDescent="0.3">
      <c r="D2934" s="65"/>
      <c r="L2934" s="65"/>
      <c r="N2934" s="71"/>
    </row>
    <row r="2935" spans="4:14" x14ac:dyDescent="0.3">
      <c r="D2935" s="65"/>
      <c r="L2935" s="65"/>
      <c r="N2935" s="71"/>
    </row>
    <row r="2936" spans="4:14" x14ac:dyDescent="0.3">
      <c r="D2936" s="65"/>
      <c r="L2936" s="65"/>
      <c r="N2936" s="71"/>
    </row>
    <row r="2937" spans="4:14" x14ac:dyDescent="0.3">
      <c r="D2937" s="65"/>
      <c r="L2937" s="65"/>
      <c r="N2937" s="71"/>
    </row>
    <row r="2938" spans="4:14" x14ac:dyDescent="0.3">
      <c r="D2938" s="65"/>
      <c r="L2938" s="65"/>
      <c r="N2938" s="71"/>
    </row>
    <row r="2939" spans="4:14" x14ac:dyDescent="0.3">
      <c r="D2939" s="65"/>
      <c r="L2939" s="65"/>
      <c r="N2939" s="71"/>
    </row>
    <row r="2940" spans="4:14" x14ac:dyDescent="0.3">
      <c r="D2940" s="65"/>
      <c r="L2940" s="65"/>
      <c r="N2940" s="71"/>
    </row>
    <row r="2941" spans="4:14" x14ac:dyDescent="0.3">
      <c r="D2941" s="65"/>
      <c r="L2941" s="65"/>
      <c r="N2941" s="71"/>
    </row>
    <row r="2942" spans="4:14" x14ac:dyDescent="0.3">
      <c r="D2942" s="65"/>
      <c r="L2942" s="65"/>
      <c r="N2942" s="71"/>
    </row>
    <row r="2943" spans="4:14" x14ac:dyDescent="0.3">
      <c r="D2943" s="65"/>
      <c r="L2943" s="65"/>
      <c r="N2943" s="71"/>
    </row>
    <row r="2944" spans="4:14" x14ac:dyDescent="0.3">
      <c r="D2944" s="65"/>
      <c r="L2944" s="65"/>
      <c r="N2944" s="71"/>
    </row>
    <row r="2945" spans="4:14" x14ac:dyDescent="0.3">
      <c r="D2945" s="65"/>
      <c r="L2945" s="65"/>
      <c r="N2945" s="71"/>
    </row>
    <row r="2946" spans="4:14" x14ac:dyDescent="0.3">
      <c r="D2946" s="65"/>
      <c r="L2946" s="65"/>
      <c r="N2946" s="71"/>
    </row>
    <row r="2947" spans="4:14" x14ac:dyDescent="0.3">
      <c r="D2947" s="65"/>
      <c r="L2947" s="65"/>
      <c r="N2947" s="71"/>
    </row>
    <row r="2948" spans="4:14" x14ac:dyDescent="0.3">
      <c r="D2948" s="65"/>
      <c r="L2948" s="65"/>
      <c r="N2948" s="71"/>
    </row>
    <row r="2949" spans="4:14" x14ac:dyDescent="0.3">
      <c r="D2949" s="65"/>
      <c r="L2949" s="65"/>
      <c r="N2949" s="71"/>
    </row>
    <row r="2950" spans="4:14" x14ac:dyDescent="0.3">
      <c r="D2950" s="65"/>
      <c r="L2950" s="65"/>
      <c r="N2950" s="71"/>
    </row>
    <row r="2951" spans="4:14" x14ac:dyDescent="0.3">
      <c r="D2951" s="65"/>
      <c r="L2951" s="65"/>
      <c r="N2951" s="71"/>
    </row>
    <row r="2952" spans="4:14" x14ac:dyDescent="0.3">
      <c r="D2952" s="65"/>
      <c r="L2952" s="65"/>
      <c r="N2952" s="71"/>
    </row>
    <row r="2953" spans="4:14" x14ac:dyDescent="0.3">
      <c r="D2953" s="65"/>
      <c r="L2953" s="65"/>
      <c r="N2953" s="71"/>
    </row>
    <row r="2954" spans="4:14" x14ac:dyDescent="0.3">
      <c r="D2954" s="65"/>
      <c r="L2954" s="65"/>
      <c r="N2954" s="71"/>
    </row>
    <row r="2955" spans="4:14" x14ac:dyDescent="0.3">
      <c r="D2955" s="65"/>
      <c r="L2955" s="65"/>
      <c r="N2955" s="71"/>
    </row>
    <row r="2956" spans="4:14" x14ac:dyDescent="0.3">
      <c r="D2956" s="65"/>
      <c r="L2956" s="65"/>
      <c r="N2956" s="71"/>
    </row>
    <row r="2957" spans="4:14" x14ac:dyDescent="0.3">
      <c r="D2957" s="65"/>
      <c r="L2957" s="65"/>
      <c r="N2957" s="71"/>
    </row>
    <row r="2958" spans="4:14" x14ac:dyDescent="0.3">
      <c r="D2958" s="65"/>
      <c r="L2958" s="65"/>
      <c r="N2958" s="71"/>
    </row>
    <row r="2959" spans="4:14" x14ac:dyDescent="0.3">
      <c r="D2959" s="65"/>
      <c r="L2959" s="65"/>
      <c r="N2959" s="71"/>
    </row>
    <row r="2960" spans="4:14" x14ac:dyDescent="0.3">
      <c r="D2960" s="65"/>
      <c r="L2960" s="65"/>
      <c r="N2960" s="71"/>
    </row>
    <row r="2961" spans="4:14" x14ac:dyDescent="0.3">
      <c r="D2961" s="65"/>
      <c r="L2961" s="65"/>
      <c r="N2961" s="71"/>
    </row>
    <row r="2962" spans="4:14" x14ac:dyDescent="0.3">
      <c r="D2962" s="65"/>
      <c r="L2962" s="65"/>
      <c r="N2962" s="71"/>
    </row>
    <row r="2963" spans="4:14" x14ac:dyDescent="0.3">
      <c r="D2963" s="65"/>
      <c r="L2963" s="65"/>
      <c r="N2963" s="71"/>
    </row>
    <row r="2964" spans="4:14" x14ac:dyDescent="0.3">
      <c r="D2964" s="65"/>
      <c r="L2964" s="65"/>
      <c r="N2964" s="71"/>
    </row>
    <row r="2965" spans="4:14" x14ac:dyDescent="0.3">
      <c r="D2965" s="65"/>
      <c r="L2965" s="65"/>
      <c r="N2965" s="71"/>
    </row>
    <row r="2966" spans="4:14" x14ac:dyDescent="0.3">
      <c r="D2966" s="65"/>
      <c r="L2966" s="65"/>
      <c r="N2966" s="71"/>
    </row>
    <row r="2967" spans="4:14" x14ac:dyDescent="0.3">
      <c r="D2967" s="65"/>
      <c r="L2967" s="65"/>
      <c r="N2967" s="71"/>
    </row>
    <row r="2968" spans="4:14" x14ac:dyDescent="0.3">
      <c r="D2968" s="65"/>
      <c r="L2968" s="65"/>
      <c r="N2968" s="71"/>
    </row>
    <row r="2969" spans="4:14" x14ac:dyDescent="0.3">
      <c r="D2969" s="65"/>
      <c r="L2969" s="65"/>
      <c r="N2969" s="71"/>
    </row>
    <row r="2970" spans="4:14" x14ac:dyDescent="0.3">
      <c r="D2970" s="65"/>
      <c r="L2970" s="65"/>
      <c r="N2970" s="71"/>
    </row>
    <row r="2971" spans="4:14" x14ac:dyDescent="0.3">
      <c r="D2971" s="65"/>
      <c r="L2971" s="65"/>
      <c r="N2971" s="71"/>
    </row>
    <row r="2972" spans="4:14" x14ac:dyDescent="0.3">
      <c r="D2972" s="65"/>
      <c r="L2972" s="65"/>
      <c r="N2972" s="71"/>
    </row>
    <row r="2973" spans="4:14" x14ac:dyDescent="0.3">
      <c r="D2973" s="65"/>
      <c r="L2973" s="65"/>
      <c r="N2973" s="71"/>
    </row>
    <row r="2974" spans="4:14" x14ac:dyDescent="0.3">
      <c r="D2974" s="65"/>
      <c r="L2974" s="65"/>
      <c r="N2974" s="71"/>
    </row>
    <row r="2975" spans="4:14" x14ac:dyDescent="0.3">
      <c r="D2975" s="65"/>
      <c r="L2975" s="65"/>
      <c r="N2975" s="71"/>
    </row>
    <row r="2976" spans="4:14" x14ac:dyDescent="0.3">
      <c r="D2976" s="65"/>
      <c r="L2976" s="65"/>
      <c r="N2976" s="71"/>
    </row>
    <row r="2977" spans="4:14" x14ac:dyDescent="0.3">
      <c r="D2977" s="65"/>
      <c r="L2977" s="65"/>
      <c r="N2977" s="71"/>
    </row>
    <row r="2978" spans="4:14" x14ac:dyDescent="0.3">
      <c r="D2978" s="65"/>
      <c r="L2978" s="65"/>
      <c r="N2978" s="71"/>
    </row>
    <row r="2979" spans="4:14" x14ac:dyDescent="0.3">
      <c r="D2979" s="65"/>
      <c r="L2979" s="65"/>
      <c r="N2979" s="71"/>
    </row>
    <row r="2980" spans="4:14" x14ac:dyDescent="0.3">
      <c r="D2980" s="65"/>
      <c r="L2980" s="65"/>
      <c r="N2980" s="71"/>
    </row>
    <row r="2981" spans="4:14" x14ac:dyDescent="0.3">
      <c r="D2981" s="65"/>
      <c r="L2981" s="65"/>
      <c r="N2981" s="71"/>
    </row>
    <row r="2982" spans="4:14" x14ac:dyDescent="0.3">
      <c r="D2982" s="65"/>
      <c r="L2982" s="65"/>
      <c r="N2982" s="71"/>
    </row>
    <row r="2983" spans="4:14" x14ac:dyDescent="0.3">
      <c r="D2983" s="65"/>
      <c r="L2983" s="65"/>
      <c r="N2983" s="71"/>
    </row>
    <row r="2984" spans="4:14" x14ac:dyDescent="0.3">
      <c r="D2984" s="65"/>
      <c r="L2984" s="65"/>
      <c r="N2984" s="71"/>
    </row>
    <row r="2985" spans="4:14" x14ac:dyDescent="0.3">
      <c r="D2985" s="65"/>
      <c r="L2985" s="65"/>
      <c r="N2985" s="71"/>
    </row>
    <row r="2986" spans="4:14" x14ac:dyDescent="0.3">
      <c r="D2986" s="65"/>
      <c r="L2986" s="65"/>
      <c r="N2986" s="71"/>
    </row>
    <row r="2987" spans="4:14" x14ac:dyDescent="0.3">
      <c r="D2987" s="65"/>
      <c r="L2987" s="65"/>
      <c r="N2987" s="71"/>
    </row>
    <row r="2988" spans="4:14" x14ac:dyDescent="0.3">
      <c r="D2988" s="65"/>
      <c r="L2988" s="65"/>
      <c r="N2988" s="71"/>
    </row>
    <row r="2989" spans="4:14" x14ac:dyDescent="0.3">
      <c r="D2989" s="65"/>
      <c r="L2989" s="65"/>
      <c r="N2989" s="71"/>
    </row>
    <row r="2990" spans="4:14" x14ac:dyDescent="0.3">
      <c r="D2990" s="65"/>
      <c r="L2990" s="65"/>
      <c r="N2990" s="71"/>
    </row>
    <row r="2991" spans="4:14" x14ac:dyDescent="0.3">
      <c r="D2991" s="65"/>
      <c r="L2991" s="65"/>
      <c r="N2991" s="71"/>
    </row>
    <row r="2992" spans="4:14" x14ac:dyDescent="0.3">
      <c r="D2992" s="65"/>
      <c r="L2992" s="65"/>
      <c r="N2992" s="71"/>
    </row>
    <row r="2993" spans="4:14" x14ac:dyDescent="0.3">
      <c r="D2993" s="65"/>
      <c r="L2993" s="65"/>
      <c r="N2993" s="71"/>
    </row>
    <row r="2994" spans="4:14" x14ac:dyDescent="0.3">
      <c r="D2994" s="65"/>
      <c r="L2994" s="65"/>
      <c r="N2994" s="71"/>
    </row>
    <row r="2995" spans="4:14" x14ac:dyDescent="0.3">
      <c r="D2995" s="65"/>
      <c r="L2995" s="65"/>
      <c r="N2995" s="71"/>
    </row>
    <row r="2996" spans="4:14" x14ac:dyDescent="0.3">
      <c r="D2996" s="65"/>
      <c r="L2996" s="65"/>
      <c r="N2996" s="71"/>
    </row>
    <row r="2997" spans="4:14" x14ac:dyDescent="0.3">
      <c r="D2997" s="65"/>
      <c r="L2997" s="65"/>
      <c r="N2997" s="71"/>
    </row>
    <row r="2998" spans="4:14" x14ac:dyDescent="0.3">
      <c r="D2998" s="65"/>
      <c r="L2998" s="65"/>
      <c r="N2998" s="71"/>
    </row>
    <row r="2999" spans="4:14" x14ac:dyDescent="0.3">
      <c r="D2999" s="65"/>
      <c r="L2999" s="65"/>
      <c r="N2999" s="71"/>
    </row>
    <row r="3000" spans="4:14" x14ac:dyDescent="0.3">
      <c r="D3000" s="65"/>
      <c r="L3000" s="65"/>
      <c r="N3000" s="71"/>
    </row>
    <row r="3001" spans="4:14" x14ac:dyDescent="0.3">
      <c r="D3001" s="65"/>
      <c r="L3001" s="65"/>
      <c r="N3001" s="71"/>
    </row>
    <row r="3002" spans="4:14" x14ac:dyDescent="0.3">
      <c r="D3002" s="65"/>
      <c r="L3002" s="65"/>
      <c r="N3002" s="71"/>
    </row>
    <row r="3003" spans="4:14" x14ac:dyDescent="0.3">
      <c r="D3003" s="65"/>
      <c r="L3003" s="65"/>
      <c r="N3003" s="71"/>
    </row>
    <row r="3004" spans="4:14" x14ac:dyDescent="0.3">
      <c r="D3004" s="65"/>
      <c r="L3004" s="65"/>
      <c r="N3004" s="71"/>
    </row>
    <row r="3005" spans="4:14" x14ac:dyDescent="0.3">
      <c r="D3005" s="65"/>
      <c r="L3005" s="65"/>
      <c r="N3005" s="71"/>
    </row>
    <row r="3006" spans="4:14" x14ac:dyDescent="0.3">
      <c r="D3006" s="65"/>
      <c r="L3006" s="65"/>
      <c r="N3006" s="71"/>
    </row>
    <row r="3007" spans="4:14" x14ac:dyDescent="0.3">
      <c r="D3007" s="65"/>
      <c r="L3007" s="65"/>
      <c r="N3007" s="71"/>
    </row>
    <row r="3008" spans="4:14" x14ac:dyDescent="0.3">
      <c r="D3008" s="65"/>
      <c r="L3008" s="65"/>
      <c r="N3008" s="71"/>
    </row>
    <row r="3009" spans="4:14" x14ac:dyDescent="0.3">
      <c r="D3009" s="65"/>
      <c r="L3009" s="65"/>
      <c r="N3009" s="71"/>
    </row>
    <row r="3010" spans="4:14" x14ac:dyDescent="0.3">
      <c r="D3010" s="65"/>
      <c r="L3010" s="65"/>
      <c r="N3010" s="71"/>
    </row>
    <row r="3011" spans="4:14" x14ac:dyDescent="0.3">
      <c r="D3011" s="65"/>
      <c r="L3011" s="65"/>
      <c r="N3011" s="71"/>
    </row>
    <row r="3012" spans="4:14" x14ac:dyDescent="0.3">
      <c r="D3012" s="65"/>
      <c r="L3012" s="65"/>
      <c r="N3012" s="71"/>
    </row>
    <row r="3013" spans="4:14" x14ac:dyDescent="0.3">
      <c r="D3013" s="65"/>
      <c r="L3013" s="65"/>
      <c r="N3013" s="71"/>
    </row>
    <row r="3014" spans="4:14" x14ac:dyDescent="0.3">
      <c r="D3014" s="65"/>
      <c r="L3014" s="65"/>
      <c r="N3014" s="71"/>
    </row>
    <row r="3015" spans="4:14" x14ac:dyDescent="0.3">
      <c r="D3015" s="65"/>
      <c r="L3015" s="65"/>
      <c r="N3015" s="71"/>
    </row>
    <row r="3016" spans="4:14" x14ac:dyDescent="0.3">
      <c r="D3016" s="65"/>
      <c r="L3016" s="65"/>
      <c r="N3016" s="71"/>
    </row>
    <row r="3017" spans="4:14" x14ac:dyDescent="0.3">
      <c r="D3017" s="65"/>
      <c r="L3017" s="65"/>
      <c r="N3017" s="71"/>
    </row>
    <row r="3018" spans="4:14" x14ac:dyDescent="0.3">
      <c r="D3018" s="65"/>
      <c r="L3018" s="65"/>
      <c r="N3018" s="71"/>
    </row>
    <row r="3019" spans="4:14" x14ac:dyDescent="0.3">
      <c r="D3019" s="65"/>
      <c r="L3019" s="65"/>
      <c r="N3019" s="71"/>
    </row>
    <row r="3020" spans="4:14" x14ac:dyDescent="0.3">
      <c r="D3020" s="65"/>
      <c r="L3020" s="65"/>
      <c r="N3020" s="71"/>
    </row>
    <row r="3021" spans="4:14" x14ac:dyDescent="0.3">
      <c r="D3021" s="65"/>
      <c r="L3021" s="65"/>
      <c r="N3021" s="71"/>
    </row>
    <row r="3022" spans="4:14" x14ac:dyDescent="0.3">
      <c r="D3022" s="65"/>
      <c r="L3022" s="65"/>
      <c r="N3022" s="71"/>
    </row>
    <row r="3023" spans="4:14" x14ac:dyDescent="0.3">
      <c r="D3023" s="65"/>
      <c r="L3023" s="65"/>
      <c r="N3023" s="71"/>
    </row>
    <row r="3024" spans="4:14" x14ac:dyDescent="0.3">
      <c r="D3024" s="65"/>
      <c r="L3024" s="65"/>
      <c r="N3024" s="71"/>
    </row>
    <row r="3025" spans="4:14" x14ac:dyDescent="0.3">
      <c r="D3025" s="65"/>
      <c r="L3025" s="65"/>
      <c r="N3025" s="71"/>
    </row>
    <row r="3026" spans="4:14" x14ac:dyDescent="0.3">
      <c r="D3026" s="65"/>
      <c r="L3026" s="65"/>
      <c r="N3026" s="71"/>
    </row>
    <row r="3027" spans="4:14" x14ac:dyDescent="0.3">
      <c r="D3027" s="65"/>
      <c r="L3027" s="65"/>
      <c r="N3027" s="71"/>
    </row>
    <row r="3028" spans="4:14" x14ac:dyDescent="0.3">
      <c r="D3028" s="65"/>
      <c r="L3028" s="65"/>
      <c r="N3028" s="71"/>
    </row>
    <row r="3029" spans="4:14" x14ac:dyDescent="0.3">
      <c r="D3029" s="65"/>
      <c r="L3029" s="65"/>
      <c r="N3029" s="71"/>
    </row>
    <row r="3030" spans="4:14" x14ac:dyDescent="0.3">
      <c r="D3030" s="65"/>
      <c r="L3030" s="65"/>
      <c r="N3030" s="71"/>
    </row>
    <row r="3031" spans="4:14" x14ac:dyDescent="0.3">
      <c r="D3031" s="65"/>
      <c r="L3031" s="65"/>
      <c r="N3031" s="71"/>
    </row>
    <row r="3032" spans="4:14" x14ac:dyDescent="0.3">
      <c r="D3032" s="65"/>
      <c r="L3032" s="65"/>
      <c r="N3032" s="71"/>
    </row>
    <row r="3033" spans="4:14" x14ac:dyDescent="0.3">
      <c r="D3033" s="65"/>
      <c r="L3033" s="65"/>
      <c r="N3033" s="71"/>
    </row>
    <row r="3034" spans="4:14" x14ac:dyDescent="0.3">
      <c r="D3034" s="65"/>
      <c r="L3034" s="65"/>
      <c r="N3034" s="71"/>
    </row>
    <row r="3035" spans="4:14" x14ac:dyDescent="0.3">
      <c r="D3035" s="65"/>
      <c r="L3035" s="65"/>
      <c r="N3035" s="71"/>
    </row>
    <row r="3036" spans="4:14" x14ac:dyDescent="0.3">
      <c r="D3036" s="65"/>
      <c r="L3036" s="65"/>
      <c r="N3036" s="71"/>
    </row>
    <row r="3037" spans="4:14" x14ac:dyDescent="0.3">
      <c r="D3037" s="65"/>
      <c r="L3037" s="65"/>
      <c r="N3037" s="71"/>
    </row>
    <row r="3038" spans="4:14" x14ac:dyDescent="0.3">
      <c r="D3038" s="65"/>
      <c r="L3038" s="65"/>
      <c r="N3038" s="71"/>
    </row>
    <row r="3039" spans="4:14" x14ac:dyDescent="0.3">
      <c r="D3039" s="65"/>
      <c r="L3039" s="65"/>
      <c r="N3039" s="71"/>
    </row>
    <row r="3040" spans="4:14" x14ac:dyDescent="0.3">
      <c r="D3040" s="65"/>
      <c r="L3040" s="65"/>
      <c r="N3040" s="71"/>
    </row>
    <row r="3041" spans="4:14" x14ac:dyDescent="0.3">
      <c r="D3041" s="65"/>
      <c r="L3041" s="65"/>
      <c r="N3041" s="71"/>
    </row>
    <row r="3042" spans="4:14" x14ac:dyDescent="0.3">
      <c r="D3042" s="65"/>
      <c r="L3042" s="65"/>
      <c r="N3042" s="71"/>
    </row>
    <row r="3043" spans="4:14" x14ac:dyDescent="0.3">
      <c r="D3043" s="65"/>
      <c r="L3043" s="65"/>
      <c r="N3043" s="71"/>
    </row>
    <row r="3044" spans="4:14" x14ac:dyDescent="0.3">
      <c r="D3044" s="65"/>
      <c r="L3044" s="65"/>
      <c r="N3044" s="71"/>
    </row>
    <row r="3045" spans="4:14" x14ac:dyDescent="0.3">
      <c r="D3045" s="65"/>
      <c r="L3045" s="65"/>
      <c r="N3045" s="71"/>
    </row>
    <row r="3046" spans="4:14" x14ac:dyDescent="0.3">
      <c r="D3046" s="65"/>
      <c r="L3046" s="65"/>
      <c r="N3046" s="71"/>
    </row>
    <row r="3047" spans="4:14" x14ac:dyDescent="0.3">
      <c r="D3047" s="65"/>
      <c r="L3047" s="65"/>
      <c r="N3047" s="71"/>
    </row>
    <row r="3048" spans="4:14" x14ac:dyDescent="0.3">
      <c r="D3048" s="65"/>
      <c r="L3048" s="65"/>
      <c r="N3048" s="71"/>
    </row>
    <row r="3049" spans="4:14" x14ac:dyDescent="0.3">
      <c r="D3049" s="65"/>
      <c r="L3049" s="65"/>
      <c r="N3049" s="71"/>
    </row>
    <row r="3050" spans="4:14" x14ac:dyDescent="0.3">
      <c r="D3050" s="65"/>
      <c r="L3050" s="65"/>
      <c r="N3050" s="71"/>
    </row>
    <row r="3051" spans="4:14" x14ac:dyDescent="0.3">
      <c r="D3051" s="65"/>
      <c r="L3051" s="65"/>
      <c r="N3051" s="71"/>
    </row>
    <row r="3052" spans="4:14" x14ac:dyDescent="0.3">
      <c r="D3052" s="65"/>
      <c r="L3052" s="65"/>
      <c r="N3052" s="71"/>
    </row>
    <row r="3053" spans="4:14" x14ac:dyDescent="0.3">
      <c r="D3053" s="65"/>
      <c r="L3053" s="65"/>
      <c r="N3053" s="71"/>
    </row>
    <row r="3054" spans="4:14" x14ac:dyDescent="0.3">
      <c r="D3054" s="65"/>
      <c r="L3054" s="65"/>
      <c r="N3054" s="71"/>
    </row>
    <row r="3055" spans="4:14" x14ac:dyDescent="0.3">
      <c r="D3055" s="65"/>
      <c r="L3055" s="65"/>
      <c r="N3055" s="71"/>
    </row>
    <row r="3056" spans="4:14" x14ac:dyDescent="0.3">
      <c r="D3056" s="65"/>
      <c r="L3056" s="65"/>
      <c r="N3056" s="71"/>
    </row>
    <row r="3057" spans="4:14" x14ac:dyDescent="0.3">
      <c r="D3057" s="65"/>
      <c r="L3057" s="65"/>
      <c r="N3057" s="71"/>
    </row>
    <row r="3058" spans="4:14" x14ac:dyDescent="0.3">
      <c r="D3058" s="65"/>
      <c r="L3058" s="65"/>
      <c r="N3058" s="71"/>
    </row>
    <row r="3059" spans="4:14" x14ac:dyDescent="0.3">
      <c r="D3059" s="65"/>
      <c r="L3059" s="65"/>
      <c r="N3059" s="71"/>
    </row>
    <row r="3060" spans="4:14" x14ac:dyDescent="0.3">
      <c r="D3060" s="65"/>
      <c r="L3060" s="65"/>
      <c r="N3060" s="71"/>
    </row>
    <row r="3061" spans="4:14" x14ac:dyDescent="0.3">
      <c r="D3061" s="65"/>
      <c r="L3061" s="65"/>
      <c r="N3061" s="71"/>
    </row>
    <row r="3062" spans="4:14" x14ac:dyDescent="0.3">
      <c r="D3062" s="65"/>
      <c r="L3062" s="65"/>
      <c r="N3062" s="71"/>
    </row>
    <row r="3063" spans="4:14" x14ac:dyDescent="0.3">
      <c r="D3063" s="65"/>
      <c r="L3063" s="65"/>
      <c r="N3063" s="71"/>
    </row>
    <row r="3064" spans="4:14" x14ac:dyDescent="0.3">
      <c r="D3064" s="65"/>
      <c r="L3064" s="65"/>
      <c r="N3064" s="71"/>
    </row>
    <row r="3065" spans="4:14" x14ac:dyDescent="0.3">
      <c r="D3065" s="65"/>
      <c r="L3065" s="65"/>
      <c r="N3065" s="71"/>
    </row>
    <row r="3066" spans="4:14" x14ac:dyDescent="0.3">
      <c r="D3066" s="65"/>
      <c r="L3066" s="65"/>
      <c r="N3066" s="71"/>
    </row>
    <row r="3067" spans="4:14" x14ac:dyDescent="0.3">
      <c r="D3067" s="65"/>
      <c r="L3067" s="65"/>
      <c r="N3067" s="71"/>
    </row>
    <row r="3068" spans="4:14" x14ac:dyDescent="0.3">
      <c r="D3068" s="65"/>
      <c r="L3068" s="65"/>
      <c r="N3068" s="71"/>
    </row>
    <row r="3069" spans="4:14" x14ac:dyDescent="0.3">
      <c r="D3069" s="65"/>
      <c r="L3069" s="65"/>
      <c r="N3069" s="71"/>
    </row>
    <row r="3070" spans="4:14" x14ac:dyDescent="0.3">
      <c r="D3070" s="65"/>
      <c r="L3070" s="65"/>
      <c r="N3070" s="71"/>
    </row>
    <row r="3071" spans="4:14" x14ac:dyDescent="0.3">
      <c r="D3071" s="65"/>
      <c r="L3071" s="65"/>
      <c r="N3071" s="71"/>
    </row>
    <row r="3072" spans="4:14" x14ac:dyDescent="0.3">
      <c r="D3072" s="65"/>
      <c r="L3072" s="65"/>
      <c r="N3072" s="71"/>
    </row>
    <row r="3073" spans="4:14" x14ac:dyDescent="0.3">
      <c r="D3073" s="65"/>
      <c r="L3073" s="65"/>
      <c r="N3073" s="71"/>
    </row>
    <row r="3074" spans="4:14" x14ac:dyDescent="0.3">
      <c r="D3074" s="65"/>
      <c r="L3074" s="65"/>
      <c r="N3074" s="71"/>
    </row>
    <row r="3075" spans="4:14" x14ac:dyDescent="0.3">
      <c r="D3075" s="65"/>
      <c r="L3075" s="65"/>
      <c r="N3075" s="71"/>
    </row>
    <row r="3076" spans="4:14" x14ac:dyDescent="0.3">
      <c r="D3076" s="65"/>
      <c r="L3076" s="65"/>
      <c r="N3076" s="71"/>
    </row>
    <row r="3077" spans="4:14" x14ac:dyDescent="0.3">
      <c r="D3077" s="65"/>
      <c r="L3077" s="65"/>
      <c r="N3077" s="71"/>
    </row>
    <row r="3078" spans="4:14" x14ac:dyDescent="0.3">
      <c r="D3078" s="65"/>
      <c r="L3078" s="65"/>
      <c r="N3078" s="71"/>
    </row>
    <row r="3079" spans="4:14" x14ac:dyDescent="0.3">
      <c r="D3079" s="65"/>
      <c r="L3079" s="65"/>
      <c r="N3079" s="71"/>
    </row>
    <row r="3080" spans="4:14" x14ac:dyDescent="0.3">
      <c r="D3080" s="65"/>
      <c r="L3080" s="65"/>
      <c r="N3080" s="71"/>
    </row>
    <row r="3081" spans="4:14" x14ac:dyDescent="0.3">
      <c r="D3081" s="65"/>
      <c r="L3081" s="65"/>
      <c r="N3081" s="71"/>
    </row>
    <row r="3082" spans="4:14" x14ac:dyDescent="0.3">
      <c r="D3082" s="65"/>
      <c r="L3082" s="65"/>
      <c r="N3082" s="71"/>
    </row>
    <row r="3083" spans="4:14" x14ac:dyDescent="0.3">
      <c r="D3083" s="65"/>
      <c r="L3083" s="65"/>
      <c r="N3083" s="71"/>
    </row>
    <row r="3084" spans="4:14" x14ac:dyDescent="0.3">
      <c r="D3084" s="65"/>
      <c r="L3084" s="65"/>
      <c r="N3084" s="71"/>
    </row>
    <row r="3085" spans="4:14" x14ac:dyDescent="0.3">
      <c r="D3085" s="65"/>
      <c r="L3085" s="65"/>
      <c r="N3085" s="71"/>
    </row>
    <row r="3086" spans="4:14" x14ac:dyDescent="0.3">
      <c r="D3086" s="65"/>
      <c r="L3086" s="65"/>
      <c r="N3086" s="71"/>
    </row>
    <row r="3087" spans="4:14" x14ac:dyDescent="0.3">
      <c r="D3087" s="65"/>
      <c r="L3087" s="65"/>
      <c r="N3087" s="71"/>
    </row>
    <row r="3088" spans="4:14" x14ac:dyDescent="0.3">
      <c r="D3088" s="65"/>
      <c r="L3088" s="65"/>
      <c r="N3088" s="71"/>
    </row>
    <row r="3089" spans="4:14" x14ac:dyDescent="0.3">
      <c r="D3089" s="65"/>
      <c r="L3089" s="65"/>
      <c r="N3089" s="71"/>
    </row>
    <row r="3090" spans="4:14" x14ac:dyDescent="0.3">
      <c r="D3090" s="65"/>
      <c r="L3090" s="65"/>
      <c r="N3090" s="71"/>
    </row>
    <row r="3091" spans="4:14" x14ac:dyDescent="0.3">
      <c r="D3091" s="65"/>
      <c r="L3091" s="65"/>
      <c r="N3091" s="71"/>
    </row>
    <row r="3092" spans="4:14" x14ac:dyDescent="0.3">
      <c r="D3092" s="65"/>
      <c r="L3092" s="65"/>
      <c r="N3092" s="71"/>
    </row>
    <row r="3093" spans="4:14" x14ac:dyDescent="0.3">
      <c r="D3093" s="65"/>
      <c r="L3093" s="65"/>
      <c r="N3093" s="71"/>
    </row>
    <row r="3094" spans="4:14" x14ac:dyDescent="0.3">
      <c r="D3094" s="65"/>
      <c r="L3094" s="65"/>
      <c r="N3094" s="71"/>
    </row>
    <row r="3095" spans="4:14" x14ac:dyDescent="0.3">
      <c r="D3095" s="65"/>
      <c r="L3095" s="65"/>
      <c r="N3095" s="71"/>
    </row>
    <row r="3096" spans="4:14" x14ac:dyDescent="0.3">
      <c r="D3096" s="65"/>
      <c r="L3096" s="65"/>
      <c r="N3096" s="71"/>
    </row>
    <row r="3097" spans="4:14" x14ac:dyDescent="0.3">
      <c r="D3097" s="65"/>
      <c r="L3097" s="65"/>
      <c r="N3097" s="71"/>
    </row>
    <row r="3098" spans="4:14" x14ac:dyDescent="0.3">
      <c r="D3098" s="65"/>
      <c r="L3098" s="65"/>
      <c r="N3098" s="71"/>
    </row>
    <row r="3099" spans="4:14" x14ac:dyDescent="0.3">
      <c r="D3099" s="65"/>
      <c r="L3099" s="65"/>
      <c r="N3099" s="71"/>
    </row>
    <row r="3100" spans="4:14" x14ac:dyDescent="0.3">
      <c r="D3100" s="65"/>
      <c r="L3100" s="65"/>
      <c r="N3100" s="71"/>
    </row>
    <row r="3101" spans="4:14" x14ac:dyDescent="0.3">
      <c r="D3101" s="65"/>
      <c r="L3101" s="65"/>
      <c r="N3101" s="71"/>
    </row>
    <row r="3102" spans="4:14" x14ac:dyDescent="0.3">
      <c r="D3102" s="65"/>
      <c r="L3102" s="65"/>
      <c r="N3102" s="71"/>
    </row>
    <row r="3103" spans="4:14" x14ac:dyDescent="0.3">
      <c r="D3103" s="65"/>
      <c r="L3103" s="65"/>
      <c r="N3103" s="71"/>
    </row>
    <row r="3104" spans="4:14" x14ac:dyDescent="0.3">
      <c r="D3104" s="65"/>
      <c r="L3104" s="65"/>
    </row>
    <row r="3105" spans="4:12" x14ac:dyDescent="0.3">
      <c r="D3105" s="65"/>
      <c r="L3105" s="65"/>
    </row>
    <row r="3106" spans="4:12" x14ac:dyDescent="0.3">
      <c r="D3106" s="65"/>
      <c r="L3106" s="65"/>
    </row>
    <row r="3107" spans="4:12" x14ac:dyDescent="0.3">
      <c r="D3107" s="65"/>
      <c r="L3107" s="65"/>
    </row>
    <row r="3108" spans="4:12" x14ac:dyDescent="0.3">
      <c r="D3108" s="65"/>
      <c r="L3108" s="65"/>
    </row>
    <row r="3109" spans="4:12" x14ac:dyDescent="0.3">
      <c r="D3109" s="65"/>
      <c r="L3109" s="65"/>
    </row>
    <row r="3110" spans="4:12" x14ac:dyDescent="0.3">
      <c r="D3110" s="65"/>
      <c r="L3110" s="65"/>
    </row>
    <row r="3111" spans="4:12" x14ac:dyDescent="0.3">
      <c r="D3111" s="65"/>
      <c r="L3111" s="65"/>
    </row>
    <row r="3112" spans="4:12" x14ac:dyDescent="0.3">
      <c r="D3112" s="65"/>
      <c r="L3112" s="65"/>
    </row>
    <row r="3113" spans="4:12" x14ac:dyDescent="0.3">
      <c r="D3113" s="65"/>
      <c r="L3113" s="65"/>
    </row>
    <row r="3114" spans="4:12" x14ac:dyDescent="0.3">
      <c r="D3114" s="65"/>
      <c r="L3114" s="65"/>
    </row>
    <row r="3115" spans="4:12" x14ac:dyDescent="0.3">
      <c r="D3115" s="65"/>
      <c r="L3115" s="65"/>
    </row>
    <row r="3116" spans="4:12" x14ac:dyDescent="0.3">
      <c r="D3116" s="65"/>
      <c r="L3116" s="65"/>
    </row>
    <row r="3117" spans="4:12" x14ac:dyDescent="0.3">
      <c r="D3117" s="65"/>
      <c r="L3117" s="65"/>
    </row>
    <row r="3118" spans="4:12" x14ac:dyDescent="0.3">
      <c r="D3118" s="65"/>
      <c r="L3118" s="65"/>
    </row>
    <row r="3119" spans="4:12" x14ac:dyDescent="0.3">
      <c r="D3119" s="65"/>
      <c r="L3119" s="65"/>
    </row>
    <row r="3120" spans="4:12" x14ac:dyDescent="0.3">
      <c r="D3120" s="65"/>
      <c r="L3120" s="65"/>
    </row>
    <row r="3121" spans="4:12" x14ac:dyDescent="0.3">
      <c r="D3121" s="65"/>
      <c r="L3121" s="65"/>
    </row>
    <row r="3122" spans="4:12" x14ac:dyDescent="0.3">
      <c r="D3122" s="65"/>
      <c r="L3122" s="65"/>
    </row>
    <row r="3123" spans="4:12" x14ac:dyDescent="0.3">
      <c r="D3123" s="65"/>
      <c r="L3123" s="65"/>
    </row>
    <row r="3124" spans="4:12" x14ac:dyDescent="0.3">
      <c r="D3124" s="65"/>
      <c r="L3124" s="65"/>
    </row>
    <row r="3125" spans="4:12" x14ac:dyDescent="0.3">
      <c r="D3125" s="65"/>
      <c r="L3125" s="65"/>
    </row>
    <row r="3126" spans="4:12" x14ac:dyDescent="0.3">
      <c r="D3126" s="65"/>
      <c r="L3126" s="65"/>
    </row>
    <row r="3127" spans="4:12" x14ac:dyDescent="0.3">
      <c r="D3127" s="65"/>
      <c r="L3127" s="65"/>
    </row>
    <row r="3128" spans="4:12" x14ac:dyDescent="0.3">
      <c r="D3128" s="65"/>
      <c r="L3128" s="65"/>
    </row>
    <row r="3129" spans="4:12" x14ac:dyDescent="0.3">
      <c r="D3129" s="65"/>
      <c r="L3129" s="65"/>
    </row>
    <row r="3130" spans="4:12" x14ac:dyDescent="0.3">
      <c r="D3130" s="65"/>
      <c r="L3130" s="65"/>
    </row>
    <row r="3131" spans="4:12" x14ac:dyDescent="0.3">
      <c r="D3131" s="65"/>
      <c r="L3131" s="65"/>
    </row>
    <row r="3132" spans="4:12" x14ac:dyDescent="0.3">
      <c r="D3132" s="65"/>
      <c r="L3132" s="65"/>
    </row>
    <row r="3133" spans="4:12" x14ac:dyDescent="0.3">
      <c r="D3133" s="65"/>
      <c r="L3133" s="65"/>
    </row>
    <row r="3134" spans="4:12" x14ac:dyDescent="0.3">
      <c r="D3134" s="65"/>
      <c r="L3134" s="65"/>
    </row>
    <row r="3135" spans="4:12" x14ac:dyDescent="0.3">
      <c r="D3135" s="65"/>
      <c r="L3135" s="65"/>
    </row>
    <row r="3136" spans="4:12" x14ac:dyDescent="0.3">
      <c r="D3136" s="65"/>
      <c r="L3136" s="65"/>
    </row>
    <row r="3137" spans="4:12" x14ac:dyDescent="0.3">
      <c r="D3137" s="65"/>
      <c r="L3137" s="65"/>
    </row>
    <row r="3138" spans="4:12" x14ac:dyDescent="0.3">
      <c r="D3138" s="65"/>
      <c r="L3138" s="65"/>
    </row>
    <row r="3139" spans="4:12" x14ac:dyDescent="0.3">
      <c r="D3139" s="65"/>
      <c r="L3139" s="65"/>
    </row>
    <row r="3140" spans="4:12" x14ac:dyDescent="0.3">
      <c r="D3140" s="65"/>
      <c r="L3140" s="65"/>
    </row>
    <row r="3141" spans="4:12" x14ac:dyDescent="0.3">
      <c r="D3141" s="65"/>
      <c r="L3141" s="65"/>
    </row>
    <row r="3142" spans="4:12" x14ac:dyDescent="0.3">
      <c r="D3142" s="65"/>
      <c r="L3142" s="65"/>
    </row>
    <row r="3143" spans="4:12" x14ac:dyDescent="0.3">
      <c r="D3143" s="65"/>
      <c r="L3143" s="65"/>
    </row>
    <row r="3144" spans="4:12" x14ac:dyDescent="0.3">
      <c r="D3144" s="65"/>
      <c r="L3144" s="65"/>
    </row>
    <row r="3145" spans="4:12" x14ac:dyDescent="0.3">
      <c r="D3145" s="65"/>
      <c r="L3145" s="65"/>
    </row>
    <row r="3146" spans="4:12" x14ac:dyDescent="0.3">
      <c r="D3146" s="65"/>
      <c r="L3146" s="65"/>
    </row>
    <row r="3147" spans="4:12" x14ac:dyDescent="0.3">
      <c r="D3147" s="65"/>
      <c r="L3147" s="65"/>
    </row>
    <row r="3148" spans="4:12" x14ac:dyDescent="0.3">
      <c r="D3148" s="65"/>
      <c r="L3148" s="65"/>
    </row>
    <row r="3149" spans="4:12" x14ac:dyDescent="0.3">
      <c r="D3149" s="65"/>
      <c r="L3149" s="65"/>
    </row>
    <row r="3150" spans="4:12" x14ac:dyDescent="0.3">
      <c r="D3150" s="65"/>
      <c r="L3150" s="65"/>
    </row>
    <row r="3151" spans="4:12" x14ac:dyDescent="0.3">
      <c r="D3151" s="65"/>
      <c r="L3151" s="65"/>
    </row>
    <row r="3152" spans="4:12" x14ac:dyDescent="0.3">
      <c r="D3152" s="65"/>
      <c r="L3152" s="65"/>
    </row>
    <row r="3153" spans="4:12" x14ac:dyDescent="0.3">
      <c r="D3153" s="65"/>
      <c r="L3153" s="65"/>
    </row>
    <row r="3154" spans="4:12" x14ac:dyDescent="0.3">
      <c r="D3154" s="65"/>
      <c r="L3154" s="65"/>
    </row>
    <row r="3155" spans="4:12" x14ac:dyDescent="0.3">
      <c r="D3155" s="65"/>
      <c r="L3155" s="65"/>
    </row>
    <row r="3156" spans="4:12" x14ac:dyDescent="0.3">
      <c r="D3156" s="65"/>
      <c r="L3156" s="65"/>
    </row>
    <row r="3157" spans="4:12" x14ac:dyDescent="0.3">
      <c r="D3157" s="65"/>
      <c r="L3157" s="65"/>
    </row>
    <row r="3158" spans="4:12" x14ac:dyDescent="0.3">
      <c r="D3158" s="65"/>
      <c r="L3158" s="65"/>
    </row>
    <row r="3159" spans="4:12" x14ac:dyDescent="0.3">
      <c r="D3159" s="65"/>
      <c r="L3159" s="65"/>
    </row>
    <row r="3160" spans="4:12" x14ac:dyDescent="0.3">
      <c r="D3160" s="65"/>
      <c r="L3160" s="65"/>
    </row>
    <row r="3161" spans="4:12" x14ac:dyDescent="0.3">
      <c r="D3161" s="65"/>
      <c r="L3161" s="65"/>
    </row>
    <row r="3162" spans="4:12" x14ac:dyDescent="0.3">
      <c r="D3162" s="65"/>
      <c r="L3162" s="65"/>
    </row>
    <row r="3163" spans="4:12" x14ac:dyDescent="0.3">
      <c r="D3163" s="65"/>
      <c r="L3163" s="65"/>
    </row>
    <row r="3164" spans="4:12" x14ac:dyDescent="0.3">
      <c r="D3164" s="65"/>
      <c r="L3164" s="65"/>
    </row>
    <row r="3165" spans="4:12" x14ac:dyDescent="0.3">
      <c r="D3165" s="65"/>
      <c r="L3165" s="65"/>
    </row>
    <row r="3166" spans="4:12" x14ac:dyDescent="0.3">
      <c r="D3166" s="65"/>
      <c r="L3166" s="65"/>
    </row>
    <row r="3167" spans="4:12" x14ac:dyDescent="0.3">
      <c r="D3167" s="65"/>
      <c r="L3167" s="65"/>
    </row>
    <row r="3168" spans="4:12" x14ac:dyDescent="0.3">
      <c r="D3168" s="65"/>
      <c r="L3168" s="65"/>
    </row>
    <row r="3169" spans="4:12" x14ac:dyDescent="0.3">
      <c r="D3169" s="65"/>
      <c r="L3169" s="65"/>
    </row>
    <row r="3170" spans="4:12" x14ac:dyDescent="0.3">
      <c r="D3170" s="65"/>
      <c r="L3170" s="65"/>
    </row>
    <row r="3171" spans="4:12" x14ac:dyDescent="0.3">
      <c r="D3171" s="65"/>
      <c r="L3171" s="65"/>
    </row>
    <row r="3172" spans="4:12" x14ac:dyDescent="0.3">
      <c r="D3172" s="65"/>
      <c r="L3172" s="65"/>
    </row>
    <row r="3173" spans="4:12" x14ac:dyDescent="0.3">
      <c r="D3173" s="65"/>
      <c r="L3173" s="65"/>
    </row>
    <row r="3174" spans="4:12" x14ac:dyDescent="0.3">
      <c r="D3174" s="65"/>
      <c r="L3174" s="65"/>
    </row>
    <row r="3175" spans="4:12" x14ac:dyDescent="0.3">
      <c r="D3175" s="65"/>
      <c r="L3175" s="65"/>
    </row>
    <row r="3176" spans="4:12" x14ac:dyDescent="0.3">
      <c r="D3176" s="65"/>
      <c r="L3176" s="65"/>
    </row>
    <row r="3177" spans="4:12" x14ac:dyDescent="0.3">
      <c r="D3177" s="65"/>
      <c r="L3177" s="65"/>
    </row>
    <row r="3178" spans="4:12" x14ac:dyDescent="0.3">
      <c r="D3178" s="65"/>
      <c r="L3178" s="65"/>
    </row>
    <row r="3179" spans="4:12" x14ac:dyDescent="0.3">
      <c r="D3179" s="65"/>
      <c r="L3179" s="65"/>
    </row>
    <row r="3180" spans="4:12" x14ac:dyDescent="0.3">
      <c r="D3180" s="65"/>
      <c r="L3180" s="65"/>
    </row>
    <row r="3181" spans="4:12" x14ac:dyDescent="0.3">
      <c r="D3181" s="65"/>
      <c r="L3181" s="65"/>
    </row>
    <row r="3182" spans="4:12" x14ac:dyDescent="0.3">
      <c r="D3182" s="65"/>
      <c r="L3182" s="65"/>
    </row>
    <row r="3183" spans="4:12" x14ac:dyDescent="0.3">
      <c r="D3183" s="65"/>
      <c r="L3183" s="65"/>
    </row>
    <row r="3184" spans="4:12" x14ac:dyDescent="0.3">
      <c r="D3184" s="65"/>
      <c r="L3184" s="65"/>
    </row>
    <row r="3185" spans="4:12" x14ac:dyDescent="0.3">
      <c r="D3185" s="65"/>
      <c r="L3185" s="65"/>
    </row>
    <row r="3186" spans="4:12" x14ac:dyDescent="0.3">
      <c r="D3186" s="65"/>
      <c r="L3186" s="65"/>
    </row>
    <row r="3187" spans="4:12" x14ac:dyDescent="0.3">
      <c r="D3187" s="65"/>
      <c r="L3187" s="65"/>
    </row>
    <row r="3188" spans="4:12" x14ac:dyDescent="0.3">
      <c r="D3188" s="65"/>
      <c r="L3188" s="65"/>
    </row>
    <row r="3189" spans="4:12" x14ac:dyDescent="0.3">
      <c r="D3189" s="65"/>
      <c r="L3189" s="65"/>
    </row>
    <row r="3190" spans="4:12" x14ac:dyDescent="0.3">
      <c r="D3190" s="65"/>
      <c r="L3190" s="65"/>
    </row>
    <row r="3191" spans="4:12" x14ac:dyDescent="0.3">
      <c r="D3191" s="65"/>
      <c r="L3191" s="65"/>
    </row>
    <row r="3192" spans="4:12" x14ac:dyDescent="0.3">
      <c r="D3192" s="65"/>
      <c r="L3192" s="65"/>
    </row>
    <row r="3193" spans="4:12" x14ac:dyDescent="0.3">
      <c r="D3193" s="65"/>
      <c r="L3193" s="65"/>
    </row>
    <row r="3194" spans="4:12" x14ac:dyDescent="0.3">
      <c r="D3194" s="65"/>
      <c r="L3194" s="65"/>
    </row>
    <row r="3195" spans="4:12" x14ac:dyDescent="0.3">
      <c r="D3195" s="65"/>
      <c r="L3195" s="65"/>
    </row>
    <row r="3196" spans="4:12" x14ac:dyDescent="0.3">
      <c r="D3196" s="65"/>
      <c r="L3196" s="65"/>
    </row>
    <row r="3197" spans="4:12" x14ac:dyDescent="0.3">
      <c r="D3197" s="65"/>
      <c r="L3197" s="65"/>
    </row>
    <row r="3198" spans="4:12" x14ac:dyDescent="0.3">
      <c r="D3198" s="65"/>
      <c r="L3198" s="65"/>
    </row>
    <row r="3199" spans="4:12" x14ac:dyDescent="0.3">
      <c r="D3199" s="65"/>
      <c r="L3199" s="65"/>
    </row>
    <row r="3200" spans="4:12" x14ac:dyDescent="0.3">
      <c r="D3200" s="65"/>
      <c r="L3200" s="65"/>
    </row>
    <row r="3201" spans="4:12" x14ac:dyDescent="0.3">
      <c r="D3201" s="65"/>
      <c r="L3201" s="65"/>
    </row>
    <row r="3202" spans="4:12" x14ac:dyDescent="0.3">
      <c r="D3202" s="65"/>
      <c r="L3202" s="65"/>
    </row>
    <row r="3203" spans="4:12" x14ac:dyDescent="0.3">
      <c r="D3203" s="65"/>
      <c r="L3203" s="65"/>
    </row>
    <row r="3204" spans="4:12" x14ac:dyDescent="0.3">
      <c r="D3204" s="65"/>
      <c r="L3204" s="65"/>
    </row>
    <row r="3205" spans="4:12" x14ac:dyDescent="0.3">
      <c r="D3205" s="65"/>
      <c r="L3205" s="65"/>
    </row>
    <row r="3206" spans="4:12" x14ac:dyDescent="0.3">
      <c r="D3206" s="65"/>
      <c r="L3206" s="65"/>
    </row>
    <row r="3207" spans="4:12" x14ac:dyDescent="0.3">
      <c r="D3207" s="65"/>
      <c r="L3207" s="65"/>
    </row>
    <row r="3208" spans="4:12" x14ac:dyDescent="0.3">
      <c r="D3208" s="65"/>
      <c r="L3208" s="65"/>
    </row>
    <row r="3209" spans="4:12" x14ac:dyDescent="0.3">
      <c r="D3209" s="65"/>
      <c r="L3209" s="65"/>
    </row>
    <row r="3210" spans="4:12" x14ac:dyDescent="0.3">
      <c r="D3210" s="65"/>
      <c r="L3210" s="65"/>
    </row>
    <row r="3211" spans="4:12" x14ac:dyDescent="0.3">
      <c r="D3211" s="65"/>
      <c r="L3211" s="65"/>
    </row>
    <row r="3212" spans="4:12" x14ac:dyDescent="0.3">
      <c r="D3212" s="65"/>
      <c r="L3212" s="65"/>
    </row>
    <row r="3213" spans="4:12" x14ac:dyDescent="0.3">
      <c r="D3213" s="65"/>
      <c r="L3213" s="65"/>
    </row>
    <row r="3214" spans="4:12" x14ac:dyDescent="0.3">
      <c r="D3214" s="65"/>
      <c r="L3214" s="65"/>
    </row>
    <row r="3215" spans="4:12" x14ac:dyDescent="0.3">
      <c r="D3215" s="65"/>
      <c r="L3215" s="65"/>
    </row>
    <row r="3216" spans="4:12" x14ac:dyDescent="0.3">
      <c r="D3216" s="65"/>
      <c r="L3216" s="65"/>
    </row>
    <row r="3217" spans="4:12" x14ac:dyDescent="0.3">
      <c r="D3217" s="65"/>
      <c r="L3217" s="65"/>
    </row>
    <row r="3218" spans="4:12" x14ac:dyDescent="0.3">
      <c r="D3218" s="65"/>
      <c r="L3218" s="65"/>
    </row>
    <row r="3219" spans="4:12" x14ac:dyDescent="0.3">
      <c r="D3219" s="65"/>
      <c r="L3219" s="65"/>
    </row>
    <row r="3220" spans="4:12" x14ac:dyDescent="0.3">
      <c r="D3220" s="65"/>
      <c r="L3220" s="65"/>
    </row>
    <row r="3221" spans="4:12" x14ac:dyDescent="0.3">
      <c r="D3221" s="65"/>
      <c r="L3221" s="65"/>
    </row>
    <row r="3222" spans="4:12" x14ac:dyDescent="0.3">
      <c r="D3222" s="65"/>
      <c r="L3222" s="65"/>
    </row>
    <row r="3223" spans="4:12" x14ac:dyDescent="0.3">
      <c r="D3223" s="65"/>
      <c r="L3223" s="65"/>
    </row>
    <row r="3224" spans="4:12" x14ac:dyDescent="0.3">
      <c r="D3224" s="65"/>
      <c r="L3224" s="65"/>
    </row>
    <row r="3225" spans="4:12" x14ac:dyDescent="0.3">
      <c r="D3225" s="65"/>
      <c r="L3225" s="65"/>
    </row>
    <row r="3226" spans="4:12" x14ac:dyDescent="0.3">
      <c r="D3226" s="65"/>
      <c r="L3226" s="65"/>
    </row>
    <row r="3227" spans="4:12" x14ac:dyDescent="0.3">
      <c r="D3227" s="65"/>
      <c r="L3227" s="65"/>
    </row>
    <row r="3228" spans="4:12" x14ac:dyDescent="0.3">
      <c r="D3228" s="65"/>
      <c r="L3228" s="65"/>
    </row>
    <row r="3229" spans="4:12" x14ac:dyDescent="0.3">
      <c r="D3229" s="65"/>
      <c r="L3229" s="65"/>
    </row>
    <row r="3230" spans="4:12" x14ac:dyDescent="0.3">
      <c r="D3230" s="65"/>
      <c r="L3230" s="65"/>
    </row>
    <row r="3231" spans="4:12" x14ac:dyDescent="0.3">
      <c r="D3231" s="65"/>
      <c r="L3231" s="65"/>
    </row>
    <row r="3232" spans="4:12" x14ac:dyDescent="0.3">
      <c r="D3232" s="65"/>
      <c r="L3232" s="65"/>
    </row>
    <row r="3233" spans="4:12" x14ac:dyDescent="0.3">
      <c r="D3233" s="65"/>
      <c r="L3233" s="65"/>
    </row>
    <row r="3234" spans="4:12" x14ac:dyDescent="0.3">
      <c r="D3234" s="65"/>
      <c r="L3234" s="65"/>
    </row>
    <row r="3235" spans="4:12" x14ac:dyDescent="0.3">
      <c r="D3235" s="65"/>
      <c r="L3235" s="65"/>
    </row>
    <row r="3236" spans="4:12" x14ac:dyDescent="0.3">
      <c r="D3236" s="65"/>
      <c r="L3236" s="65"/>
    </row>
    <row r="3237" spans="4:12" x14ac:dyDescent="0.3">
      <c r="D3237" s="65"/>
      <c r="L3237" s="65"/>
    </row>
    <row r="3238" spans="4:12" x14ac:dyDescent="0.3">
      <c r="D3238" s="65"/>
      <c r="L3238" s="65"/>
    </row>
    <row r="3239" spans="4:12" x14ac:dyDescent="0.3">
      <c r="D3239" s="65"/>
      <c r="L3239" s="65"/>
    </row>
    <row r="3240" spans="4:12" x14ac:dyDescent="0.3">
      <c r="D3240" s="65"/>
      <c r="L3240" s="65"/>
    </row>
    <row r="3241" spans="4:12" x14ac:dyDescent="0.3">
      <c r="D3241" s="65"/>
      <c r="L3241" s="65"/>
    </row>
    <row r="3242" spans="4:12" x14ac:dyDescent="0.3">
      <c r="D3242" s="65"/>
      <c r="L3242" s="65"/>
    </row>
    <row r="3243" spans="4:12" x14ac:dyDescent="0.3">
      <c r="D3243" s="65"/>
      <c r="L3243" s="65"/>
    </row>
    <row r="3244" spans="4:12" x14ac:dyDescent="0.3">
      <c r="D3244" s="65"/>
      <c r="L3244" s="65"/>
    </row>
    <row r="3245" spans="4:12" x14ac:dyDescent="0.3">
      <c r="D3245" s="65"/>
      <c r="L3245" s="65"/>
    </row>
    <row r="3246" spans="4:12" x14ac:dyDescent="0.3">
      <c r="D3246" s="65"/>
      <c r="L3246" s="65"/>
    </row>
    <row r="3247" spans="4:12" x14ac:dyDescent="0.3">
      <c r="D3247" s="65"/>
      <c r="L3247" s="65"/>
    </row>
    <row r="3248" spans="4:12" x14ac:dyDescent="0.3">
      <c r="D3248" s="65"/>
      <c r="L3248" s="65"/>
    </row>
    <row r="3249" spans="4:12" x14ac:dyDescent="0.3">
      <c r="D3249" s="65"/>
      <c r="L3249" s="65"/>
    </row>
    <row r="3250" spans="4:12" x14ac:dyDescent="0.3">
      <c r="D3250" s="65"/>
      <c r="L3250" s="65"/>
    </row>
    <row r="3251" spans="4:12" x14ac:dyDescent="0.3">
      <c r="D3251" s="65"/>
      <c r="L3251" s="65"/>
    </row>
    <row r="3252" spans="4:12" x14ac:dyDescent="0.3">
      <c r="D3252" s="65"/>
      <c r="L3252" s="65"/>
    </row>
    <row r="3253" spans="4:12" x14ac:dyDescent="0.3">
      <c r="D3253" s="65"/>
      <c r="L3253" s="65"/>
    </row>
    <row r="3254" spans="4:12" x14ac:dyDescent="0.3">
      <c r="D3254" s="65"/>
      <c r="L3254" s="65"/>
    </row>
    <row r="3255" spans="4:12" x14ac:dyDescent="0.3">
      <c r="D3255" s="65"/>
      <c r="L3255" s="65"/>
    </row>
    <row r="3256" spans="4:12" x14ac:dyDescent="0.3">
      <c r="D3256" s="65"/>
      <c r="L3256" s="65"/>
    </row>
    <row r="3257" spans="4:12" x14ac:dyDescent="0.3">
      <c r="D3257" s="65"/>
      <c r="L3257" s="65"/>
    </row>
    <row r="3258" spans="4:12" x14ac:dyDescent="0.3">
      <c r="D3258" s="65"/>
      <c r="L3258" s="65"/>
    </row>
    <row r="3259" spans="4:12" x14ac:dyDescent="0.3">
      <c r="D3259" s="65"/>
      <c r="L3259" s="65"/>
    </row>
    <row r="3260" spans="4:12" x14ac:dyDescent="0.3">
      <c r="D3260" s="65"/>
      <c r="L3260" s="65"/>
    </row>
    <row r="3261" spans="4:12" x14ac:dyDescent="0.3">
      <c r="D3261" s="65"/>
      <c r="L3261" s="65"/>
    </row>
    <row r="3262" spans="4:12" x14ac:dyDescent="0.3">
      <c r="D3262" s="65"/>
      <c r="L3262" s="65"/>
    </row>
    <row r="3263" spans="4:12" x14ac:dyDescent="0.3">
      <c r="D3263" s="65"/>
      <c r="L3263" s="65"/>
    </row>
    <row r="3264" spans="4:12" x14ac:dyDescent="0.3">
      <c r="D3264" s="65"/>
      <c r="L3264" s="65"/>
    </row>
    <row r="3265" spans="4:12" x14ac:dyDescent="0.3">
      <c r="D3265" s="65"/>
      <c r="L3265" s="65"/>
    </row>
    <row r="3266" spans="4:12" x14ac:dyDescent="0.3">
      <c r="D3266" s="65"/>
      <c r="L3266" s="65"/>
    </row>
    <row r="3267" spans="4:12" x14ac:dyDescent="0.3">
      <c r="D3267" s="65"/>
      <c r="L3267" s="65"/>
    </row>
    <row r="3268" spans="4:12" x14ac:dyDescent="0.3">
      <c r="D3268" s="65"/>
      <c r="L3268" s="65"/>
    </row>
    <row r="3269" spans="4:12" x14ac:dyDescent="0.3">
      <c r="D3269" s="65"/>
      <c r="L3269" s="65"/>
    </row>
    <row r="3270" spans="4:12" x14ac:dyDescent="0.3">
      <c r="D3270" s="65"/>
      <c r="L3270" s="65"/>
    </row>
    <row r="3271" spans="4:12" x14ac:dyDescent="0.3">
      <c r="D3271" s="65"/>
      <c r="L3271" s="65"/>
    </row>
    <row r="3272" spans="4:12" x14ac:dyDescent="0.3">
      <c r="D3272" s="65"/>
      <c r="L3272" s="65"/>
    </row>
    <row r="3273" spans="4:12" x14ac:dyDescent="0.3">
      <c r="D3273" s="65"/>
      <c r="L3273" s="65"/>
    </row>
    <row r="3274" spans="4:12" x14ac:dyDescent="0.3">
      <c r="D3274" s="65"/>
      <c r="L3274" s="65"/>
    </row>
    <row r="3275" spans="4:12" x14ac:dyDescent="0.3">
      <c r="D3275" s="65"/>
      <c r="L3275" s="65"/>
    </row>
    <row r="3276" spans="4:12" x14ac:dyDescent="0.3">
      <c r="D3276" s="65"/>
      <c r="L3276" s="65"/>
    </row>
    <row r="3277" spans="4:12" x14ac:dyDescent="0.3">
      <c r="D3277" s="65"/>
      <c r="L3277" s="65"/>
    </row>
    <row r="3278" spans="4:12" x14ac:dyDescent="0.3">
      <c r="D3278" s="65"/>
      <c r="L3278" s="65"/>
    </row>
    <row r="3279" spans="4:12" x14ac:dyDescent="0.3">
      <c r="D3279" s="65"/>
      <c r="L3279" s="65"/>
    </row>
    <row r="3280" spans="4:12" x14ac:dyDescent="0.3">
      <c r="D3280" s="65"/>
      <c r="L3280" s="65"/>
    </row>
    <row r="3281" spans="4:12" x14ac:dyDescent="0.3">
      <c r="D3281" s="65"/>
      <c r="L3281" s="65"/>
    </row>
    <row r="3282" spans="4:12" x14ac:dyDescent="0.3">
      <c r="D3282" s="65"/>
      <c r="L3282" s="65"/>
    </row>
    <row r="3283" spans="4:12" x14ac:dyDescent="0.3">
      <c r="D3283" s="65"/>
      <c r="L3283" s="65"/>
    </row>
    <row r="3284" spans="4:12" x14ac:dyDescent="0.3">
      <c r="D3284" s="65"/>
      <c r="L3284" s="65"/>
    </row>
    <row r="3285" spans="4:12" x14ac:dyDescent="0.3">
      <c r="D3285" s="65"/>
      <c r="L3285" s="65"/>
    </row>
    <row r="3286" spans="4:12" x14ac:dyDescent="0.3">
      <c r="D3286" s="65"/>
      <c r="L3286" s="65"/>
    </row>
    <row r="3287" spans="4:12" x14ac:dyDescent="0.3">
      <c r="D3287" s="65"/>
      <c r="L3287" s="65"/>
    </row>
    <row r="3288" spans="4:12" x14ac:dyDescent="0.3">
      <c r="D3288" s="65"/>
      <c r="L3288" s="65"/>
    </row>
    <row r="3289" spans="4:12" x14ac:dyDescent="0.3">
      <c r="D3289" s="65"/>
      <c r="L3289" s="65"/>
    </row>
    <row r="3290" spans="4:12" x14ac:dyDescent="0.3">
      <c r="D3290" s="65"/>
      <c r="L3290" s="65"/>
    </row>
    <row r="3291" spans="4:12" x14ac:dyDescent="0.3">
      <c r="D3291" s="65"/>
      <c r="L3291" s="65"/>
    </row>
    <row r="3292" spans="4:12" x14ac:dyDescent="0.3">
      <c r="D3292" s="65"/>
      <c r="L3292" s="65"/>
    </row>
    <row r="3293" spans="4:12" x14ac:dyDescent="0.3">
      <c r="D3293" s="65"/>
      <c r="L3293" s="65"/>
    </row>
    <row r="3294" spans="4:12" x14ac:dyDescent="0.3">
      <c r="D3294" s="65"/>
      <c r="L3294" s="65"/>
    </row>
    <row r="3295" spans="4:12" x14ac:dyDescent="0.3">
      <c r="D3295" s="65"/>
      <c r="L3295" s="65"/>
    </row>
    <row r="3296" spans="4:12" x14ac:dyDescent="0.3">
      <c r="D3296" s="65"/>
      <c r="L3296" s="65"/>
    </row>
    <row r="3297" spans="4:12" x14ac:dyDescent="0.3">
      <c r="D3297" s="65"/>
      <c r="L3297" s="65"/>
    </row>
    <row r="3298" spans="4:12" x14ac:dyDescent="0.3">
      <c r="D3298" s="65"/>
      <c r="L3298" s="65"/>
    </row>
    <row r="3299" spans="4:12" x14ac:dyDescent="0.3">
      <c r="D3299" s="65"/>
      <c r="L3299" s="65"/>
    </row>
    <row r="3300" spans="4:12" x14ac:dyDescent="0.3">
      <c r="D3300" s="65"/>
      <c r="L3300" s="65"/>
    </row>
    <row r="3301" spans="4:12" x14ac:dyDescent="0.3">
      <c r="D3301" s="65"/>
      <c r="L3301" s="65"/>
    </row>
    <row r="3302" spans="4:12" x14ac:dyDescent="0.3">
      <c r="D3302" s="65"/>
      <c r="L3302" s="65"/>
    </row>
    <row r="3303" spans="4:12" x14ac:dyDescent="0.3">
      <c r="D3303" s="65"/>
      <c r="L3303" s="65"/>
    </row>
    <row r="3304" spans="4:12" x14ac:dyDescent="0.3">
      <c r="D3304" s="65"/>
      <c r="L3304" s="65"/>
    </row>
    <row r="3305" spans="4:12" x14ac:dyDescent="0.3">
      <c r="D3305" s="65"/>
      <c r="L3305" s="65"/>
    </row>
    <row r="3306" spans="4:12" x14ac:dyDescent="0.3">
      <c r="D3306" s="65"/>
      <c r="L3306" s="65"/>
    </row>
    <row r="3307" spans="4:12" x14ac:dyDescent="0.3">
      <c r="D3307" s="65"/>
      <c r="L3307" s="65"/>
    </row>
    <row r="3308" spans="4:12" x14ac:dyDescent="0.3">
      <c r="D3308" s="65"/>
      <c r="L3308" s="65"/>
    </row>
    <row r="3309" spans="4:12" x14ac:dyDescent="0.3">
      <c r="D3309" s="65"/>
      <c r="L3309" s="65"/>
    </row>
    <row r="3310" spans="4:12" x14ac:dyDescent="0.3">
      <c r="D3310" s="65"/>
      <c r="L3310" s="65"/>
    </row>
    <row r="3311" spans="4:12" x14ac:dyDescent="0.3">
      <c r="D3311" s="65"/>
      <c r="L3311" s="65"/>
    </row>
    <row r="3312" spans="4:12" x14ac:dyDescent="0.3">
      <c r="D3312" s="65"/>
      <c r="L3312" s="65"/>
    </row>
    <row r="3313" spans="4:12" x14ac:dyDescent="0.3">
      <c r="D3313" s="65"/>
      <c r="L3313" s="65"/>
    </row>
    <row r="3314" spans="4:12" x14ac:dyDescent="0.3">
      <c r="D3314" s="65"/>
      <c r="L3314" s="65"/>
    </row>
    <row r="3315" spans="4:12" x14ac:dyDescent="0.3">
      <c r="D3315" s="65"/>
      <c r="L3315" s="65"/>
    </row>
    <row r="3316" spans="4:12" x14ac:dyDescent="0.3">
      <c r="D3316" s="65"/>
      <c r="L3316" s="65"/>
    </row>
    <row r="3317" spans="4:12" x14ac:dyDescent="0.3">
      <c r="D3317" s="65"/>
      <c r="L3317" s="65"/>
    </row>
    <row r="3318" spans="4:12" x14ac:dyDescent="0.3">
      <c r="D3318" s="65"/>
      <c r="L3318" s="65"/>
    </row>
    <row r="3319" spans="4:12" x14ac:dyDescent="0.3">
      <c r="D3319" s="65"/>
      <c r="L3319" s="65"/>
    </row>
    <row r="3320" spans="4:12" x14ac:dyDescent="0.3">
      <c r="D3320" s="65"/>
      <c r="L3320" s="65"/>
    </row>
    <row r="3321" spans="4:12" x14ac:dyDescent="0.3">
      <c r="D3321" s="65"/>
      <c r="L3321" s="65"/>
    </row>
    <row r="3322" spans="4:12" x14ac:dyDescent="0.3">
      <c r="D3322" s="65"/>
      <c r="L3322" s="65"/>
    </row>
    <row r="3323" spans="4:12" x14ac:dyDescent="0.3">
      <c r="D3323" s="65"/>
      <c r="L3323" s="65"/>
    </row>
    <row r="3324" spans="4:12" x14ac:dyDescent="0.3">
      <c r="D3324" s="65"/>
      <c r="L3324" s="65"/>
    </row>
    <row r="3325" spans="4:12" x14ac:dyDescent="0.3">
      <c r="D3325" s="65"/>
      <c r="L3325" s="65"/>
    </row>
    <row r="3326" spans="4:12" x14ac:dyDescent="0.3">
      <c r="D3326" s="65"/>
      <c r="L3326" s="65"/>
    </row>
    <row r="3327" spans="4:12" x14ac:dyDescent="0.3">
      <c r="D3327" s="65"/>
      <c r="L3327" s="65"/>
    </row>
    <row r="3328" spans="4:12" x14ac:dyDescent="0.3">
      <c r="D3328" s="65"/>
      <c r="L3328" s="65"/>
    </row>
    <row r="3329" spans="4:12" x14ac:dyDescent="0.3">
      <c r="D3329" s="65"/>
      <c r="L3329" s="65"/>
    </row>
    <row r="3330" spans="4:12" x14ac:dyDescent="0.3">
      <c r="D3330" s="65"/>
      <c r="L3330" s="65"/>
    </row>
    <row r="3331" spans="4:12" x14ac:dyDescent="0.3">
      <c r="D3331" s="65"/>
      <c r="L3331" s="65"/>
    </row>
    <row r="3332" spans="4:12" x14ac:dyDescent="0.3">
      <c r="D3332" s="65"/>
      <c r="L3332" s="65"/>
    </row>
    <row r="3333" spans="4:12" x14ac:dyDescent="0.3">
      <c r="D3333" s="65"/>
      <c r="L3333" s="65"/>
    </row>
    <row r="3334" spans="4:12" x14ac:dyDescent="0.3">
      <c r="D3334" s="65"/>
      <c r="L3334" s="65"/>
    </row>
    <row r="3335" spans="4:12" x14ac:dyDescent="0.3">
      <c r="D3335" s="65"/>
      <c r="L3335" s="65"/>
    </row>
    <row r="3336" spans="4:12" x14ac:dyDescent="0.3">
      <c r="D3336" s="65"/>
      <c r="L3336" s="65"/>
    </row>
    <row r="3337" spans="4:12" x14ac:dyDescent="0.3">
      <c r="D3337" s="65"/>
      <c r="L3337" s="65"/>
    </row>
    <row r="3338" spans="4:12" x14ac:dyDescent="0.3">
      <c r="D3338" s="65"/>
      <c r="L3338" s="65"/>
    </row>
    <row r="3339" spans="4:12" x14ac:dyDescent="0.3">
      <c r="D3339" s="65"/>
      <c r="L3339" s="65"/>
    </row>
    <row r="3340" spans="4:12" x14ac:dyDescent="0.3">
      <c r="D3340" s="65"/>
      <c r="L3340" s="65"/>
    </row>
    <row r="3341" spans="4:12" x14ac:dyDescent="0.3">
      <c r="D3341" s="65"/>
      <c r="L3341" s="65"/>
    </row>
    <row r="3342" spans="4:12" x14ac:dyDescent="0.3">
      <c r="D3342" s="65"/>
      <c r="L3342" s="65"/>
    </row>
    <row r="3343" spans="4:12" x14ac:dyDescent="0.3">
      <c r="D3343" s="65"/>
      <c r="L3343" s="65"/>
    </row>
    <row r="3344" spans="4:12" x14ac:dyDescent="0.3">
      <c r="D3344" s="65"/>
      <c r="L3344" s="65"/>
    </row>
    <row r="3345" spans="4:12" x14ac:dyDescent="0.3">
      <c r="D3345" s="65"/>
      <c r="L3345" s="65"/>
    </row>
    <row r="3346" spans="4:12" x14ac:dyDescent="0.3">
      <c r="D3346" s="65"/>
      <c r="L3346" s="65"/>
    </row>
    <row r="3347" spans="4:12" x14ac:dyDescent="0.3">
      <c r="D3347" s="65"/>
      <c r="L3347" s="65"/>
    </row>
    <row r="3348" spans="4:12" x14ac:dyDescent="0.3">
      <c r="D3348" s="65"/>
      <c r="L3348" s="65"/>
    </row>
    <row r="3349" spans="4:12" x14ac:dyDescent="0.3">
      <c r="D3349" s="65"/>
      <c r="L3349" s="65"/>
    </row>
    <row r="3350" spans="4:12" x14ac:dyDescent="0.3">
      <c r="D3350" s="65"/>
      <c r="L3350" s="65"/>
    </row>
    <row r="3351" spans="4:12" x14ac:dyDescent="0.3">
      <c r="D3351" s="65"/>
      <c r="L3351" s="65"/>
    </row>
    <row r="3352" spans="4:12" x14ac:dyDescent="0.3">
      <c r="D3352" s="65"/>
      <c r="L3352" s="65"/>
    </row>
    <row r="3353" spans="4:12" x14ac:dyDescent="0.3">
      <c r="D3353" s="65"/>
      <c r="L3353" s="65"/>
    </row>
    <row r="3354" spans="4:12" x14ac:dyDescent="0.3">
      <c r="D3354" s="65"/>
      <c r="L3354" s="65"/>
    </row>
    <row r="3355" spans="4:12" x14ac:dyDescent="0.3">
      <c r="D3355" s="65"/>
      <c r="L3355" s="65"/>
    </row>
    <row r="3356" spans="4:12" x14ac:dyDescent="0.3">
      <c r="D3356" s="65"/>
      <c r="L3356" s="65"/>
    </row>
    <row r="3357" spans="4:12" x14ac:dyDescent="0.3">
      <c r="D3357" s="65"/>
      <c r="L3357" s="65"/>
    </row>
    <row r="3358" spans="4:12" x14ac:dyDescent="0.3">
      <c r="D3358" s="65"/>
      <c r="L3358" s="65"/>
    </row>
    <row r="3359" spans="4:12" x14ac:dyDescent="0.3">
      <c r="D3359" s="65"/>
      <c r="L3359" s="65"/>
    </row>
    <row r="3360" spans="4:12" x14ac:dyDescent="0.3">
      <c r="D3360" s="65"/>
      <c r="L3360" s="65"/>
    </row>
    <row r="3361" spans="4:12" x14ac:dyDescent="0.3">
      <c r="D3361" s="65"/>
      <c r="L3361" s="65"/>
    </row>
    <row r="3362" spans="4:12" x14ac:dyDescent="0.3">
      <c r="D3362" s="65"/>
      <c r="L3362" s="65"/>
    </row>
    <row r="3363" spans="4:12" x14ac:dyDescent="0.3">
      <c r="D3363" s="65"/>
      <c r="L3363" s="65"/>
    </row>
    <row r="3364" spans="4:12" x14ac:dyDescent="0.3">
      <c r="D3364" s="65"/>
      <c r="L3364" s="65"/>
    </row>
    <row r="3365" spans="4:12" x14ac:dyDescent="0.3">
      <c r="D3365" s="65"/>
      <c r="L3365" s="65"/>
    </row>
    <row r="3366" spans="4:12" x14ac:dyDescent="0.3">
      <c r="D3366" s="65"/>
      <c r="L3366" s="65"/>
    </row>
    <row r="3367" spans="4:12" x14ac:dyDescent="0.3">
      <c r="D3367" s="65"/>
      <c r="L3367" s="65"/>
    </row>
    <row r="3368" spans="4:12" x14ac:dyDescent="0.3">
      <c r="D3368" s="65"/>
      <c r="L3368" s="65"/>
    </row>
    <row r="3369" spans="4:12" x14ac:dyDescent="0.3">
      <c r="D3369" s="65"/>
      <c r="L3369" s="65"/>
    </row>
    <row r="3370" spans="4:12" x14ac:dyDescent="0.3">
      <c r="D3370" s="65"/>
      <c r="L3370" s="65"/>
    </row>
    <row r="3371" spans="4:12" x14ac:dyDescent="0.3">
      <c r="D3371" s="65"/>
      <c r="L3371" s="65"/>
    </row>
    <row r="3372" spans="4:12" x14ac:dyDescent="0.3">
      <c r="D3372" s="65"/>
      <c r="L3372" s="65"/>
    </row>
    <row r="3373" spans="4:12" x14ac:dyDescent="0.3">
      <c r="D3373" s="65"/>
      <c r="L3373" s="65"/>
    </row>
    <row r="3374" spans="4:12" x14ac:dyDescent="0.3">
      <c r="D3374" s="65"/>
      <c r="L3374" s="65"/>
    </row>
    <row r="3375" spans="4:12" x14ac:dyDescent="0.3">
      <c r="D3375" s="65"/>
      <c r="L3375" s="65"/>
    </row>
    <row r="3376" spans="4:12" x14ac:dyDescent="0.3">
      <c r="D3376" s="65"/>
      <c r="L3376" s="65"/>
    </row>
    <row r="3377" spans="4:12" x14ac:dyDescent="0.3">
      <c r="D3377" s="65"/>
      <c r="L3377" s="65"/>
    </row>
    <row r="3378" spans="4:12" x14ac:dyDescent="0.3">
      <c r="D3378" s="65"/>
      <c r="L3378" s="65"/>
    </row>
    <row r="3379" spans="4:12" x14ac:dyDescent="0.3">
      <c r="D3379" s="65"/>
      <c r="L3379" s="65"/>
    </row>
    <row r="3380" spans="4:12" x14ac:dyDescent="0.3">
      <c r="D3380" s="65"/>
      <c r="L3380" s="65"/>
    </row>
    <row r="3381" spans="4:12" x14ac:dyDescent="0.3">
      <c r="D3381" s="65"/>
      <c r="L3381" s="65"/>
    </row>
    <row r="3382" spans="4:12" x14ac:dyDescent="0.3">
      <c r="D3382" s="65"/>
      <c r="L3382" s="65"/>
    </row>
    <row r="3383" spans="4:12" x14ac:dyDescent="0.3">
      <c r="D3383" s="65"/>
      <c r="L3383" s="65"/>
    </row>
    <row r="3384" spans="4:12" x14ac:dyDescent="0.3">
      <c r="D3384" s="65"/>
      <c r="L3384" s="65"/>
    </row>
    <row r="3385" spans="4:12" x14ac:dyDescent="0.3">
      <c r="D3385" s="65"/>
      <c r="L3385" s="65"/>
    </row>
    <row r="3386" spans="4:12" x14ac:dyDescent="0.3">
      <c r="D3386" s="65"/>
      <c r="L3386" s="65"/>
    </row>
    <row r="3387" spans="4:12" x14ac:dyDescent="0.3">
      <c r="D3387" s="65"/>
      <c r="L3387" s="65"/>
    </row>
    <row r="3388" spans="4:12" x14ac:dyDescent="0.3">
      <c r="D3388" s="65"/>
      <c r="L3388" s="65"/>
    </row>
    <row r="3389" spans="4:12" x14ac:dyDescent="0.3">
      <c r="D3389" s="65"/>
      <c r="L3389" s="65"/>
    </row>
    <row r="3390" spans="4:12" x14ac:dyDescent="0.3">
      <c r="D3390" s="65"/>
      <c r="L3390" s="65"/>
    </row>
    <row r="3391" spans="4:12" x14ac:dyDescent="0.3">
      <c r="D3391" s="65"/>
      <c r="L3391" s="65"/>
    </row>
    <row r="3392" spans="4:12" x14ac:dyDescent="0.3">
      <c r="D3392" s="65"/>
      <c r="L3392" s="65"/>
    </row>
    <row r="3393" spans="4:12" x14ac:dyDescent="0.3">
      <c r="D3393" s="65"/>
      <c r="L3393" s="65"/>
    </row>
    <row r="3394" spans="4:12" x14ac:dyDescent="0.3">
      <c r="D3394" s="65"/>
      <c r="L3394" s="65"/>
    </row>
    <row r="3395" spans="4:12" x14ac:dyDescent="0.3">
      <c r="D3395" s="65"/>
      <c r="L3395" s="65"/>
    </row>
    <row r="3396" spans="4:12" x14ac:dyDescent="0.3">
      <c r="D3396" s="65"/>
      <c r="L3396" s="65"/>
    </row>
    <row r="3397" spans="4:12" x14ac:dyDescent="0.3">
      <c r="D3397" s="65"/>
      <c r="L3397" s="65"/>
    </row>
    <row r="3398" spans="4:12" x14ac:dyDescent="0.3">
      <c r="D3398" s="65"/>
      <c r="L3398" s="65"/>
    </row>
    <row r="3399" spans="4:12" x14ac:dyDescent="0.3">
      <c r="D3399" s="65"/>
      <c r="L3399" s="65"/>
    </row>
    <row r="3400" spans="4:12" x14ac:dyDescent="0.3">
      <c r="D3400" s="65"/>
      <c r="L3400" s="65"/>
    </row>
    <row r="3401" spans="4:12" x14ac:dyDescent="0.3">
      <c r="D3401" s="65"/>
      <c r="L3401" s="65"/>
    </row>
    <row r="3402" spans="4:12" x14ac:dyDescent="0.3">
      <c r="D3402" s="65"/>
      <c r="L3402" s="65"/>
    </row>
    <row r="3403" spans="4:12" x14ac:dyDescent="0.3">
      <c r="D3403" s="65"/>
      <c r="L3403" s="65"/>
    </row>
    <row r="3404" spans="4:12" x14ac:dyDescent="0.3">
      <c r="D3404" s="65"/>
      <c r="L3404" s="65"/>
    </row>
    <row r="3405" spans="4:12" x14ac:dyDescent="0.3">
      <c r="D3405" s="65"/>
      <c r="L3405" s="65"/>
    </row>
    <row r="3406" spans="4:12" x14ac:dyDescent="0.3">
      <c r="D3406" s="65"/>
      <c r="L3406" s="65"/>
    </row>
    <row r="3407" spans="4:12" x14ac:dyDescent="0.3">
      <c r="D3407" s="65"/>
      <c r="L3407" s="65"/>
    </row>
    <row r="3408" spans="4:12" x14ac:dyDescent="0.3">
      <c r="D3408" s="65"/>
      <c r="L3408" s="65"/>
    </row>
    <row r="3409" spans="4:12" x14ac:dyDescent="0.3">
      <c r="D3409" s="65"/>
      <c r="L3409" s="65"/>
    </row>
    <row r="3410" spans="4:12" x14ac:dyDescent="0.3">
      <c r="D3410" s="65"/>
      <c r="L3410" s="65"/>
    </row>
    <row r="3411" spans="4:12" x14ac:dyDescent="0.3">
      <c r="D3411" s="65"/>
      <c r="L3411" s="65"/>
    </row>
    <row r="3412" spans="4:12" x14ac:dyDescent="0.3">
      <c r="D3412" s="65"/>
      <c r="L3412" s="65"/>
    </row>
    <row r="3413" spans="4:12" x14ac:dyDescent="0.3">
      <c r="D3413" s="65"/>
      <c r="L3413" s="65"/>
    </row>
    <row r="3414" spans="4:12" x14ac:dyDescent="0.3">
      <c r="D3414" s="65"/>
      <c r="L3414" s="65"/>
    </row>
    <row r="3415" spans="4:12" x14ac:dyDescent="0.3">
      <c r="D3415" s="65"/>
      <c r="L3415" s="65"/>
    </row>
    <row r="3416" spans="4:12" x14ac:dyDescent="0.3">
      <c r="D3416" s="65"/>
      <c r="L3416" s="65"/>
    </row>
    <row r="3417" spans="4:12" x14ac:dyDescent="0.3">
      <c r="D3417" s="65"/>
      <c r="L3417" s="65"/>
    </row>
    <row r="3418" spans="4:12" x14ac:dyDescent="0.3">
      <c r="D3418" s="65"/>
      <c r="L3418" s="65"/>
    </row>
    <row r="3419" spans="4:12" x14ac:dyDescent="0.3">
      <c r="D3419" s="65"/>
      <c r="L3419" s="65"/>
    </row>
    <row r="3420" spans="4:12" x14ac:dyDescent="0.3">
      <c r="D3420" s="65"/>
      <c r="L3420" s="65"/>
    </row>
    <row r="3421" spans="4:12" x14ac:dyDescent="0.3">
      <c r="D3421" s="65"/>
      <c r="L3421" s="65"/>
    </row>
    <row r="3422" spans="4:12" x14ac:dyDescent="0.3">
      <c r="D3422" s="65"/>
      <c r="L3422" s="65"/>
    </row>
    <row r="3423" spans="4:12" x14ac:dyDescent="0.3">
      <c r="D3423" s="65"/>
      <c r="L3423" s="65"/>
    </row>
    <row r="3424" spans="4:12" x14ac:dyDescent="0.3">
      <c r="D3424" s="65"/>
      <c r="L3424" s="65"/>
    </row>
    <row r="3425" spans="4:12" x14ac:dyDescent="0.3">
      <c r="D3425" s="65"/>
      <c r="L3425" s="65"/>
    </row>
    <row r="3426" spans="4:12" x14ac:dyDescent="0.3">
      <c r="D3426" s="65"/>
      <c r="L3426" s="65"/>
    </row>
    <row r="3427" spans="4:12" x14ac:dyDescent="0.3">
      <c r="D3427" s="65"/>
      <c r="L3427" s="65"/>
    </row>
    <row r="3428" spans="4:12" x14ac:dyDescent="0.3">
      <c r="D3428" s="65"/>
      <c r="L3428" s="65"/>
    </row>
    <row r="3429" spans="4:12" x14ac:dyDescent="0.3">
      <c r="D3429" s="65"/>
      <c r="L3429" s="65"/>
    </row>
    <row r="3430" spans="4:12" x14ac:dyDescent="0.3">
      <c r="D3430" s="65"/>
      <c r="L3430" s="65"/>
    </row>
    <row r="3431" spans="4:12" x14ac:dyDescent="0.3">
      <c r="D3431" s="65"/>
      <c r="L3431" s="65"/>
    </row>
    <row r="3432" spans="4:12" x14ac:dyDescent="0.3">
      <c r="D3432" s="65"/>
      <c r="L3432" s="65"/>
    </row>
    <row r="3433" spans="4:12" x14ac:dyDescent="0.3">
      <c r="D3433" s="65"/>
      <c r="L3433" s="65"/>
    </row>
    <row r="3434" spans="4:12" x14ac:dyDescent="0.3">
      <c r="D3434" s="65"/>
      <c r="L3434" s="65"/>
    </row>
    <row r="3435" spans="4:12" x14ac:dyDescent="0.3">
      <c r="D3435" s="65"/>
      <c r="L3435" s="65"/>
    </row>
    <row r="3436" spans="4:12" x14ac:dyDescent="0.3">
      <c r="D3436" s="65"/>
      <c r="L3436" s="65"/>
    </row>
    <row r="3437" spans="4:12" x14ac:dyDescent="0.3">
      <c r="D3437" s="65"/>
      <c r="L3437" s="65"/>
    </row>
    <row r="3438" spans="4:12" x14ac:dyDescent="0.3">
      <c r="D3438" s="65"/>
      <c r="L3438" s="65"/>
    </row>
    <row r="3439" spans="4:12" x14ac:dyDescent="0.3">
      <c r="D3439" s="65"/>
      <c r="L3439" s="65"/>
    </row>
    <row r="3440" spans="4:12" x14ac:dyDescent="0.3">
      <c r="D3440" s="65"/>
      <c r="L3440" s="65"/>
    </row>
    <row r="3441" spans="4:12" x14ac:dyDescent="0.3">
      <c r="D3441" s="65"/>
      <c r="L3441" s="65"/>
    </row>
    <row r="3442" spans="4:12" x14ac:dyDescent="0.3">
      <c r="D3442" s="65"/>
      <c r="L3442" s="65"/>
    </row>
    <row r="3443" spans="4:12" x14ac:dyDescent="0.3">
      <c r="D3443" s="65"/>
      <c r="L3443" s="65"/>
    </row>
    <row r="3444" spans="4:12" x14ac:dyDescent="0.3">
      <c r="D3444" s="65"/>
      <c r="L3444" s="65"/>
    </row>
    <row r="3445" spans="4:12" x14ac:dyDescent="0.3">
      <c r="D3445" s="65"/>
      <c r="L3445" s="65"/>
    </row>
    <row r="3446" spans="4:12" x14ac:dyDescent="0.3">
      <c r="D3446" s="65"/>
      <c r="L3446" s="65"/>
    </row>
    <row r="3447" spans="4:12" x14ac:dyDescent="0.3">
      <c r="D3447" s="65"/>
      <c r="L3447" s="65"/>
    </row>
    <row r="3448" spans="4:12" x14ac:dyDescent="0.3">
      <c r="D3448" s="65"/>
      <c r="L3448" s="65"/>
    </row>
    <row r="3449" spans="4:12" x14ac:dyDescent="0.3">
      <c r="D3449" s="65"/>
      <c r="L3449" s="65"/>
    </row>
    <row r="3450" spans="4:12" x14ac:dyDescent="0.3">
      <c r="D3450" s="65"/>
      <c r="L3450" s="65"/>
    </row>
    <row r="3451" spans="4:12" x14ac:dyDescent="0.3">
      <c r="D3451" s="65"/>
      <c r="L3451" s="65"/>
    </row>
    <row r="3452" spans="4:12" x14ac:dyDescent="0.3">
      <c r="D3452" s="65"/>
      <c r="L3452" s="65"/>
    </row>
    <row r="3453" spans="4:12" x14ac:dyDescent="0.3">
      <c r="D3453" s="65"/>
      <c r="L3453" s="65"/>
    </row>
    <row r="3454" spans="4:12" x14ac:dyDescent="0.3">
      <c r="D3454" s="65"/>
      <c r="L3454" s="65"/>
    </row>
    <row r="3455" spans="4:12" x14ac:dyDescent="0.3">
      <c r="D3455" s="65"/>
      <c r="L3455" s="65"/>
    </row>
    <row r="3456" spans="4:12" x14ac:dyDescent="0.3">
      <c r="D3456" s="65"/>
      <c r="L3456" s="65"/>
    </row>
    <row r="3457" spans="4:12" x14ac:dyDescent="0.3">
      <c r="D3457" s="65"/>
      <c r="L3457" s="65"/>
    </row>
    <row r="3458" spans="4:12" x14ac:dyDescent="0.3">
      <c r="D3458" s="65"/>
      <c r="L3458" s="65"/>
    </row>
    <row r="3459" spans="4:12" x14ac:dyDescent="0.3">
      <c r="D3459" s="65"/>
      <c r="L3459" s="65"/>
    </row>
    <row r="3460" spans="4:12" x14ac:dyDescent="0.3">
      <c r="D3460" s="65"/>
      <c r="L3460" s="65"/>
    </row>
    <row r="3461" spans="4:12" x14ac:dyDescent="0.3">
      <c r="D3461" s="65"/>
      <c r="L3461" s="65"/>
    </row>
    <row r="3462" spans="4:12" x14ac:dyDescent="0.3">
      <c r="D3462" s="65"/>
      <c r="L3462" s="65"/>
    </row>
    <row r="3463" spans="4:12" x14ac:dyDescent="0.3">
      <c r="D3463" s="65"/>
      <c r="L3463" s="65"/>
    </row>
    <row r="3464" spans="4:12" x14ac:dyDescent="0.3">
      <c r="D3464" s="65"/>
      <c r="L3464" s="65"/>
    </row>
    <row r="3465" spans="4:12" x14ac:dyDescent="0.3">
      <c r="D3465" s="65"/>
      <c r="L3465" s="65"/>
    </row>
    <row r="3466" spans="4:12" x14ac:dyDescent="0.3">
      <c r="D3466" s="65"/>
      <c r="L3466" s="65"/>
    </row>
    <row r="3467" spans="4:12" x14ac:dyDescent="0.3">
      <c r="D3467" s="65"/>
      <c r="L3467" s="65"/>
    </row>
    <row r="3468" spans="4:12" x14ac:dyDescent="0.3">
      <c r="D3468" s="65"/>
      <c r="L3468" s="65"/>
    </row>
    <row r="3469" spans="4:12" x14ac:dyDescent="0.3">
      <c r="D3469" s="65"/>
      <c r="L3469" s="65"/>
    </row>
    <row r="3470" spans="4:12" x14ac:dyDescent="0.3">
      <c r="D3470" s="65"/>
      <c r="L3470" s="65"/>
    </row>
    <row r="3471" spans="4:12" x14ac:dyDescent="0.3">
      <c r="D3471" s="65"/>
      <c r="L3471" s="65"/>
    </row>
    <row r="3472" spans="4:12" x14ac:dyDescent="0.3">
      <c r="D3472" s="65"/>
      <c r="L3472" s="65"/>
    </row>
    <row r="3473" spans="4:12" x14ac:dyDescent="0.3">
      <c r="D3473" s="65"/>
      <c r="L3473" s="65"/>
    </row>
    <row r="3474" spans="4:12" x14ac:dyDescent="0.3">
      <c r="D3474" s="65"/>
      <c r="L3474" s="65"/>
    </row>
    <row r="3475" spans="4:12" x14ac:dyDescent="0.3">
      <c r="D3475" s="65"/>
      <c r="L3475" s="65"/>
    </row>
    <row r="3476" spans="4:12" x14ac:dyDescent="0.3">
      <c r="D3476" s="65"/>
      <c r="L3476" s="65"/>
    </row>
    <row r="3477" spans="4:12" x14ac:dyDescent="0.3">
      <c r="D3477" s="65"/>
      <c r="L3477" s="65"/>
    </row>
    <row r="3478" spans="4:12" x14ac:dyDescent="0.3">
      <c r="D3478" s="65"/>
      <c r="L3478" s="65"/>
    </row>
    <row r="3479" spans="4:12" x14ac:dyDescent="0.3">
      <c r="D3479" s="65"/>
      <c r="L3479" s="65"/>
    </row>
    <row r="3480" spans="4:12" x14ac:dyDescent="0.3">
      <c r="D3480" s="65"/>
      <c r="L3480" s="65"/>
    </row>
    <row r="3481" spans="4:12" x14ac:dyDescent="0.3">
      <c r="D3481" s="65"/>
      <c r="L3481" s="65"/>
    </row>
    <row r="3482" spans="4:12" x14ac:dyDescent="0.3">
      <c r="D3482" s="65"/>
      <c r="L3482" s="65"/>
    </row>
    <row r="3483" spans="4:12" x14ac:dyDescent="0.3">
      <c r="D3483" s="65"/>
      <c r="L3483" s="65"/>
    </row>
    <row r="3484" spans="4:12" x14ac:dyDescent="0.3">
      <c r="D3484" s="65"/>
      <c r="L3484" s="65"/>
    </row>
    <row r="3485" spans="4:12" x14ac:dyDescent="0.3">
      <c r="D3485" s="65"/>
      <c r="L3485" s="65"/>
    </row>
    <row r="3486" spans="4:12" x14ac:dyDescent="0.3">
      <c r="D3486" s="65"/>
      <c r="L3486" s="65"/>
    </row>
    <row r="3487" spans="4:12" x14ac:dyDescent="0.3">
      <c r="D3487" s="65"/>
      <c r="L3487" s="65"/>
    </row>
    <row r="3488" spans="4:12" x14ac:dyDescent="0.3">
      <c r="D3488" s="65"/>
      <c r="L3488" s="65"/>
    </row>
    <row r="3489" spans="4:12" x14ac:dyDescent="0.3">
      <c r="D3489" s="65"/>
      <c r="L3489" s="65"/>
    </row>
    <row r="3490" spans="4:12" x14ac:dyDescent="0.3">
      <c r="D3490" s="65"/>
      <c r="L3490" s="65"/>
    </row>
    <row r="3491" spans="4:12" x14ac:dyDescent="0.3">
      <c r="D3491" s="65"/>
      <c r="L3491" s="65"/>
    </row>
    <row r="3492" spans="4:12" x14ac:dyDescent="0.3">
      <c r="D3492" s="65"/>
      <c r="L3492" s="65"/>
    </row>
    <row r="3493" spans="4:12" x14ac:dyDescent="0.3">
      <c r="D3493" s="65"/>
      <c r="L3493" s="65"/>
    </row>
    <row r="3494" spans="4:12" x14ac:dyDescent="0.3">
      <c r="D3494" s="65"/>
      <c r="L3494" s="65"/>
    </row>
    <row r="3495" spans="4:12" x14ac:dyDescent="0.3">
      <c r="D3495" s="65"/>
      <c r="L3495" s="65"/>
    </row>
    <row r="3496" spans="4:12" x14ac:dyDescent="0.3">
      <c r="D3496" s="65"/>
      <c r="L3496" s="65"/>
    </row>
    <row r="3497" spans="4:12" x14ac:dyDescent="0.3">
      <c r="D3497" s="65"/>
      <c r="L3497" s="65"/>
    </row>
    <row r="3498" spans="4:12" x14ac:dyDescent="0.3">
      <c r="D3498" s="65"/>
      <c r="L3498" s="65"/>
    </row>
    <row r="3499" spans="4:12" x14ac:dyDescent="0.3">
      <c r="D3499" s="65"/>
      <c r="L3499" s="65"/>
    </row>
    <row r="3500" spans="4:12" x14ac:dyDescent="0.3">
      <c r="D3500" s="65"/>
      <c r="L3500" s="65"/>
    </row>
    <row r="3501" spans="4:12" x14ac:dyDescent="0.3">
      <c r="D3501" s="65"/>
      <c r="L3501" s="65"/>
    </row>
    <row r="3502" spans="4:12" x14ac:dyDescent="0.3">
      <c r="D3502" s="65"/>
      <c r="L3502" s="65"/>
    </row>
    <row r="3503" spans="4:12" x14ac:dyDescent="0.3">
      <c r="D3503" s="65"/>
      <c r="L3503" s="65"/>
    </row>
    <row r="3504" spans="4:12" x14ac:dyDescent="0.3">
      <c r="D3504" s="65"/>
      <c r="L3504" s="65"/>
    </row>
    <row r="3505" spans="4:12" x14ac:dyDescent="0.3">
      <c r="D3505" s="65"/>
      <c r="L3505" s="65"/>
    </row>
    <row r="3506" spans="4:12" x14ac:dyDescent="0.3">
      <c r="D3506" s="65"/>
      <c r="L3506" s="65"/>
    </row>
    <row r="3507" spans="4:12" x14ac:dyDescent="0.3">
      <c r="D3507" s="65"/>
      <c r="L3507" s="65"/>
    </row>
    <row r="3508" spans="4:12" x14ac:dyDescent="0.3">
      <c r="D3508" s="65"/>
      <c r="L3508" s="65"/>
    </row>
    <row r="3509" spans="4:12" x14ac:dyDescent="0.3">
      <c r="D3509" s="65"/>
      <c r="L3509" s="65"/>
    </row>
    <row r="3510" spans="4:12" x14ac:dyDescent="0.3">
      <c r="D3510" s="65"/>
      <c r="L3510" s="65"/>
    </row>
    <row r="3511" spans="4:12" x14ac:dyDescent="0.3">
      <c r="D3511" s="65"/>
      <c r="L3511" s="65"/>
    </row>
    <row r="3512" spans="4:12" x14ac:dyDescent="0.3">
      <c r="D3512" s="65"/>
      <c r="L3512" s="65"/>
    </row>
    <row r="3513" spans="4:12" x14ac:dyDescent="0.3">
      <c r="D3513" s="65"/>
      <c r="L3513" s="65"/>
    </row>
    <row r="3514" spans="4:12" x14ac:dyDescent="0.3">
      <c r="D3514" s="65"/>
      <c r="L3514" s="65"/>
    </row>
    <row r="3515" spans="4:12" x14ac:dyDescent="0.3">
      <c r="D3515" s="65"/>
      <c r="L3515" s="65"/>
    </row>
    <row r="3516" spans="4:12" x14ac:dyDescent="0.3">
      <c r="D3516" s="65"/>
      <c r="L3516" s="65"/>
    </row>
    <row r="3517" spans="4:12" x14ac:dyDescent="0.3">
      <c r="D3517" s="65"/>
      <c r="L3517" s="65"/>
    </row>
    <row r="3518" spans="4:12" x14ac:dyDescent="0.3">
      <c r="D3518" s="65"/>
      <c r="L3518" s="65"/>
    </row>
    <row r="3519" spans="4:12" x14ac:dyDescent="0.3">
      <c r="D3519" s="65"/>
      <c r="L3519" s="65"/>
    </row>
    <row r="3520" spans="4:12" x14ac:dyDescent="0.3">
      <c r="D3520" s="65"/>
      <c r="L3520" s="65"/>
    </row>
    <row r="3521" spans="4:12" x14ac:dyDescent="0.3">
      <c r="D3521" s="65"/>
      <c r="L3521" s="65"/>
    </row>
    <row r="3522" spans="4:12" x14ac:dyDescent="0.3">
      <c r="D3522" s="65"/>
      <c r="L3522" s="65"/>
    </row>
    <row r="3523" spans="4:12" x14ac:dyDescent="0.3">
      <c r="D3523" s="65"/>
      <c r="L3523" s="65"/>
    </row>
    <row r="3524" spans="4:12" x14ac:dyDescent="0.3">
      <c r="D3524" s="65"/>
      <c r="L3524" s="65"/>
    </row>
    <row r="3525" spans="4:12" x14ac:dyDescent="0.3">
      <c r="D3525" s="65"/>
      <c r="L3525" s="65"/>
    </row>
    <row r="3526" spans="4:12" x14ac:dyDescent="0.3">
      <c r="D3526" s="65"/>
      <c r="L3526" s="65"/>
    </row>
    <row r="3527" spans="4:12" x14ac:dyDescent="0.3">
      <c r="D3527" s="65"/>
      <c r="L3527" s="65"/>
    </row>
    <row r="3528" spans="4:12" x14ac:dyDescent="0.3">
      <c r="D3528" s="65"/>
      <c r="L3528" s="65"/>
    </row>
    <row r="3529" spans="4:12" x14ac:dyDescent="0.3">
      <c r="D3529" s="65"/>
      <c r="L3529" s="65"/>
    </row>
    <row r="3530" spans="4:12" x14ac:dyDescent="0.3">
      <c r="D3530" s="65"/>
      <c r="L3530" s="65"/>
    </row>
    <row r="3531" spans="4:12" x14ac:dyDescent="0.3">
      <c r="D3531" s="65"/>
      <c r="L3531" s="65"/>
    </row>
    <row r="3532" spans="4:12" x14ac:dyDescent="0.3">
      <c r="D3532" s="65"/>
      <c r="L3532" s="65"/>
    </row>
    <row r="3533" spans="4:12" x14ac:dyDescent="0.3">
      <c r="D3533" s="65"/>
      <c r="L3533" s="65"/>
    </row>
    <row r="3534" spans="4:12" x14ac:dyDescent="0.3">
      <c r="D3534" s="65"/>
      <c r="L3534" s="65"/>
    </row>
    <row r="3535" spans="4:12" x14ac:dyDescent="0.3">
      <c r="D3535" s="65"/>
      <c r="L3535" s="65"/>
    </row>
    <row r="3536" spans="4:12" x14ac:dyDescent="0.3">
      <c r="D3536" s="65"/>
      <c r="L3536" s="65"/>
    </row>
    <row r="3537" spans="4:12" x14ac:dyDescent="0.3">
      <c r="D3537" s="65"/>
      <c r="L3537" s="65"/>
    </row>
    <row r="3538" spans="4:12" x14ac:dyDescent="0.3">
      <c r="D3538" s="65"/>
      <c r="L3538" s="65"/>
    </row>
    <row r="3539" spans="4:12" x14ac:dyDescent="0.3">
      <c r="D3539" s="65"/>
      <c r="L3539" s="65"/>
    </row>
    <row r="3540" spans="4:12" x14ac:dyDescent="0.3">
      <c r="D3540" s="65"/>
      <c r="L3540" s="65"/>
    </row>
    <row r="3541" spans="4:12" x14ac:dyDescent="0.3">
      <c r="D3541" s="65"/>
      <c r="L3541" s="65"/>
    </row>
    <row r="3542" spans="4:12" x14ac:dyDescent="0.3">
      <c r="D3542" s="65"/>
      <c r="L3542" s="65"/>
    </row>
    <row r="3543" spans="4:12" x14ac:dyDescent="0.3">
      <c r="D3543" s="65"/>
      <c r="L3543" s="65"/>
    </row>
    <row r="3544" spans="4:12" x14ac:dyDescent="0.3">
      <c r="D3544" s="65"/>
      <c r="L3544" s="65"/>
    </row>
    <row r="3545" spans="4:12" x14ac:dyDescent="0.3">
      <c r="D3545" s="65"/>
      <c r="L3545" s="65"/>
    </row>
    <row r="3546" spans="4:12" x14ac:dyDescent="0.3">
      <c r="D3546" s="65"/>
      <c r="L3546" s="65"/>
    </row>
    <row r="3547" spans="4:12" x14ac:dyDescent="0.3">
      <c r="D3547" s="65"/>
      <c r="L3547" s="65"/>
    </row>
    <row r="3548" spans="4:12" x14ac:dyDescent="0.3">
      <c r="D3548" s="65"/>
      <c r="L3548" s="65"/>
    </row>
    <row r="3549" spans="4:12" x14ac:dyDescent="0.3">
      <c r="D3549" s="65"/>
      <c r="L3549" s="65"/>
    </row>
    <row r="3550" spans="4:12" x14ac:dyDescent="0.3">
      <c r="D3550" s="65"/>
      <c r="L3550" s="65"/>
    </row>
    <row r="3551" spans="4:12" x14ac:dyDescent="0.3">
      <c r="D3551" s="65"/>
      <c r="L3551" s="65"/>
    </row>
    <row r="3552" spans="4:12" x14ac:dyDescent="0.3">
      <c r="D3552" s="65"/>
      <c r="L3552" s="65"/>
    </row>
    <row r="3553" spans="4:12" x14ac:dyDescent="0.3">
      <c r="D3553" s="65"/>
      <c r="L3553" s="65"/>
    </row>
    <row r="3554" spans="4:12" x14ac:dyDescent="0.3">
      <c r="D3554" s="65"/>
      <c r="L3554" s="65"/>
    </row>
    <row r="3555" spans="4:12" x14ac:dyDescent="0.3">
      <c r="D3555" s="65"/>
      <c r="L3555" s="65"/>
    </row>
    <row r="3556" spans="4:12" x14ac:dyDescent="0.3">
      <c r="D3556" s="65"/>
      <c r="L3556" s="65"/>
    </row>
    <row r="3557" spans="4:12" x14ac:dyDescent="0.3">
      <c r="D3557" s="65"/>
      <c r="L3557" s="65"/>
    </row>
    <row r="3558" spans="4:12" x14ac:dyDescent="0.3">
      <c r="D3558" s="65"/>
      <c r="L3558" s="65"/>
    </row>
    <row r="3559" spans="4:12" x14ac:dyDescent="0.3">
      <c r="D3559" s="65"/>
      <c r="L3559" s="65"/>
    </row>
    <row r="3560" spans="4:12" x14ac:dyDescent="0.3">
      <c r="D3560" s="65"/>
      <c r="L3560" s="65"/>
    </row>
    <row r="3561" spans="4:12" x14ac:dyDescent="0.3">
      <c r="D3561" s="65"/>
      <c r="L3561" s="65"/>
    </row>
    <row r="3562" spans="4:12" x14ac:dyDescent="0.3">
      <c r="D3562" s="65"/>
      <c r="L3562" s="65"/>
    </row>
    <row r="3563" spans="4:12" x14ac:dyDescent="0.3">
      <c r="D3563" s="65"/>
      <c r="L3563" s="65"/>
    </row>
    <row r="3564" spans="4:12" x14ac:dyDescent="0.3">
      <c r="D3564" s="65"/>
      <c r="L3564" s="65"/>
    </row>
    <row r="3565" spans="4:12" x14ac:dyDescent="0.3">
      <c r="D3565" s="65"/>
      <c r="L3565" s="65"/>
    </row>
    <row r="3566" spans="4:12" x14ac:dyDescent="0.3">
      <c r="D3566" s="65"/>
      <c r="L3566" s="65"/>
    </row>
    <row r="3567" spans="4:12" x14ac:dyDescent="0.3">
      <c r="D3567" s="65"/>
      <c r="L3567" s="65"/>
    </row>
    <row r="3568" spans="4:12" x14ac:dyDescent="0.3">
      <c r="D3568" s="65"/>
      <c r="L3568" s="65"/>
    </row>
    <row r="3569" spans="4:12" x14ac:dyDescent="0.3">
      <c r="D3569" s="65"/>
      <c r="L3569" s="65"/>
    </row>
    <row r="3570" spans="4:12" x14ac:dyDescent="0.3">
      <c r="D3570" s="65"/>
      <c r="L3570" s="65"/>
    </row>
    <row r="3571" spans="4:12" x14ac:dyDescent="0.3">
      <c r="D3571" s="65"/>
      <c r="L3571" s="65"/>
    </row>
    <row r="3572" spans="4:12" x14ac:dyDescent="0.3">
      <c r="D3572" s="65"/>
      <c r="L3572" s="65"/>
    </row>
    <row r="3573" spans="4:12" x14ac:dyDescent="0.3">
      <c r="D3573" s="65"/>
      <c r="L3573" s="65"/>
    </row>
    <row r="3574" spans="4:12" x14ac:dyDescent="0.3">
      <c r="D3574" s="65"/>
      <c r="L3574" s="65"/>
    </row>
    <row r="3575" spans="4:12" x14ac:dyDescent="0.3">
      <c r="D3575" s="65"/>
      <c r="L3575" s="65"/>
    </row>
    <row r="3576" spans="4:12" x14ac:dyDescent="0.3">
      <c r="D3576" s="65"/>
      <c r="L3576" s="65"/>
    </row>
    <row r="3577" spans="4:12" x14ac:dyDescent="0.3">
      <c r="D3577" s="65"/>
      <c r="L3577" s="65"/>
    </row>
    <row r="3578" spans="4:12" x14ac:dyDescent="0.3">
      <c r="D3578" s="65"/>
      <c r="L3578" s="65"/>
    </row>
    <row r="3579" spans="4:12" x14ac:dyDescent="0.3">
      <c r="D3579" s="65"/>
      <c r="L3579" s="65"/>
    </row>
    <row r="3580" spans="4:12" x14ac:dyDescent="0.3">
      <c r="D3580" s="65"/>
      <c r="L3580" s="65"/>
    </row>
    <row r="3581" spans="4:12" x14ac:dyDescent="0.3">
      <c r="D3581" s="65"/>
      <c r="L3581" s="65"/>
    </row>
    <row r="3582" spans="4:12" x14ac:dyDescent="0.3">
      <c r="D3582" s="65"/>
      <c r="L3582" s="65"/>
    </row>
    <row r="3583" spans="4:12" x14ac:dyDescent="0.3">
      <c r="D3583" s="65"/>
      <c r="L3583" s="65"/>
    </row>
    <row r="3584" spans="4:12" x14ac:dyDescent="0.3">
      <c r="D3584" s="65"/>
      <c r="L3584" s="65"/>
    </row>
    <row r="3585" spans="4:12" x14ac:dyDescent="0.3">
      <c r="D3585" s="65"/>
      <c r="L3585" s="65"/>
    </row>
    <row r="3586" spans="4:12" x14ac:dyDescent="0.3">
      <c r="D3586" s="65"/>
      <c r="L3586" s="65"/>
    </row>
    <row r="3587" spans="4:12" x14ac:dyDescent="0.3">
      <c r="D3587" s="65"/>
      <c r="L3587" s="65"/>
    </row>
    <row r="3588" spans="4:12" x14ac:dyDescent="0.3">
      <c r="D3588" s="65"/>
      <c r="L3588" s="65"/>
    </row>
    <row r="3589" spans="4:12" x14ac:dyDescent="0.3">
      <c r="D3589" s="65"/>
      <c r="L3589" s="65"/>
    </row>
    <row r="3590" spans="4:12" x14ac:dyDescent="0.3">
      <c r="D3590" s="65"/>
      <c r="L3590" s="65"/>
    </row>
    <row r="3591" spans="4:12" x14ac:dyDescent="0.3">
      <c r="D3591" s="65"/>
      <c r="L3591" s="65"/>
    </row>
    <row r="3592" spans="4:12" x14ac:dyDescent="0.3">
      <c r="D3592" s="65"/>
      <c r="L3592" s="65"/>
    </row>
    <row r="3593" spans="4:12" x14ac:dyDescent="0.3">
      <c r="D3593" s="65"/>
      <c r="L3593" s="65"/>
    </row>
    <row r="3594" spans="4:12" x14ac:dyDescent="0.3">
      <c r="D3594" s="65"/>
      <c r="L3594" s="65"/>
    </row>
    <row r="3595" spans="4:12" x14ac:dyDescent="0.3">
      <c r="D3595" s="65"/>
      <c r="L3595" s="65"/>
    </row>
    <row r="3596" spans="4:12" x14ac:dyDescent="0.3">
      <c r="D3596" s="65"/>
      <c r="L3596" s="65"/>
    </row>
    <row r="3597" spans="4:12" x14ac:dyDescent="0.3">
      <c r="D3597" s="65"/>
      <c r="L3597" s="65"/>
    </row>
    <row r="3598" spans="4:12" x14ac:dyDescent="0.3">
      <c r="D3598" s="65"/>
      <c r="L3598" s="65"/>
    </row>
    <row r="3599" spans="4:12" x14ac:dyDescent="0.3">
      <c r="D3599" s="65"/>
      <c r="L3599" s="65"/>
    </row>
    <row r="3600" spans="4:12" x14ac:dyDescent="0.3">
      <c r="D3600" s="65"/>
      <c r="L3600" s="65"/>
    </row>
    <row r="3601" spans="4:12" x14ac:dyDescent="0.3">
      <c r="D3601" s="65"/>
      <c r="L3601" s="65"/>
    </row>
    <row r="3602" spans="4:12" x14ac:dyDescent="0.3">
      <c r="D3602" s="65"/>
      <c r="L3602" s="65"/>
    </row>
    <row r="3603" spans="4:12" x14ac:dyDescent="0.3">
      <c r="D3603" s="65"/>
      <c r="L3603" s="65"/>
    </row>
    <row r="3604" spans="4:12" x14ac:dyDescent="0.3">
      <c r="D3604" s="65"/>
      <c r="L3604" s="65"/>
    </row>
    <row r="3605" spans="4:12" x14ac:dyDescent="0.3">
      <c r="D3605" s="65"/>
      <c r="L3605" s="65"/>
    </row>
    <row r="3606" spans="4:12" x14ac:dyDescent="0.3">
      <c r="D3606" s="65"/>
      <c r="L3606" s="65"/>
    </row>
    <row r="3607" spans="4:12" x14ac:dyDescent="0.3">
      <c r="D3607" s="65"/>
      <c r="L3607" s="65"/>
    </row>
    <row r="3608" spans="4:12" x14ac:dyDescent="0.3">
      <c r="D3608" s="65"/>
      <c r="L3608" s="65"/>
    </row>
    <row r="3609" spans="4:12" x14ac:dyDescent="0.3">
      <c r="D3609" s="65"/>
      <c r="L3609" s="65"/>
    </row>
    <row r="3610" spans="4:12" x14ac:dyDescent="0.3">
      <c r="D3610" s="65"/>
      <c r="L3610" s="65"/>
    </row>
    <row r="3611" spans="4:12" x14ac:dyDescent="0.3">
      <c r="D3611" s="65"/>
      <c r="L3611" s="65"/>
    </row>
    <row r="3612" spans="4:12" x14ac:dyDescent="0.3">
      <c r="D3612" s="65"/>
      <c r="L3612" s="65"/>
    </row>
    <row r="3613" spans="4:12" x14ac:dyDescent="0.3">
      <c r="D3613" s="65"/>
      <c r="L3613" s="65"/>
    </row>
    <row r="3614" spans="4:12" x14ac:dyDescent="0.3">
      <c r="D3614" s="65"/>
      <c r="L3614" s="65"/>
    </row>
    <row r="3615" spans="4:12" x14ac:dyDescent="0.3">
      <c r="D3615" s="65"/>
      <c r="L3615" s="65"/>
    </row>
    <row r="3616" spans="4:12" x14ac:dyDescent="0.3">
      <c r="D3616" s="65"/>
      <c r="L3616" s="65"/>
    </row>
    <row r="3617" spans="4:12" x14ac:dyDescent="0.3">
      <c r="D3617" s="65"/>
      <c r="L3617" s="65"/>
    </row>
    <row r="3618" spans="4:12" x14ac:dyDescent="0.3">
      <c r="D3618" s="65"/>
      <c r="L3618" s="65"/>
    </row>
    <row r="3619" spans="4:12" x14ac:dyDescent="0.3">
      <c r="D3619" s="65"/>
      <c r="L3619" s="65"/>
    </row>
    <row r="3620" spans="4:12" x14ac:dyDescent="0.3">
      <c r="D3620" s="65"/>
      <c r="L3620" s="65"/>
    </row>
    <row r="3621" spans="4:12" x14ac:dyDescent="0.3">
      <c r="D3621" s="65"/>
      <c r="L3621" s="65"/>
    </row>
    <row r="3622" spans="4:12" x14ac:dyDescent="0.3">
      <c r="D3622" s="65"/>
      <c r="L3622" s="65"/>
    </row>
    <row r="3623" spans="4:12" x14ac:dyDescent="0.3">
      <c r="D3623" s="65"/>
      <c r="L3623" s="65"/>
    </row>
    <row r="3624" spans="4:12" x14ac:dyDescent="0.3">
      <c r="D3624" s="65"/>
      <c r="L3624" s="65"/>
    </row>
    <row r="3625" spans="4:12" x14ac:dyDescent="0.3">
      <c r="D3625" s="65"/>
      <c r="L3625" s="65"/>
    </row>
    <row r="3626" spans="4:12" x14ac:dyDescent="0.3">
      <c r="D3626" s="65"/>
      <c r="L3626" s="65"/>
    </row>
    <row r="3627" spans="4:12" x14ac:dyDescent="0.3">
      <c r="D3627" s="65"/>
      <c r="L3627" s="65"/>
    </row>
    <row r="3628" spans="4:12" x14ac:dyDescent="0.3">
      <c r="D3628" s="65"/>
      <c r="L3628" s="65"/>
    </row>
    <row r="3629" spans="4:12" x14ac:dyDescent="0.3">
      <c r="D3629" s="65"/>
      <c r="L3629" s="65"/>
    </row>
    <row r="3630" spans="4:12" x14ac:dyDescent="0.3">
      <c r="D3630" s="65"/>
      <c r="L3630" s="65"/>
    </row>
    <row r="3631" spans="4:12" x14ac:dyDescent="0.3">
      <c r="D3631" s="65"/>
      <c r="L3631" s="65"/>
    </row>
    <row r="3632" spans="4:12" x14ac:dyDescent="0.3">
      <c r="D3632" s="65"/>
      <c r="L3632" s="65"/>
    </row>
    <row r="3633" spans="4:12" x14ac:dyDescent="0.3">
      <c r="D3633" s="65"/>
      <c r="L3633" s="65"/>
    </row>
    <row r="3634" spans="4:12" x14ac:dyDescent="0.3">
      <c r="D3634" s="65"/>
      <c r="L3634" s="65"/>
    </row>
    <row r="3635" spans="4:12" x14ac:dyDescent="0.3">
      <c r="D3635" s="65"/>
      <c r="L3635" s="65"/>
    </row>
    <row r="3636" spans="4:12" x14ac:dyDescent="0.3">
      <c r="D3636" s="65"/>
      <c r="L3636" s="65"/>
    </row>
    <row r="3637" spans="4:12" x14ac:dyDescent="0.3">
      <c r="D3637" s="65"/>
      <c r="L3637" s="65"/>
    </row>
    <row r="3638" spans="4:12" x14ac:dyDescent="0.3">
      <c r="D3638" s="65"/>
      <c r="L3638" s="65"/>
    </row>
    <row r="3639" spans="4:12" x14ac:dyDescent="0.3">
      <c r="D3639" s="65"/>
      <c r="L3639" s="65"/>
    </row>
    <row r="3640" spans="4:12" x14ac:dyDescent="0.3">
      <c r="D3640" s="65"/>
      <c r="L3640" s="65"/>
    </row>
    <row r="3641" spans="4:12" x14ac:dyDescent="0.3">
      <c r="D3641" s="65"/>
      <c r="L3641" s="65"/>
    </row>
    <row r="3642" spans="4:12" x14ac:dyDescent="0.3">
      <c r="D3642" s="65"/>
      <c r="L3642" s="65"/>
    </row>
    <row r="3643" spans="4:12" x14ac:dyDescent="0.3">
      <c r="D3643" s="65"/>
      <c r="L3643" s="65"/>
    </row>
    <row r="3644" spans="4:12" x14ac:dyDescent="0.3">
      <c r="D3644" s="65"/>
      <c r="L3644" s="65"/>
    </row>
    <row r="3645" spans="4:12" x14ac:dyDescent="0.3">
      <c r="D3645" s="65"/>
      <c r="L3645" s="65"/>
    </row>
    <row r="3646" spans="4:12" x14ac:dyDescent="0.3">
      <c r="D3646" s="65"/>
      <c r="L3646" s="65"/>
    </row>
    <row r="3647" spans="4:12" x14ac:dyDescent="0.3">
      <c r="D3647" s="65"/>
      <c r="L3647" s="65"/>
    </row>
    <row r="3648" spans="4:12" x14ac:dyDescent="0.3">
      <c r="D3648" s="65"/>
      <c r="L3648" s="65"/>
    </row>
    <row r="3649" spans="4:12" x14ac:dyDescent="0.3">
      <c r="D3649" s="65"/>
      <c r="L3649" s="65"/>
    </row>
    <row r="3650" spans="4:12" x14ac:dyDescent="0.3">
      <c r="D3650" s="65"/>
      <c r="L3650" s="65"/>
    </row>
    <row r="3651" spans="4:12" x14ac:dyDescent="0.3">
      <c r="D3651" s="65"/>
      <c r="L3651" s="65"/>
    </row>
    <row r="3652" spans="4:12" x14ac:dyDescent="0.3">
      <c r="D3652" s="65"/>
      <c r="L3652" s="65"/>
    </row>
    <row r="3653" spans="4:12" x14ac:dyDescent="0.3">
      <c r="D3653" s="65"/>
      <c r="L3653" s="65"/>
    </row>
    <row r="3654" spans="4:12" x14ac:dyDescent="0.3">
      <c r="D3654" s="65"/>
      <c r="L3654" s="65"/>
    </row>
    <row r="3655" spans="4:12" x14ac:dyDescent="0.3">
      <c r="D3655" s="65"/>
      <c r="L3655" s="65"/>
    </row>
    <row r="3656" spans="4:12" x14ac:dyDescent="0.3">
      <c r="D3656" s="65"/>
      <c r="L3656" s="65"/>
    </row>
    <row r="3657" spans="4:12" x14ac:dyDescent="0.3">
      <c r="D3657" s="65"/>
      <c r="L3657" s="65"/>
    </row>
    <row r="3658" spans="4:12" x14ac:dyDescent="0.3">
      <c r="D3658" s="65"/>
      <c r="L3658" s="65"/>
    </row>
    <row r="3659" spans="4:12" x14ac:dyDescent="0.3">
      <c r="D3659" s="65"/>
      <c r="L3659" s="65"/>
    </row>
    <row r="3660" spans="4:12" x14ac:dyDescent="0.3">
      <c r="D3660" s="65"/>
      <c r="L3660" s="65"/>
    </row>
    <row r="3661" spans="4:12" x14ac:dyDescent="0.3">
      <c r="D3661" s="65"/>
      <c r="L3661" s="65"/>
    </row>
    <row r="3662" spans="4:12" x14ac:dyDescent="0.3">
      <c r="D3662" s="65"/>
      <c r="L3662" s="65"/>
    </row>
    <row r="3663" spans="4:12" x14ac:dyDescent="0.3">
      <c r="D3663" s="65"/>
      <c r="L3663" s="65"/>
    </row>
    <row r="3664" spans="4:12" x14ac:dyDescent="0.3">
      <c r="D3664" s="65"/>
      <c r="L3664" s="65"/>
    </row>
    <row r="3665" spans="4:12" x14ac:dyDescent="0.3">
      <c r="D3665" s="65"/>
      <c r="L3665" s="65"/>
    </row>
    <row r="3666" spans="4:12" x14ac:dyDescent="0.3">
      <c r="D3666" s="65"/>
      <c r="L3666" s="65"/>
    </row>
    <row r="3667" spans="4:12" x14ac:dyDescent="0.3">
      <c r="D3667" s="65"/>
      <c r="L3667" s="65"/>
    </row>
    <row r="3668" spans="4:12" x14ac:dyDescent="0.3">
      <c r="D3668" s="65"/>
      <c r="L3668" s="65"/>
    </row>
    <row r="3669" spans="4:12" x14ac:dyDescent="0.3">
      <c r="D3669" s="65"/>
      <c r="L3669" s="65"/>
    </row>
    <row r="3670" spans="4:12" x14ac:dyDescent="0.3">
      <c r="D3670" s="65"/>
      <c r="L3670" s="65"/>
    </row>
    <row r="3671" spans="4:12" x14ac:dyDescent="0.3">
      <c r="D3671" s="65"/>
      <c r="L3671" s="65"/>
    </row>
    <row r="3672" spans="4:12" x14ac:dyDescent="0.3">
      <c r="D3672" s="65"/>
      <c r="L3672" s="65"/>
    </row>
    <row r="3673" spans="4:12" x14ac:dyDescent="0.3">
      <c r="D3673" s="65"/>
      <c r="L3673" s="65"/>
    </row>
    <row r="3674" spans="4:12" x14ac:dyDescent="0.3">
      <c r="D3674" s="65"/>
      <c r="L3674" s="65"/>
    </row>
    <row r="3675" spans="4:12" x14ac:dyDescent="0.3">
      <c r="D3675" s="65"/>
      <c r="L3675" s="65"/>
    </row>
    <row r="3676" spans="4:12" x14ac:dyDescent="0.3">
      <c r="D3676" s="65"/>
      <c r="L3676" s="65"/>
    </row>
    <row r="3677" spans="4:12" x14ac:dyDescent="0.3">
      <c r="D3677" s="65"/>
      <c r="L3677" s="65"/>
    </row>
    <row r="3678" spans="4:12" x14ac:dyDescent="0.3">
      <c r="D3678" s="65"/>
      <c r="L3678" s="65"/>
    </row>
    <row r="3679" spans="4:12" x14ac:dyDescent="0.3">
      <c r="D3679" s="65"/>
      <c r="L3679" s="65"/>
    </row>
    <row r="3680" spans="4:12" x14ac:dyDescent="0.3">
      <c r="D3680" s="65"/>
      <c r="L3680" s="65"/>
    </row>
    <row r="3681" spans="4:12" x14ac:dyDescent="0.3">
      <c r="D3681" s="65"/>
      <c r="L3681" s="65"/>
    </row>
    <row r="3682" spans="4:12" x14ac:dyDescent="0.3">
      <c r="D3682" s="65"/>
      <c r="L3682" s="65"/>
    </row>
    <row r="3683" spans="4:12" x14ac:dyDescent="0.3">
      <c r="D3683" s="65"/>
      <c r="L3683" s="65"/>
    </row>
    <row r="3684" spans="4:12" x14ac:dyDescent="0.3">
      <c r="D3684" s="65"/>
      <c r="L3684" s="65"/>
    </row>
    <row r="3685" spans="4:12" x14ac:dyDescent="0.3">
      <c r="D3685" s="65"/>
      <c r="L3685" s="65"/>
    </row>
    <row r="3686" spans="4:12" x14ac:dyDescent="0.3">
      <c r="D3686" s="65"/>
      <c r="L3686" s="65"/>
    </row>
    <row r="3687" spans="4:12" x14ac:dyDescent="0.3">
      <c r="D3687" s="65"/>
      <c r="L3687" s="65"/>
    </row>
    <row r="3688" spans="4:12" x14ac:dyDescent="0.3">
      <c r="D3688" s="65"/>
      <c r="L3688" s="65"/>
    </row>
    <row r="3689" spans="4:12" x14ac:dyDescent="0.3">
      <c r="D3689" s="65"/>
      <c r="L3689" s="65"/>
    </row>
    <row r="3690" spans="4:12" x14ac:dyDescent="0.3">
      <c r="D3690" s="65"/>
      <c r="L3690" s="65"/>
    </row>
    <row r="3691" spans="4:12" x14ac:dyDescent="0.3">
      <c r="D3691" s="65"/>
      <c r="L3691" s="65"/>
    </row>
    <row r="3692" spans="4:12" x14ac:dyDescent="0.3">
      <c r="D3692" s="65"/>
      <c r="L3692" s="65"/>
    </row>
    <row r="3693" spans="4:12" x14ac:dyDescent="0.3">
      <c r="D3693" s="65"/>
      <c r="L3693" s="65"/>
    </row>
    <row r="3694" spans="4:12" x14ac:dyDescent="0.3">
      <c r="D3694" s="65"/>
      <c r="L3694" s="65"/>
    </row>
    <row r="3695" spans="4:12" x14ac:dyDescent="0.3">
      <c r="D3695" s="65"/>
      <c r="L3695" s="65"/>
    </row>
    <row r="3696" spans="4:12" x14ac:dyDescent="0.3">
      <c r="D3696" s="65"/>
      <c r="L3696" s="65"/>
    </row>
    <row r="3697" spans="4:12" x14ac:dyDescent="0.3">
      <c r="D3697" s="65"/>
      <c r="L3697" s="65"/>
    </row>
    <row r="3698" spans="4:12" x14ac:dyDescent="0.3">
      <c r="D3698" s="65"/>
      <c r="L3698" s="65"/>
    </row>
    <row r="3699" spans="4:12" x14ac:dyDescent="0.3">
      <c r="D3699" s="65"/>
      <c r="L3699" s="65"/>
    </row>
    <row r="3700" spans="4:12" x14ac:dyDescent="0.3">
      <c r="D3700" s="65"/>
      <c r="L3700" s="65"/>
    </row>
    <row r="3701" spans="4:12" x14ac:dyDescent="0.3">
      <c r="D3701" s="65"/>
      <c r="L3701" s="65"/>
    </row>
    <row r="3702" spans="4:12" x14ac:dyDescent="0.3">
      <c r="D3702" s="65"/>
      <c r="L3702" s="65"/>
    </row>
    <row r="3703" spans="4:12" x14ac:dyDescent="0.3">
      <c r="D3703" s="65"/>
      <c r="L3703" s="65"/>
    </row>
    <row r="3704" spans="4:12" x14ac:dyDescent="0.3">
      <c r="D3704" s="65"/>
      <c r="L3704" s="65"/>
    </row>
    <row r="3705" spans="4:12" x14ac:dyDescent="0.3">
      <c r="D3705" s="65"/>
      <c r="L3705" s="65"/>
    </row>
    <row r="3706" spans="4:12" x14ac:dyDescent="0.3">
      <c r="D3706" s="65"/>
      <c r="L3706" s="65"/>
    </row>
    <row r="3707" spans="4:12" x14ac:dyDescent="0.3">
      <c r="D3707" s="65"/>
      <c r="L3707" s="65"/>
    </row>
    <row r="3708" spans="4:12" x14ac:dyDescent="0.3">
      <c r="D3708" s="65"/>
      <c r="L3708" s="65"/>
    </row>
    <row r="3709" spans="4:12" x14ac:dyDescent="0.3">
      <c r="D3709" s="65"/>
      <c r="L3709" s="65"/>
    </row>
    <row r="3710" spans="4:12" x14ac:dyDescent="0.3">
      <c r="D3710" s="65"/>
      <c r="L3710" s="65"/>
    </row>
    <row r="3711" spans="4:12" x14ac:dyDescent="0.3">
      <c r="D3711" s="65"/>
      <c r="L3711" s="65"/>
    </row>
    <row r="3712" spans="4:12" x14ac:dyDescent="0.3">
      <c r="D3712" s="65"/>
      <c r="L3712" s="65"/>
    </row>
    <row r="3713" spans="4:12" x14ac:dyDescent="0.3">
      <c r="D3713" s="65"/>
      <c r="L3713" s="65"/>
    </row>
    <row r="3714" spans="4:12" x14ac:dyDescent="0.3">
      <c r="D3714" s="65"/>
      <c r="L3714" s="65"/>
    </row>
    <row r="3715" spans="4:12" x14ac:dyDescent="0.3">
      <c r="D3715" s="65"/>
      <c r="L3715" s="65"/>
    </row>
    <row r="3716" spans="4:12" x14ac:dyDescent="0.3">
      <c r="D3716" s="65"/>
      <c r="L3716" s="65"/>
    </row>
    <row r="3717" spans="4:12" x14ac:dyDescent="0.3">
      <c r="D3717" s="65"/>
      <c r="L3717" s="65"/>
    </row>
    <row r="3718" spans="4:12" x14ac:dyDescent="0.3">
      <c r="D3718" s="65"/>
      <c r="L3718" s="65"/>
    </row>
    <row r="3719" spans="4:12" x14ac:dyDescent="0.3">
      <c r="D3719" s="65"/>
      <c r="L3719" s="65"/>
    </row>
    <row r="3720" spans="4:12" x14ac:dyDescent="0.3">
      <c r="D3720" s="65"/>
      <c r="L3720" s="65"/>
    </row>
    <row r="3721" spans="4:12" x14ac:dyDescent="0.3">
      <c r="D3721" s="65"/>
      <c r="L3721" s="65"/>
    </row>
    <row r="3722" spans="4:12" x14ac:dyDescent="0.3">
      <c r="D3722" s="65"/>
      <c r="L3722" s="65"/>
    </row>
    <row r="3723" spans="4:12" x14ac:dyDescent="0.3">
      <c r="D3723" s="65"/>
      <c r="L3723" s="65"/>
    </row>
    <row r="3724" spans="4:12" x14ac:dyDescent="0.3">
      <c r="D3724" s="65"/>
      <c r="L3724" s="65"/>
    </row>
    <row r="3725" spans="4:12" x14ac:dyDescent="0.3">
      <c r="D3725" s="65"/>
      <c r="L3725" s="65"/>
    </row>
    <row r="3726" spans="4:12" x14ac:dyDescent="0.3">
      <c r="D3726" s="65"/>
      <c r="L3726" s="65"/>
    </row>
    <row r="3727" spans="4:12" x14ac:dyDescent="0.3">
      <c r="D3727" s="65"/>
      <c r="L3727" s="65"/>
    </row>
    <row r="3728" spans="4:12" x14ac:dyDescent="0.3">
      <c r="D3728" s="65"/>
      <c r="L3728" s="65"/>
    </row>
    <row r="3729" spans="4:12" x14ac:dyDescent="0.3">
      <c r="D3729" s="65"/>
      <c r="L3729" s="65"/>
    </row>
    <row r="3730" spans="4:12" x14ac:dyDescent="0.3">
      <c r="D3730" s="65"/>
      <c r="L3730" s="65"/>
    </row>
    <row r="3731" spans="4:12" x14ac:dyDescent="0.3">
      <c r="D3731" s="65"/>
      <c r="L3731" s="65"/>
    </row>
    <row r="3732" spans="4:12" x14ac:dyDescent="0.3">
      <c r="D3732" s="65"/>
      <c r="L3732" s="65"/>
    </row>
    <row r="3733" spans="4:12" x14ac:dyDescent="0.3">
      <c r="D3733" s="65"/>
      <c r="L3733" s="65"/>
    </row>
    <row r="3734" spans="4:12" x14ac:dyDescent="0.3">
      <c r="D3734" s="65"/>
      <c r="L3734" s="65"/>
    </row>
    <row r="3735" spans="4:12" x14ac:dyDescent="0.3">
      <c r="D3735" s="65"/>
      <c r="L3735" s="65"/>
    </row>
    <row r="3736" spans="4:12" x14ac:dyDescent="0.3">
      <c r="D3736" s="65"/>
      <c r="L3736" s="65"/>
    </row>
    <row r="3737" spans="4:12" x14ac:dyDescent="0.3">
      <c r="D3737" s="65"/>
      <c r="L3737" s="65"/>
    </row>
    <row r="3738" spans="4:12" x14ac:dyDescent="0.3">
      <c r="D3738" s="65"/>
      <c r="L3738" s="65"/>
    </row>
    <row r="3739" spans="4:12" x14ac:dyDescent="0.3">
      <c r="D3739" s="65"/>
      <c r="L3739" s="65"/>
    </row>
    <row r="3740" spans="4:12" x14ac:dyDescent="0.3">
      <c r="D3740" s="65"/>
      <c r="L3740" s="65"/>
    </row>
    <row r="3741" spans="4:12" x14ac:dyDescent="0.3">
      <c r="D3741" s="65"/>
      <c r="L3741" s="65"/>
    </row>
    <row r="3742" spans="4:12" x14ac:dyDescent="0.3">
      <c r="D3742" s="65"/>
      <c r="L3742" s="65"/>
    </row>
    <row r="3743" spans="4:12" x14ac:dyDescent="0.3">
      <c r="D3743" s="65"/>
      <c r="L3743" s="65"/>
    </row>
    <row r="3744" spans="4:12" x14ac:dyDescent="0.3">
      <c r="D3744" s="65"/>
      <c r="L3744" s="65"/>
    </row>
    <row r="3745" spans="4:12" x14ac:dyDescent="0.3">
      <c r="D3745" s="65"/>
      <c r="L3745" s="65"/>
    </row>
    <row r="3746" spans="4:12" x14ac:dyDescent="0.3">
      <c r="D3746" s="65"/>
      <c r="L3746" s="65"/>
    </row>
    <row r="3747" spans="4:12" x14ac:dyDescent="0.3">
      <c r="D3747" s="65"/>
      <c r="L3747" s="65"/>
    </row>
    <row r="3748" spans="4:12" x14ac:dyDescent="0.3">
      <c r="D3748" s="65"/>
      <c r="L3748" s="65"/>
    </row>
    <row r="3749" spans="4:12" x14ac:dyDescent="0.3">
      <c r="D3749" s="65"/>
      <c r="L3749" s="65"/>
    </row>
    <row r="3750" spans="4:12" x14ac:dyDescent="0.3">
      <c r="D3750" s="65"/>
      <c r="L3750" s="65"/>
    </row>
    <row r="3751" spans="4:12" x14ac:dyDescent="0.3">
      <c r="D3751" s="65"/>
      <c r="L3751" s="65"/>
    </row>
    <row r="3752" spans="4:12" x14ac:dyDescent="0.3">
      <c r="D3752" s="65"/>
      <c r="L3752" s="65"/>
    </row>
    <row r="3753" spans="4:12" x14ac:dyDescent="0.3">
      <c r="D3753" s="65"/>
      <c r="L3753" s="65"/>
    </row>
    <row r="3754" spans="4:12" x14ac:dyDescent="0.3">
      <c r="D3754" s="65"/>
      <c r="L3754" s="65"/>
    </row>
    <row r="3755" spans="4:12" x14ac:dyDescent="0.3">
      <c r="D3755" s="65"/>
      <c r="L3755" s="65"/>
    </row>
    <row r="3756" spans="4:12" x14ac:dyDescent="0.3">
      <c r="D3756" s="65"/>
      <c r="L3756" s="65"/>
    </row>
    <row r="3757" spans="4:12" x14ac:dyDescent="0.3">
      <c r="D3757" s="65"/>
      <c r="L3757" s="65"/>
    </row>
    <row r="3758" spans="4:12" x14ac:dyDescent="0.3">
      <c r="D3758" s="65"/>
      <c r="L3758" s="65"/>
    </row>
    <row r="3759" spans="4:12" x14ac:dyDescent="0.3">
      <c r="D3759" s="65"/>
      <c r="L3759" s="65"/>
    </row>
    <row r="3760" spans="4:12" x14ac:dyDescent="0.3">
      <c r="D3760" s="65"/>
      <c r="L3760" s="65"/>
    </row>
    <row r="3761" spans="4:12" x14ac:dyDescent="0.3">
      <c r="D3761" s="65"/>
      <c r="L3761" s="65"/>
    </row>
    <row r="3762" spans="4:12" x14ac:dyDescent="0.3">
      <c r="D3762" s="65"/>
      <c r="L3762" s="65"/>
    </row>
    <row r="3763" spans="4:12" x14ac:dyDescent="0.3">
      <c r="D3763" s="65"/>
      <c r="L3763" s="65"/>
    </row>
    <row r="3764" spans="4:12" x14ac:dyDescent="0.3">
      <c r="D3764" s="65"/>
      <c r="L3764" s="65"/>
    </row>
    <row r="3765" spans="4:12" x14ac:dyDescent="0.3">
      <c r="D3765" s="65"/>
      <c r="L3765" s="65"/>
    </row>
    <row r="3766" spans="4:12" x14ac:dyDescent="0.3">
      <c r="D3766" s="65"/>
      <c r="L3766" s="65"/>
    </row>
    <row r="3767" spans="4:12" x14ac:dyDescent="0.3">
      <c r="D3767" s="65"/>
      <c r="L3767" s="65"/>
    </row>
    <row r="3768" spans="4:12" x14ac:dyDescent="0.3">
      <c r="D3768" s="65"/>
      <c r="L3768" s="65"/>
    </row>
    <row r="3769" spans="4:12" x14ac:dyDescent="0.3">
      <c r="D3769" s="65"/>
      <c r="L3769" s="65"/>
    </row>
    <row r="3770" spans="4:12" x14ac:dyDescent="0.3">
      <c r="D3770" s="65"/>
      <c r="L3770" s="65"/>
    </row>
    <row r="3771" spans="4:12" x14ac:dyDescent="0.3">
      <c r="D3771" s="65"/>
      <c r="L3771" s="65"/>
    </row>
    <row r="3772" spans="4:12" x14ac:dyDescent="0.3">
      <c r="D3772" s="65"/>
      <c r="L3772" s="65"/>
    </row>
    <row r="3773" spans="4:12" x14ac:dyDescent="0.3">
      <c r="D3773" s="65"/>
      <c r="L3773" s="65"/>
    </row>
    <row r="3774" spans="4:12" x14ac:dyDescent="0.3">
      <c r="D3774" s="65"/>
      <c r="L3774" s="65"/>
    </row>
    <row r="3775" spans="4:12" x14ac:dyDescent="0.3">
      <c r="D3775" s="65"/>
      <c r="L3775" s="65"/>
    </row>
    <row r="3776" spans="4:12" x14ac:dyDescent="0.3">
      <c r="D3776" s="65"/>
      <c r="L3776" s="65"/>
    </row>
    <row r="3777" spans="4:12" x14ac:dyDescent="0.3">
      <c r="D3777" s="65"/>
      <c r="L3777" s="65"/>
    </row>
    <row r="3778" spans="4:12" x14ac:dyDescent="0.3">
      <c r="D3778" s="65"/>
      <c r="L3778" s="65"/>
    </row>
    <row r="3779" spans="4:12" x14ac:dyDescent="0.3">
      <c r="D3779" s="65"/>
      <c r="L3779" s="65"/>
    </row>
    <row r="3780" spans="4:12" x14ac:dyDescent="0.3">
      <c r="D3780" s="65"/>
      <c r="L3780" s="65"/>
    </row>
    <row r="3781" spans="4:12" x14ac:dyDescent="0.3">
      <c r="D3781" s="65"/>
      <c r="L3781" s="65"/>
    </row>
    <row r="3782" spans="4:12" x14ac:dyDescent="0.3">
      <c r="D3782" s="65"/>
      <c r="L3782" s="65"/>
    </row>
    <row r="3783" spans="4:12" x14ac:dyDescent="0.3">
      <c r="D3783" s="65"/>
      <c r="L3783" s="65"/>
    </row>
    <row r="3784" spans="4:12" x14ac:dyDescent="0.3">
      <c r="D3784" s="65"/>
      <c r="L3784" s="65"/>
    </row>
    <row r="3785" spans="4:12" x14ac:dyDescent="0.3">
      <c r="D3785" s="65"/>
      <c r="L3785" s="65"/>
    </row>
    <row r="3786" spans="4:12" x14ac:dyDescent="0.3">
      <c r="D3786" s="65"/>
      <c r="L3786" s="65"/>
    </row>
    <row r="3787" spans="4:12" x14ac:dyDescent="0.3">
      <c r="D3787" s="65"/>
      <c r="L3787" s="65"/>
    </row>
    <row r="3788" spans="4:12" x14ac:dyDescent="0.3">
      <c r="D3788" s="65"/>
      <c r="L3788" s="65"/>
    </row>
    <row r="3789" spans="4:12" x14ac:dyDescent="0.3">
      <c r="D3789" s="65"/>
      <c r="L3789" s="65"/>
    </row>
    <row r="3790" spans="4:12" x14ac:dyDescent="0.3">
      <c r="D3790" s="65"/>
      <c r="L3790" s="65"/>
    </row>
    <row r="3791" spans="4:12" x14ac:dyDescent="0.3">
      <c r="D3791" s="65"/>
      <c r="L3791" s="65"/>
    </row>
    <row r="3792" spans="4:12" x14ac:dyDescent="0.3">
      <c r="D3792" s="65"/>
      <c r="L3792" s="65"/>
    </row>
    <row r="3793" spans="4:12" x14ac:dyDescent="0.3">
      <c r="D3793" s="65"/>
      <c r="L3793" s="65"/>
    </row>
    <row r="3794" spans="4:12" x14ac:dyDescent="0.3">
      <c r="D3794" s="65"/>
      <c r="L3794" s="65"/>
    </row>
    <row r="3795" spans="4:12" x14ac:dyDescent="0.3">
      <c r="D3795" s="65"/>
      <c r="L3795" s="65"/>
    </row>
    <row r="3796" spans="4:12" x14ac:dyDescent="0.3">
      <c r="D3796" s="65"/>
      <c r="L3796" s="65"/>
    </row>
    <row r="3797" spans="4:12" x14ac:dyDescent="0.3">
      <c r="D3797" s="65"/>
      <c r="L3797" s="65"/>
    </row>
    <row r="3798" spans="4:12" x14ac:dyDescent="0.3">
      <c r="D3798" s="65"/>
      <c r="L3798" s="65"/>
    </row>
    <row r="3799" spans="4:12" x14ac:dyDescent="0.3">
      <c r="D3799" s="65"/>
      <c r="L3799" s="65"/>
    </row>
    <row r="3800" spans="4:12" x14ac:dyDescent="0.3">
      <c r="D3800" s="65"/>
      <c r="L3800" s="65"/>
    </row>
    <row r="3801" spans="4:12" x14ac:dyDescent="0.3">
      <c r="D3801" s="65"/>
      <c r="L3801" s="65"/>
    </row>
    <row r="3802" spans="4:12" x14ac:dyDescent="0.3">
      <c r="D3802" s="65"/>
      <c r="L3802" s="65"/>
    </row>
    <row r="3803" spans="4:12" x14ac:dyDescent="0.3">
      <c r="D3803" s="65"/>
      <c r="L3803" s="65"/>
    </row>
    <row r="3804" spans="4:12" x14ac:dyDescent="0.3">
      <c r="D3804" s="65"/>
      <c r="L3804" s="65"/>
    </row>
    <row r="3805" spans="4:12" x14ac:dyDescent="0.3">
      <c r="D3805" s="65"/>
      <c r="L3805" s="65"/>
    </row>
    <row r="3806" spans="4:12" x14ac:dyDescent="0.3">
      <c r="D3806" s="65"/>
      <c r="L3806" s="65"/>
    </row>
    <row r="3807" spans="4:12" x14ac:dyDescent="0.3">
      <c r="D3807" s="65"/>
      <c r="L3807" s="65"/>
    </row>
    <row r="3808" spans="4:12" x14ac:dyDescent="0.3">
      <c r="D3808" s="65"/>
      <c r="L3808" s="65"/>
    </row>
    <row r="3809" spans="4:12" x14ac:dyDescent="0.3">
      <c r="D3809" s="65"/>
      <c r="L3809" s="65"/>
    </row>
    <row r="3810" spans="4:12" x14ac:dyDescent="0.3">
      <c r="D3810" s="65"/>
      <c r="L3810" s="65"/>
    </row>
    <row r="3811" spans="4:12" x14ac:dyDescent="0.3">
      <c r="D3811" s="65"/>
      <c r="L3811" s="65"/>
    </row>
    <row r="3812" spans="4:12" x14ac:dyDescent="0.3">
      <c r="D3812" s="65"/>
      <c r="L3812" s="65"/>
    </row>
    <row r="3813" spans="4:12" x14ac:dyDescent="0.3">
      <c r="D3813" s="65"/>
      <c r="L3813" s="65"/>
    </row>
    <row r="3814" spans="4:12" x14ac:dyDescent="0.3">
      <c r="D3814" s="65"/>
      <c r="L3814" s="65"/>
    </row>
    <row r="3815" spans="4:12" x14ac:dyDescent="0.3">
      <c r="D3815" s="65"/>
      <c r="L3815" s="65"/>
    </row>
    <row r="3816" spans="4:12" x14ac:dyDescent="0.3">
      <c r="D3816" s="65"/>
      <c r="L3816" s="65"/>
    </row>
    <row r="3817" spans="4:12" x14ac:dyDescent="0.3">
      <c r="D3817" s="65"/>
      <c r="L3817" s="65"/>
    </row>
    <row r="3818" spans="4:12" x14ac:dyDescent="0.3">
      <c r="D3818" s="65"/>
      <c r="L3818" s="65"/>
    </row>
    <row r="3819" spans="4:12" x14ac:dyDescent="0.3">
      <c r="D3819" s="65"/>
      <c r="L3819" s="65"/>
    </row>
    <row r="3820" spans="4:12" x14ac:dyDescent="0.3">
      <c r="D3820" s="65"/>
      <c r="L3820" s="65"/>
    </row>
    <row r="3821" spans="4:12" x14ac:dyDescent="0.3">
      <c r="D3821" s="65"/>
      <c r="L3821" s="65"/>
    </row>
    <row r="3822" spans="4:12" x14ac:dyDescent="0.3">
      <c r="D3822" s="65"/>
      <c r="L3822" s="65"/>
    </row>
    <row r="3823" spans="4:12" x14ac:dyDescent="0.3">
      <c r="D3823" s="65"/>
      <c r="L3823" s="65"/>
    </row>
    <row r="3824" spans="4:12" x14ac:dyDescent="0.3">
      <c r="D3824" s="65"/>
      <c r="L3824" s="65"/>
    </row>
    <row r="3825" spans="4:12" x14ac:dyDescent="0.3">
      <c r="D3825" s="65"/>
      <c r="L3825" s="65"/>
    </row>
    <row r="3826" spans="4:12" x14ac:dyDescent="0.3">
      <c r="D3826" s="65"/>
      <c r="L3826" s="65"/>
    </row>
    <row r="3827" spans="4:12" x14ac:dyDescent="0.3">
      <c r="D3827" s="65"/>
      <c r="L3827" s="65"/>
    </row>
    <row r="3828" spans="4:12" x14ac:dyDescent="0.3">
      <c r="D3828" s="65"/>
      <c r="L3828" s="65"/>
    </row>
    <row r="3829" spans="4:12" x14ac:dyDescent="0.3">
      <c r="D3829" s="65"/>
      <c r="L3829" s="65"/>
    </row>
    <row r="3830" spans="4:12" x14ac:dyDescent="0.3">
      <c r="D3830" s="65"/>
      <c r="L3830" s="65"/>
    </row>
    <row r="3831" spans="4:12" x14ac:dyDescent="0.3">
      <c r="D3831" s="65"/>
      <c r="L3831" s="65"/>
    </row>
    <row r="3832" spans="4:12" x14ac:dyDescent="0.3">
      <c r="D3832" s="65"/>
      <c r="L3832" s="65"/>
    </row>
    <row r="3833" spans="4:12" x14ac:dyDescent="0.3">
      <c r="D3833" s="65"/>
      <c r="L3833" s="65"/>
    </row>
    <row r="3834" spans="4:12" x14ac:dyDescent="0.3">
      <c r="D3834" s="65"/>
      <c r="L3834" s="65"/>
    </row>
    <row r="3835" spans="4:12" x14ac:dyDescent="0.3">
      <c r="D3835" s="65"/>
      <c r="L3835" s="65"/>
    </row>
    <row r="3836" spans="4:12" x14ac:dyDescent="0.3">
      <c r="D3836" s="65"/>
      <c r="L3836" s="65"/>
    </row>
    <row r="3837" spans="4:12" x14ac:dyDescent="0.3">
      <c r="D3837" s="65"/>
      <c r="L3837" s="65"/>
    </row>
    <row r="3838" spans="4:12" x14ac:dyDescent="0.3">
      <c r="D3838" s="65"/>
      <c r="L3838" s="65"/>
    </row>
    <row r="3839" spans="4:12" x14ac:dyDescent="0.3">
      <c r="D3839" s="65"/>
      <c r="L3839" s="65"/>
    </row>
    <row r="3840" spans="4:12" x14ac:dyDescent="0.3">
      <c r="D3840" s="65"/>
      <c r="L3840" s="65"/>
    </row>
    <row r="3841" spans="4:12" x14ac:dyDescent="0.3">
      <c r="D3841" s="65"/>
      <c r="L3841" s="65"/>
    </row>
    <row r="3842" spans="4:12" x14ac:dyDescent="0.3">
      <c r="D3842" s="65"/>
      <c r="L3842" s="65"/>
    </row>
    <row r="3843" spans="4:12" x14ac:dyDescent="0.3">
      <c r="D3843" s="65"/>
      <c r="L3843" s="65"/>
    </row>
    <row r="3844" spans="4:12" x14ac:dyDescent="0.3">
      <c r="D3844" s="65"/>
      <c r="L3844" s="65"/>
    </row>
    <row r="3845" spans="4:12" x14ac:dyDescent="0.3">
      <c r="D3845" s="65"/>
      <c r="L3845" s="65"/>
    </row>
    <row r="3846" spans="4:12" x14ac:dyDescent="0.3">
      <c r="D3846" s="65"/>
      <c r="L3846" s="65"/>
    </row>
    <row r="3847" spans="4:12" x14ac:dyDescent="0.3">
      <c r="D3847" s="65"/>
      <c r="L3847" s="65"/>
    </row>
    <row r="3848" spans="4:12" x14ac:dyDescent="0.3">
      <c r="D3848" s="65"/>
      <c r="L3848" s="65"/>
    </row>
    <row r="3849" spans="4:12" x14ac:dyDescent="0.3">
      <c r="D3849" s="65"/>
      <c r="L3849" s="65"/>
    </row>
    <row r="3850" spans="4:12" x14ac:dyDescent="0.3">
      <c r="D3850" s="65"/>
      <c r="L3850" s="65"/>
    </row>
    <row r="3851" spans="4:12" x14ac:dyDescent="0.3">
      <c r="D3851" s="65"/>
      <c r="L3851" s="65"/>
    </row>
    <row r="3852" spans="4:12" x14ac:dyDescent="0.3">
      <c r="D3852" s="65"/>
      <c r="L3852" s="65"/>
    </row>
    <row r="3853" spans="4:12" x14ac:dyDescent="0.3">
      <c r="D3853" s="65"/>
      <c r="L3853" s="65"/>
    </row>
    <row r="3854" spans="4:12" x14ac:dyDescent="0.3">
      <c r="D3854" s="65"/>
      <c r="L3854" s="65"/>
    </row>
    <row r="3855" spans="4:12" x14ac:dyDescent="0.3">
      <c r="D3855" s="65"/>
      <c r="L3855" s="65"/>
    </row>
    <row r="3856" spans="4:12" x14ac:dyDescent="0.3">
      <c r="D3856" s="65"/>
      <c r="L3856" s="65"/>
    </row>
    <row r="3857" spans="4:12" x14ac:dyDescent="0.3">
      <c r="D3857" s="65"/>
      <c r="L3857" s="65"/>
    </row>
    <row r="3858" spans="4:12" x14ac:dyDescent="0.3">
      <c r="D3858" s="65"/>
      <c r="L3858" s="65"/>
    </row>
    <row r="3859" spans="4:12" x14ac:dyDescent="0.3">
      <c r="D3859" s="65"/>
      <c r="L3859" s="65"/>
    </row>
    <row r="3860" spans="4:12" x14ac:dyDescent="0.3">
      <c r="D3860" s="65"/>
      <c r="L3860" s="65"/>
    </row>
    <row r="3861" spans="4:12" x14ac:dyDescent="0.3">
      <c r="D3861" s="65"/>
      <c r="L3861" s="65"/>
    </row>
    <row r="3862" spans="4:12" x14ac:dyDescent="0.3">
      <c r="D3862" s="65"/>
      <c r="L3862" s="65"/>
    </row>
    <row r="3863" spans="4:12" x14ac:dyDescent="0.3">
      <c r="D3863" s="65"/>
      <c r="L3863" s="65"/>
    </row>
    <row r="3864" spans="4:12" x14ac:dyDescent="0.3">
      <c r="D3864" s="65"/>
      <c r="L3864" s="65"/>
    </row>
    <row r="3865" spans="4:12" x14ac:dyDescent="0.3">
      <c r="D3865" s="65"/>
      <c r="L3865" s="65"/>
    </row>
    <row r="3866" spans="4:12" x14ac:dyDescent="0.3">
      <c r="D3866" s="65"/>
      <c r="L3866" s="65"/>
    </row>
    <row r="3867" spans="4:12" x14ac:dyDescent="0.3">
      <c r="D3867" s="65"/>
      <c r="L3867" s="65"/>
    </row>
    <row r="3868" spans="4:12" x14ac:dyDescent="0.3">
      <c r="D3868" s="65"/>
      <c r="L3868" s="65"/>
    </row>
    <row r="3869" spans="4:12" x14ac:dyDescent="0.3">
      <c r="D3869" s="65"/>
      <c r="L3869" s="65"/>
    </row>
    <row r="3870" spans="4:12" x14ac:dyDescent="0.3">
      <c r="D3870" s="65"/>
      <c r="L3870" s="65"/>
    </row>
    <row r="3871" spans="4:12" x14ac:dyDescent="0.3">
      <c r="D3871" s="65"/>
      <c r="L3871" s="65"/>
    </row>
    <row r="3872" spans="4:12" x14ac:dyDescent="0.3">
      <c r="D3872" s="65"/>
      <c r="L3872" s="65"/>
    </row>
    <row r="3873" spans="4:12" x14ac:dyDescent="0.3">
      <c r="D3873" s="65"/>
      <c r="L3873" s="65"/>
    </row>
    <row r="3874" spans="4:12" x14ac:dyDescent="0.3">
      <c r="D3874" s="65"/>
      <c r="L3874" s="65"/>
    </row>
    <row r="3875" spans="4:12" x14ac:dyDescent="0.3">
      <c r="D3875" s="65"/>
      <c r="L3875" s="65"/>
    </row>
    <row r="3876" spans="4:12" x14ac:dyDescent="0.3">
      <c r="D3876" s="65"/>
      <c r="L3876" s="65"/>
    </row>
    <row r="3877" spans="4:12" x14ac:dyDescent="0.3">
      <c r="D3877" s="65"/>
      <c r="L3877" s="65"/>
    </row>
    <row r="3878" spans="4:12" x14ac:dyDescent="0.3">
      <c r="D3878" s="65"/>
      <c r="L3878" s="65"/>
    </row>
    <row r="3879" spans="4:12" x14ac:dyDescent="0.3">
      <c r="D3879" s="65"/>
      <c r="L3879" s="65"/>
    </row>
    <row r="3880" spans="4:12" x14ac:dyDescent="0.3">
      <c r="D3880" s="65"/>
      <c r="L3880" s="65"/>
    </row>
    <row r="3881" spans="4:12" x14ac:dyDescent="0.3">
      <c r="D3881" s="65"/>
      <c r="L3881" s="65"/>
    </row>
    <row r="3882" spans="4:12" x14ac:dyDescent="0.3">
      <c r="D3882" s="65"/>
      <c r="L3882" s="65"/>
    </row>
    <row r="3883" spans="4:12" x14ac:dyDescent="0.3">
      <c r="D3883" s="65"/>
      <c r="L3883" s="65"/>
    </row>
    <row r="3884" spans="4:12" x14ac:dyDescent="0.3">
      <c r="D3884" s="65"/>
      <c r="L3884" s="65"/>
    </row>
    <row r="3885" spans="4:12" x14ac:dyDescent="0.3">
      <c r="D3885" s="65"/>
      <c r="L3885" s="65"/>
    </row>
    <row r="3886" spans="4:12" x14ac:dyDescent="0.3">
      <c r="D3886" s="65"/>
      <c r="L3886" s="65"/>
    </row>
    <row r="3887" spans="4:12" x14ac:dyDescent="0.3">
      <c r="D3887" s="65"/>
      <c r="L3887" s="65"/>
    </row>
    <row r="3888" spans="4:12" x14ac:dyDescent="0.3">
      <c r="D3888" s="65"/>
      <c r="L3888" s="65"/>
    </row>
    <row r="3889" spans="4:12" x14ac:dyDescent="0.3">
      <c r="D3889" s="65"/>
      <c r="L3889" s="65"/>
    </row>
    <row r="3890" spans="4:12" x14ac:dyDescent="0.3">
      <c r="D3890" s="65"/>
      <c r="L3890" s="65"/>
    </row>
    <row r="3891" spans="4:12" x14ac:dyDescent="0.3">
      <c r="D3891" s="65"/>
      <c r="L3891" s="65"/>
    </row>
    <row r="3892" spans="4:12" x14ac:dyDescent="0.3">
      <c r="D3892" s="65"/>
      <c r="L3892" s="65"/>
    </row>
    <row r="3893" spans="4:12" x14ac:dyDescent="0.3">
      <c r="D3893" s="65"/>
      <c r="L3893" s="65"/>
    </row>
    <row r="3894" spans="4:12" x14ac:dyDescent="0.3">
      <c r="D3894" s="65"/>
      <c r="L3894" s="65"/>
    </row>
    <row r="3895" spans="4:12" x14ac:dyDescent="0.3">
      <c r="D3895" s="65"/>
      <c r="L3895" s="65"/>
    </row>
    <row r="3896" spans="4:12" x14ac:dyDescent="0.3">
      <c r="D3896" s="65"/>
      <c r="L3896" s="65"/>
    </row>
    <row r="3897" spans="4:12" x14ac:dyDescent="0.3">
      <c r="D3897" s="65"/>
      <c r="L3897" s="65"/>
    </row>
    <row r="3898" spans="4:12" x14ac:dyDescent="0.3">
      <c r="D3898" s="65"/>
      <c r="L3898" s="65"/>
    </row>
    <row r="3899" spans="4:12" x14ac:dyDescent="0.3">
      <c r="D3899" s="65"/>
      <c r="L3899" s="65"/>
    </row>
    <row r="3900" spans="4:12" x14ac:dyDescent="0.3">
      <c r="D3900" s="65"/>
      <c r="L3900" s="65"/>
    </row>
    <row r="3901" spans="4:12" x14ac:dyDescent="0.3">
      <c r="D3901" s="65"/>
      <c r="L3901" s="65"/>
    </row>
    <row r="3902" spans="4:12" x14ac:dyDescent="0.3">
      <c r="D3902" s="65"/>
      <c r="L3902" s="65"/>
    </row>
    <row r="3903" spans="4:12" x14ac:dyDescent="0.3">
      <c r="D3903" s="65"/>
      <c r="L3903" s="65"/>
    </row>
    <row r="3904" spans="4:12" x14ac:dyDescent="0.3">
      <c r="D3904" s="65"/>
      <c r="L3904" s="65"/>
    </row>
    <row r="3905" spans="4:12" x14ac:dyDescent="0.3">
      <c r="D3905" s="65"/>
      <c r="L3905" s="65"/>
    </row>
    <row r="3906" spans="4:12" x14ac:dyDescent="0.3">
      <c r="D3906" s="65"/>
      <c r="L3906" s="65"/>
    </row>
    <row r="3907" spans="4:12" x14ac:dyDescent="0.3">
      <c r="D3907" s="65"/>
      <c r="L3907" s="65"/>
    </row>
    <row r="3908" spans="4:12" x14ac:dyDescent="0.3">
      <c r="D3908" s="65"/>
      <c r="L3908" s="65"/>
    </row>
    <row r="3909" spans="4:12" x14ac:dyDescent="0.3">
      <c r="D3909" s="65"/>
      <c r="L3909" s="65"/>
    </row>
    <row r="3910" spans="4:12" x14ac:dyDescent="0.3">
      <c r="D3910" s="65"/>
      <c r="L3910" s="65"/>
    </row>
    <row r="3911" spans="4:12" x14ac:dyDescent="0.3">
      <c r="D3911" s="65"/>
      <c r="L3911" s="65"/>
    </row>
    <row r="3912" spans="4:12" x14ac:dyDescent="0.3">
      <c r="D3912" s="65"/>
      <c r="L3912" s="65"/>
    </row>
    <row r="3913" spans="4:12" x14ac:dyDescent="0.3">
      <c r="D3913" s="65"/>
      <c r="L3913" s="65"/>
    </row>
    <row r="3914" spans="4:12" x14ac:dyDescent="0.3">
      <c r="D3914" s="65"/>
      <c r="L3914" s="65"/>
    </row>
    <row r="3915" spans="4:12" x14ac:dyDescent="0.3">
      <c r="D3915" s="65"/>
      <c r="L3915" s="65"/>
    </row>
    <row r="3916" spans="4:12" x14ac:dyDescent="0.3">
      <c r="D3916" s="65"/>
      <c r="L3916" s="65"/>
    </row>
    <row r="3917" spans="4:12" x14ac:dyDescent="0.3">
      <c r="D3917" s="65"/>
      <c r="L3917" s="65"/>
    </row>
    <row r="3918" spans="4:12" x14ac:dyDescent="0.3">
      <c r="D3918" s="65"/>
      <c r="L3918" s="65"/>
    </row>
    <row r="3919" spans="4:12" x14ac:dyDescent="0.3">
      <c r="D3919" s="65"/>
      <c r="L3919" s="65"/>
    </row>
    <row r="3920" spans="4:12" x14ac:dyDescent="0.3">
      <c r="D3920" s="65"/>
      <c r="L3920" s="65"/>
    </row>
    <row r="3921" spans="4:12" x14ac:dyDescent="0.3">
      <c r="D3921" s="65"/>
      <c r="L3921" s="65"/>
    </row>
    <row r="3922" spans="4:12" x14ac:dyDescent="0.3">
      <c r="D3922" s="65"/>
      <c r="L3922" s="65"/>
    </row>
    <row r="3923" spans="4:12" x14ac:dyDescent="0.3">
      <c r="D3923" s="65"/>
      <c r="L3923" s="65"/>
    </row>
    <row r="3924" spans="4:12" x14ac:dyDescent="0.3">
      <c r="D3924" s="65"/>
      <c r="L3924" s="65"/>
    </row>
    <row r="3925" spans="4:12" x14ac:dyDescent="0.3">
      <c r="D3925" s="65"/>
      <c r="L3925" s="65"/>
    </row>
    <row r="3926" spans="4:12" x14ac:dyDescent="0.3">
      <c r="D3926" s="65"/>
      <c r="L3926" s="65"/>
    </row>
    <row r="3927" spans="4:12" x14ac:dyDescent="0.3">
      <c r="D3927" s="65"/>
      <c r="L3927" s="65"/>
    </row>
    <row r="3928" spans="4:12" x14ac:dyDescent="0.3">
      <c r="D3928" s="65"/>
      <c r="L3928" s="65"/>
    </row>
    <row r="3929" spans="4:12" x14ac:dyDescent="0.3">
      <c r="D3929" s="65"/>
      <c r="L3929" s="65"/>
    </row>
    <row r="3930" spans="4:12" x14ac:dyDescent="0.3">
      <c r="D3930" s="65"/>
      <c r="L3930" s="65"/>
    </row>
    <row r="3931" spans="4:12" x14ac:dyDescent="0.3">
      <c r="D3931" s="65"/>
      <c r="L3931" s="65"/>
    </row>
    <row r="3932" spans="4:12" x14ac:dyDescent="0.3">
      <c r="D3932" s="65"/>
      <c r="L3932" s="65"/>
    </row>
    <row r="3933" spans="4:12" x14ac:dyDescent="0.3">
      <c r="D3933" s="65"/>
      <c r="L3933" s="65"/>
    </row>
    <row r="3934" spans="4:12" x14ac:dyDescent="0.3">
      <c r="D3934" s="65"/>
      <c r="L3934" s="65"/>
    </row>
    <row r="3935" spans="4:12" x14ac:dyDescent="0.3">
      <c r="D3935" s="65"/>
      <c r="L3935" s="65"/>
    </row>
    <row r="3936" spans="4:12" x14ac:dyDescent="0.3">
      <c r="D3936" s="65"/>
      <c r="L3936" s="65"/>
    </row>
    <row r="3937" spans="4:12" x14ac:dyDescent="0.3">
      <c r="D3937" s="65"/>
      <c r="L3937" s="65"/>
    </row>
    <row r="3938" spans="4:12" x14ac:dyDescent="0.3">
      <c r="D3938" s="65"/>
      <c r="L3938" s="65"/>
    </row>
    <row r="3939" spans="4:12" x14ac:dyDescent="0.3">
      <c r="D3939" s="65"/>
      <c r="L3939" s="65"/>
    </row>
    <row r="3940" spans="4:12" x14ac:dyDescent="0.3">
      <c r="D3940" s="65"/>
      <c r="L3940" s="65"/>
    </row>
    <row r="3941" spans="4:12" x14ac:dyDescent="0.3">
      <c r="D3941" s="65"/>
      <c r="L3941" s="65"/>
    </row>
    <row r="3942" spans="4:12" x14ac:dyDescent="0.3">
      <c r="D3942" s="65"/>
      <c r="L3942" s="65"/>
    </row>
    <row r="3943" spans="4:12" x14ac:dyDescent="0.3">
      <c r="D3943" s="65"/>
      <c r="L3943" s="65"/>
    </row>
    <row r="3944" spans="4:12" x14ac:dyDescent="0.3">
      <c r="D3944" s="65"/>
      <c r="L3944" s="65"/>
    </row>
    <row r="3945" spans="4:12" x14ac:dyDescent="0.3">
      <c r="D3945" s="65"/>
      <c r="L3945" s="65"/>
    </row>
    <row r="3946" spans="4:12" x14ac:dyDescent="0.3">
      <c r="D3946" s="65"/>
      <c r="L3946" s="65"/>
    </row>
    <row r="3947" spans="4:12" x14ac:dyDescent="0.3">
      <c r="D3947" s="65"/>
      <c r="L3947" s="65"/>
    </row>
    <row r="3948" spans="4:12" x14ac:dyDescent="0.3">
      <c r="D3948" s="65"/>
      <c r="L3948" s="65"/>
    </row>
    <row r="3949" spans="4:12" x14ac:dyDescent="0.3">
      <c r="D3949" s="65"/>
      <c r="L3949" s="65"/>
    </row>
    <row r="3950" spans="4:12" x14ac:dyDescent="0.3">
      <c r="D3950" s="65"/>
      <c r="L3950" s="65"/>
    </row>
    <row r="3951" spans="4:12" x14ac:dyDescent="0.3">
      <c r="D3951" s="65"/>
      <c r="L3951" s="65"/>
    </row>
    <row r="3952" spans="4:12" x14ac:dyDescent="0.3">
      <c r="D3952" s="65"/>
      <c r="L3952" s="65"/>
    </row>
    <row r="3953" spans="4:12" x14ac:dyDescent="0.3">
      <c r="D3953" s="65"/>
      <c r="L3953" s="65"/>
    </row>
    <row r="3954" spans="4:12" x14ac:dyDescent="0.3">
      <c r="D3954" s="65"/>
      <c r="L3954" s="65"/>
    </row>
    <row r="3955" spans="4:12" x14ac:dyDescent="0.3">
      <c r="D3955" s="65"/>
      <c r="L3955" s="65"/>
    </row>
    <row r="3956" spans="4:12" x14ac:dyDescent="0.3">
      <c r="D3956" s="65"/>
      <c r="L3956" s="65"/>
    </row>
    <row r="3957" spans="4:12" x14ac:dyDescent="0.3">
      <c r="D3957" s="65"/>
      <c r="L3957" s="65"/>
    </row>
    <row r="3958" spans="4:12" x14ac:dyDescent="0.3">
      <c r="D3958" s="65"/>
      <c r="L3958" s="65"/>
    </row>
    <row r="3959" spans="4:12" x14ac:dyDescent="0.3">
      <c r="D3959" s="65"/>
      <c r="L3959" s="65"/>
    </row>
    <row r="3960" spans="4:12" x14ac:dyDescent="0.3">
      <c r="D3960" s="65"/>
      <c r="L3960" s="65"/>
    </row>
    <row r="3961" spans="4:12" x14ac:dyDescent="0.3">
      <c r="D3961" s="65"/>
      <c r="L3961" s="65"/>
    </row>
    <row r="3962" spans="4:12" x14ac:dyDescent="0.3">
      <c r="D3962" s="65"/>
      <c r="L3962" s="65"/>
    </row>
    <row r="3963" spans="4:12" x14ac:dyDescent="0.3">
      <c r="D3963" s="65"/>
      <c r="L3963" s="65"/>
    </row>
    <row r="3964" spans="4:12" x14ac:dyDescent="0.3">
      <c r="D3964" s="65"/>
      <c r="L3964" s="65"/>
    </row>
    <row r="3965" spans="4:12" x14ac:dyDescent="0.3">
      <c r="D3965" s="65"/>
      <c r="L3965" s="65"/>
    </row>
    <row r="3966" spans="4:12" x14ac:dyDescent="0.3">
      <c r="D3966" s="65"/>
      <c r="L3966" s="65"/>
    </row>
    <row r="3967" spans="4:12" x14ac:dyDescent="0.3">
      <c r="D3967" s="65"/>
      <c r="L3967" s="65"/>
    </row>
    <row r="3968" spans="4:12" x14ac:dyDescent="0.3">
      <c r="D3968" s="65"/>
      <c r="L3968" s="65"/>
    </row>
    <row r="3969" spans="4:12" x14ac:dyDescent="0.3">
      <c r="D3969" s="65"/>
      <c r="L3969" s="65"/>
    </row>
    <row r="3970" spans="4:12" x14ac:dyDescent="0.3">
      <c r="D3970" s="65"/>
      <c r="L3970" s="65"/>
    </row>
    <row r="3971" spans="4:12" x14ac:dyDescent="0.3">
      <c r="D3971" s="65"/>
      <c r="L3971" s="65"/>
    </row>
    <row r="3972" spans="4:12" x14ac:dyDescent="0.3">
      <c r="D3972" s="65"/>
      <c r="L3972" s="65"/>
    </row>
    <row r="3973" spans="4:12" x14ac:dyDescent="0.3">
      <c r="D3973" s="65"/>
      <c r="L3973" s="65"/>
    </row>
    <row r="3974" spans="4:12" x14ac:dyDescent="0.3">
      <c r="D3974" s="65"/>
      <c r="L3974" s="65"/>
    </row>
    <row r="3975" spans="4:12" x14ac:dyDescent="0.3">
      <c r="D3975" s="65"/>
      <c r="L3975" s="65"/>
    </row>
    <row r="3976" spans="4:12" x14ac:dyDescent="0.3">
      <c r="D3976" s="65"/>
      <c r="L3976" s="65"/>
    </row>
    <row r="3977" spans="4:12" x14ac:dyDescent="0.3">
      <c r="D3977" s="65"/>
      <c r="L3977" s="65"/>
    </row>
    <row r="3978" spans="4:12" x14ac:dyDescent="0.3">
      <c r="D3978" s="65"/>
      <c r="L3978" s="65"/>
    </row>
    <row r="3979" spans="4:12" x14ac:dyDescent="0.3">
      <c r="D3979" s="65"/>
      <c r="L3979" s="65"/>
    </row>
    <row r="3980" spans="4:12" x14ac:dyDescent="0.3">
      <c r="D3980" s="65"/>
      <c r="L3980" s="65"/>
    </row>
    <row r="3981" spans="4:12" x14ac:dyDescent="0.3">
      <c r="D3981" s="65"/>
      <c r="L3981" s="65"/>
    </row>
    <row r="3982" spans="4:12" x14ac:dyDescent="0.3">
      <c r="D3982" s="65"/>
      <c r="L3982" s="65"/>
    </row>
    <row r="3983" spans="4:12" x14ac:dyDescent="0.3">
      <c r="D3983" s="65"/>
      <c r="L3983" s="65"/>
    </row>
    <row r="3984" spans="4:12" x14ac:dyDescent="0.3">
      <c r="D3984" s="65"/>
      <c r="L3984" s="65"/>
    </row>
    <row r="3985" spans="4:12" x14ac:dyDescent="0.3">
      <c r="D3985" s="65"/>
      <c r="L3985" s="65"/>
    </row>
    <row r="3986" spans="4:12" x14ac:dyDescent="0.3">
      <c r="D3986" s="65"/>
      <c r="L3986" s="65"/>
    </row>
    <row r="3987" spans="4:12" x14ac:dyDescent="0.3">
      <c r="D3987" s="65"/>
      <c r="L3987" s="65"/>
    </row>
    <row r="3988" spans="4:12" x14ac:dyDescent="0.3">
      <c r="D3988" s="65"/>
      <c r="L3988" s="65"/>
    </row>
    <row r="3989" spans="4:12" x14ac:dyDescent="0.3">
      <c r="D3989" s="65"/>
      <c r="L3989" s="65"/>
    </row>
    <row r="3990" spans="4:12" x14ac:dyDescent="0.3">
      <c r="D3990" s="65"/>
      <c r="L3990" s="65"/>
    </row>
    <row r="3991" spans="4:12" x14ac:dyDescent="0.3">
      <c r="D3991" s="65"/>
      <c r="L3991" s="65"/>
    </row>
    <row r="3992" spans="4:12" x14ac:dyDescent="0.3">
      <c r="D3992" s="65"/>
      <c r="L3992" s="65"/>
    </row>
    <row r="3993" spans="4:12" x14ac:dyDescent="0.3">
      <c r="D3993" s="65"/>
      <c r="L3993" s="65"/>
    </row>
    <row r="3994" spans="4:12" x14ac:dyDescent="0.3">
      <c r="D3994" s="65"/>
      <c r="L3994" s="65"/>
    </row>
    <row r="3995" spans="4:12" x14ac:dyDescent="0.3">
      <c r="D3995" s="65"/>
      <c r="L3995" s="65"/>
    </row>
    <row r="3996" spans="4:12" x14ac:dyDescent="0.3">
      <c r="D3996" s="65"/>
      <c r="L3996" s="65"/>
    </row>
    <row r="3997" spans="4:12" x14ac:dyDescent="0.3">
      <c r="D3997" s="65"/>
      <c r="L3997" s="65"/>
    </row>
    <row r="3998" spans="4:12" x14ac:dyDescent="0.3">
      <c r="D3998" s="65"/>
      <c r="L3998" s="65"/>
    </row>
    <row r="3999" spans="4:12" x14ac:dyDescent="0.3">
      <c r="D3999" s="65"/>
      <c r="L3999" s="65"/>
    </row>
    <row r="4000" spans="4:12" x14ac:dyDescent="0.3">
      <c r="D4000" s="65"/>
      <c r="L4000" s="65"/>
    </row>
    <row r="4001" spans="4:12" x14ac:dyDescent="0.3">
      <c r="D4001" s="65"/>
      <c r="L4001" s="65"/>
    </row>
    <row r="4002" spans="4:12" x14ac:dyDescent="0.3">
      <c r="D4002" s="65"/>
      <c r="L4002" s="65"/>
    </row>
    <row r="4003" spans="4:12" x14ac:dyDescent="0.3">
      <c r="D4003" s="65"/>
      <c r="L4003" s="65"/>
    </row>
    <row r="4004" spans="4:12" x14ac:dyDescent="0.3">
      <c r="D4004" s="65"/>
      <c r="L4004" s="65"/>
    </row>
    <row r="4005" spans="4:12" x14ac:dyDescent="0.3">
      <c r="D4005" s="65"/>
      <c r="L4005" s="65"/>
    </row>
    <row r="4006" spans="4:12" x14ac:dyDescent="0.3">
      <c r="D4006" s="65"/>
      <c r="L4006" s="65"/>
    </row>
    <row r="4007" spans="4:12" x14ac:dyDescent="0.3">
      <c r="D4007" s="65"/>
      <c r="L4007" s="65"/>
    </row>
    <row r="4008" spans="4:12" x14ac:dyDescent="0.3">
      <c r="D4008" s="65"/>
      <c r="L4008" s="65"/>
    </row>
    <row r="4009" spans="4:12" x14ac:dyDescent="0.3">
      <c r="D4009" s="65"/>
      <c r="L4009" s="65"/>
    </row>
    <row r="4010" spans="4:12" x14ac:dyDescent="0.3">
      <c r="D4010" s="65"/>
      <c r="L4010" s="65"/>
    </row>
    <row r="4011" spans="4:12" x14ac:dyDescent="0.3">
      <c r="D4011" s="65"/>
      <c r="L4011" s="65"/>
    </row>
    <row r="4012" spans="4:12" x14ac:dyDescent="0.3">
      <c r="D4012" s="65"/>
      <c r="L4012" s="65"/>
    </row>
    <row r="4013" spans="4:12" x14ac:dyDescent="0.3">
      <c r="D4013" s="65"/>
      <c r="L4013" s="65"/>
    </row>
    <row r="4014" spans="4:12" x14ac:dyDescent="0.3">
      <c r="D4014" s="65"/>
      <c r="L4014" s="65"/>
    </row>
    <row r="4015" spans="4:12" x14ac:dyDescent="0.3">
      <c r="D4015" s="65"/>
      <c r="L4015" s="65"/>
    </row>
    <row r="4016" spans="4:12" x14ac:dyDescent="0.3">
      <c r="D4016" s="65"/>
      <c r="L4016" s="65"/>
    </row>
    <row r="4017" spans="4:12" x14ac:dyDescent="0.3">
      <c r="D4017" s="65"/>
      <c r="L4017" s="65"/>
    </row>
    <row r="4018" spans="4:12" x14ac:dyDescent="0.3">
      <c r="D4018" s="65"/>
      <c r="L4018" s="65"/>
    </row>
    <row r="4019" spans="4:12" x14ac:dyDescent="0.3">
      <c r="D4019" s="65"/>
      <c r="L4019" s="65"/>
    </row>
    <row r="4020" spans="4:12" x14ac:dyDescent="0.3">
      <c r="D4020" s="65"/>
      <c r="L4020" s="65"/>
    </row>
    <row r="4021" spans="4:12" x14ac:dyDescent="0.3">
      <c r="D4021" s="65"/>
      <c r="L4021" s="65"/>
    </row>
    <row r="4022" spans="4:12" x14ac:dyDescent="0.3">
      <c r="D4022" s="65"/>
      <c r="L4022" s="65"/>
    </row>
    <row r="4023" spans="4:12" x14ac:dyDescent="0.3">
      <c r="D4023" s="65"/>
      <c r="L4023" s="65"/>
    </row>
    <row r="4024" spans="4:12" x14ac:dyDescent="0.3">
      <c r="D4024" s="65"/>
      <c r="L4024" s="65"/>
    </row>
    <row r="4025" spans="4:12" x14ac:dyDescent="0.3">
      <c r="D4025" s="65"/>
      <c r="L4025" s="65"/>
    </row>
    <row r="4026" spans="4:12" x14ac:dyDescent="0.3">
      <c r="D4026" s="65"/>
      <c r="L4026" s="65"/>
    </row>
    <row r="4027" spans="4:12" x14ac:dyDescent="0.3">
      <c r="D4027" s="65"/>
      <c r="L4027" s="65"/>
    </row>
    <row r="4028" spans="4:12" x14ac:dyDescent="0.3">
      <c r="D4028" s="65"/>
      <c r="L4028" s="65"/>
    </row>
    <row r="4029" spans="4:12" x14ac:dyDescent="0.3">
      <c r="D4029" s="65"/>
      <c r="L4029" s="65"/>
    </row>
    <row r="4030" spans="4:12" x14ac:dyDescent="0.3">
      <c r="D4030" s="65"/>
      <c r="L4030" s="65"/>
    </row>
    <row r="4031" spans="4:12" x14ac:dyDescent="0.3">
      <c r="D4031" s="65"/>
      <c r="L4031" s="65"/>
    </row>
    <row r="4032" spans="4:12" x14ac:dyDescent="0.3">
      <c r="D4032" s="65"/>
      <c r="L4032" s="65"/>
    </row>
    <row r="4033" spans="4:12" x14ac:dyDescent="0.3">
      <c r="D4033" s="65"/>
      <c r="L4033" s="65"/>
    </row>
    <row r="4034" spans="4:12" x14ac:dyDescent="0.3">
      <c r="D4034" s="65"/>
      <c r="L4034" s="65"/>
    </row>
    <row r="4035" spans="4:12" x14ac:dyDescent="0.3">
      <c r="D4035" s="65"/>
      <c r="L4035" s="65"/>
    </row>
    <row r="4036" spans="4:12" x14ac:dyDescent="0.3">
      <c r="D4036" s="65"/>
      <c r="L4036" s="65"/>
    </row>
    <row r="4037" spans="4:12" x14ac:dyDescent="0.3">
      <c r="D4037" s="65"/>
      <c r="L4037" s="65"/>
    </row>
    <row r="4038" spans="4:12" x14ac:dyDescent="0.3">
      <c r="D4038" s="65"/>
      <c r="L4038" s="65"/>
    </row>
    <row r="4039" spans="4:12" x14ac:dyDescent="0.3">
      <c r="D4039" s="65"/>
      <c r="L4039" s="65"/>
    </row>
    <row r="4040" spans="4:12" x14ac:dyDescent="0.3">
      <c r="D4040" s="65"/>
      <c r="L4040" s="65"/>
    </row>
    <row r="4041" spans="4:12" x14ac:dyDescent="0.3">
      <c r="D4041" s="65"/>
      <c r="L4041" s="65"/>
    </row>
    <row r="4042" spans="4:12" x14ac:dyDescent="0.3">
      <c r="D4042" s="65"/>
      <c r="L4042" s="65"/>
    </row>
    <row r="4043" spans="4:12" x14ac:dyDescent="0.3">
      <c r="D4043" s="65"/>
      <c r="L4043" s="65"/>
    </row>
    <row r="4044" spans="4:12" x14ac:dyDescent="0.3">
      <c r="D4044" s="65"/>
      <c r="L4044" s="65"/>
    </row>
    <row r="4045" spans="4:12" x14ac:dyDescent="0.3">
      <c r="D4045" s="65"/>
      <c r="L4045" s="65"/>
    </row>
    <row r="4046" spans="4:12" x14ac:dyDescent="0.3">
      <c r="D4046" s="65"/>
      <c r="L4046" s="65"/>
    </row>
    <row r="4047" spans="4:12" x14ac:dyDescent="0.3">
      <c r="D4047" s="65"/>
      <c r="L4047" s="65"/>
    </row>
    <row r="4048" spans="4:12" x14ac:dyDescent="0.3">
      <c r="D4048" s="65"/>
      <c r="L4048" s="65"/>
    </row>
    <row r="4049" spans="4:12" x14ac:dyDescent="0.3">
      <c r="D4049" s="65"/>
      <c r="L4049" s="65"/>
    </row>
    <row r="4050" spans="4:12" x14ac:dyDescent="0.3">
      <c r="D4050" s="65"/>
      <c r="L4050" s="65"/>
    </row>
    <row r="4051" spans="4:12" x14ac:dyDescent="0.3">
      <c r="D4051" s="65"/>
      <c r="L4051" s="65"/>
    </row>
    <row r="4052" spans="4:12" x14ac:dyDescent="0.3">
      <c r="D4052" s="65"/>
      <c r="L4052" s="65"/>
    </row>
    <row r="4053" spans="4:12" x14ac:dyDescent="0.3">
      <c r="D4053" s="65"/>
      <c r="L4053" s="65"/>
    </row>
    <row r="4054" spans="4:12" x14ac:dyDescent="0.3">
      <c r="D4054" s="65"/>
      <c r="L4054" s="65"/>
    </row>
    <row r="4055" spans="4:12" x14ac:dyDescent="0.3">
      <c r="D4055" s="65"/>
      <c r="L4055" s="65"/>
    </row>
    <row r="4056" spans="4:12" x14ac:dyDescent="0.3">
      <c r="D4056" s="65"/>
      <c r="L4056" s="65"/>
    </row>
    <row r="4057" spans="4:12" x14ac:dyDescent="0.3">
      <c r="D4057" s="65"/>
      <c r="L4057" s="65"/>
    </row>
    <row r="4058" spans="4:12" x14ac:dyDescent="0.3">
      <c r="D4058" s="65"/>
      <c r="L4058" s="65"/>
    </row>
    <row r="4059" spans="4:12" x14ac:dyDescent="0.3">
      <c r="D4059" s="65"/>
      <c r="L4059" s="65"/>
    </row>
    <row r="4060" spans="4:12" x14ac:dyDescent="0.3">
      <c r="D4060" s="65"/>
      <c r="L4060" s="65"/>
    </row>
    <row r="4061" spans="4:12" x14ac:dyDescent="0.3">
      <c r="D4061" s="65"/>
      <c r="L4061" s="65"/>
    </row>
    <row r="4062" spans="4:12" x14ac:dyDescent="0.3">
      <c r="D4062" s="65"/>
      <c r="L4062" s="65"/>
    </row>
    <row r="4063" spans="4:12" x14ac:dyDescent="0.3">
      <c r="D4063" s="65"/>
      <c r="L4063" s="65"/>
    </row>
    <row r="4064" spans="4:12" x14ac:dyDescent="0.3">
      <c r="D4064" s="65"/>
      <c r="L4064" s="65"/>
    </row>
    <row r="4065" spans="4:12" x14ac:dyDescent="0.3">
      <c r="D4065" s="65"/>
      <c r="L4065" s="65"/>
    </row>
    <row r="4066" spans="4:12" x14ac:dyDescent="0.3">
      <c r="D4066" s="65"/>
      <c r="L4066" s="65"/>
    </row>
    <row r="4067" spans="4:12" x14ac:dyDescent="0.3">
      <c r="D4067" s="65"/>
      <c r="L4067" s="65"/>
    </row>
    <row r="4068" spans="4:12" x14ac:dyDescent="0.3">
      <c r="D4068" s="65"/>
      <c r="L4068" s="65"/>
    </row>
    <row r="4069" spans="4:12" x14ac:dyDescent="0.3">
      <c r="D4069" s="65"/>
      <c r="L4069" s="65"/>
    </row>
    <row r="4070" spans="4:12" x14ac:dyDescent="0.3">
      <c r="D4070" s="65"/>
      <c r="L4070" s="65"/>
    </row>
    <row r="4071" spans="4:12" x14ac:dyDescent="0.3">
      <c r="D4071" s="65"/>
      <c r="L4071" s="65"/>
    </row>
    <row r="4072" spans="4:12" x14ac:dyDescent="0.3">
      <c r="D4072" s="65"/>
      <c r="L4072" s="65"/>
    </row>
    <row r="4073" spans="4:12" x14ac:dyDescent="0.3">
      <c r="D4073" s="65"/>
      <c r="L4073" s="65"/>
    </row>
    <row r="4074" spans="4:12" x14ac:dyDescent="0.3">
      <c r="D4074" s="65"/>
      <c r="L4074" s="65"/>
    </row>
    <row r="4075" spans="4:12" x14ac:dyDescent="0.3">
      <c r="D4075" s="65"/>
      <c r="L4075" s="65"/>
    </row>
    <row r="4076" spans="4:12" x14ac:dyDescent="0.3">
      <c r="D4076" s="65"/>
      <c r="L4076" s="65"/>
    </row>
    <row r="4077" spans="4:12" x14ac:dyDescent="0.3">
      <c r="D4077" s="65"/>
      <c r="L4077" s="65"/>
    </row>
    <row r="4078" spans="4:12" x14ac:dyDescent="0.3">
      <c r="D4078" s="65"/>
      <c r="L4078" s="65"/>
    </row>
    <row r="4079" spans="4:12" x14ac:dyDescent="0.3">
      <c r="D4079" s="65"/>
      <c r="L4079" s="65"/>
    </row>
    <row r="4080" spans="4:12" x14ac:dyDescent="0.3">
      <c r="D4080" s="65"/>
      <c r="L4080" s="65"/>
    </row>
    <row r="4081" spans="4:12" x14ac:dyDescent="0.3">
      <c r="D4081" s="65"/>
      <c r="L4081" s="65"/>
    </row>
    <row r="4082" spans="4:12" x14ac:dyDescent="0.3">
      <c r="D4082" s="65"/>
      <c r="L4082" s="65"/>
    </row>
    <row r="4083" spans="4:12" x14ac:dyDescent="0.3">
      <c r="D4083" s="65"/>
      <c r="L4083" s="65"/>
    </row>
    <row r="4084" spans="4:12" x14ac:dyDescent="0.3">
      <c r="D4084" s="65"/>
      <c r="L4084" s="65"/>
    </row>
    <row r="4085" spans="4:12" x14ac:dyDescent="0.3">
      <c r="D4085" s="65"/>
      <c r="L4085" s="65"/>
    </row>
    <row r="4086" spans="4:12" x14ac:dyDescent="0.3">
      <c r="D4086" s="65"/>
      <c r="L4086" s="65"/>
    </row>
    <row r="4087" spans="4:12" x14ac:dyDescent="0.3">
      <c r="D4087" s="65"/>
      <c r="L4087" s="65"/>
    </row>
    <row r="4088" spans="4:12" x14ac:dyDescent="0.3">
      <c r="D4088" s="65"/>
      <c r="L4088" s="65"/>
    </row>
    <row r="4089" spans="4:12" x14ac:dyDescent="0.3">
      <c r="D4089" s="65"/>
      <c r="L4089" s="65"/>
    </row>
    <row r="4090" spans="4:12" x14ac:dyDescent="0.3">
      <c r="D4090" s="65"/>
      <c r="L4090" s="65"/>
    </row>
    <row r="4091" spans="4:12" x14ac:dyDescent="0.3">
      <c r="D4091" s="65"/>
      <c r="L4091" s="65"/>
    </row>
    <row r="4092" spans="4:12" x14ac:dyDescent="0.3">
      <c r="D4092" s="65"/>
      <c r="L4092" s="65"/>
    </row>
    <row r="4093" spans="4:12" x14ac:dyDescent="0.3">
      <c r="D4093" s="65"/>
      <c r="L4093" s="65"/>
    </row>
    <row r="4094" spans="4:12" x14ac:dyDescent="0.3">
      <c r="D4094" s="65"/>
      <c r="L4094" s="65"/>
    </row>
    <row r="4095" spans="4:12" x14ac:dyDescent="0.3">
      <c r="D4095" s="65"/>
      <c r="L4095" s="65"/>
    </row>
    <row r="4096" spans="4:12" x14ac:dyDescent="0.3">
      <c r="D4096" s="65"/>
      <c r="L4096" s="65"/>
    </row>
    <row r="4097" spans="4:12" x14ac:dyDescent="0.3">
      <c r="D4097" s="65"/>
      <c r="L4097" s="65"/>
    </row>
    <row r="4098" spans="4:12" x14ac:dyDescent="0.3">
      <c r="D4098" s="65"/>
      <c r="L4098" s="65"/>
    </row>
    <row r="4099" spans="4:12" x14ac:dyDescent="0.3">
      <c r="D4099" s="65"/>
      <c r="L4099" s="65"/>
    </row>
    <row r="4100" spans="4:12" x14ac:dyDescent="0.3">
      <c r="D4100" s="65"/>
      <c r="L4100" s="65"/>
    </row>
    <row r="4101" spans="4:12" x14ac:dyDescent="0.3">
      <c r="D4101" s="65"/>
      <c r="L4101" s="65"/>
    </row>
    <row r="4102" spans="4:12" x14ac:dyDescent="0.3">
      <c r="D4102" s="65"/>
      <c r="L4102" s="65"/>
    </row>
    <row r="4103" spans="4:12" x14ac:dyDescent="0.3">
      <c r="D4103" s="65"/>
      <c r="L4103" s="65"/>
    </row>
    <row r="4104" spans="4:12" x14ac:dyDescent="0.3">
      <c r="D4104" s="65"/>
      <c r="L4104" s="65"/>
    </row>
    <row r="4105" spans="4:12" x14ac:dyDescent="0.3">
      <c r="D4105" s="65"/>
      <c r="L4105" s="65"/>
    </row>
    <row r="4106" spans="4:12" x14ac:dyDescent="0.3">
      <c r="D4106" s="65"/>
      <c r="L4106" s="65"/>
    </row>
    <row r="4107" spans="4:12" x14ac:dyDescent="0.3">
      <c r="D4107" s="65"/>
      <c r="L4107" s="65"/>
    </row>
    <row r="4108" spans="4:12" x14ac:dyDescent="0.3">
      <c r="D4108" s="65"/>
      <c r="L4108" s="65"/>
    </row>
    <row r="4109" spans="4:12" x14ac:dyDescent="0.3">
      <c r="D4109" s="65"/>
      <c r="L4109" s="65"/>
    </row>
    <row r="4110" spans="4:12" x14ac:dyDescent="0.3">
      <c r="D4110" s="65"/>
      <c r="L4110" s="65"/>
    </row>
    <row r="4111" spans="4:12" x14ac:dyDescent="0.3">
      <c r="D4111" s="65"/>
      <c r="L4111" s="65"/>
    </row>
    <row r="4112" spans="4:12" x14ac:dyDescent="0.3">
      <c r="D4112" s="65"/>
      <c r="L4112" s="65"/>
    </row>
    <row r="4113" spans="4:12" x14ac:dyDescent="0.3">
      <c r="D4113" s="65"/>
      <c r="L4113" s="65"/>
    </row>
    <row r="4114" spans="4:12" x14ac:dyDescent="0.3">
      <c r="D4114" s="65"/>
      <c r="L4114" s="65"/>
    </row>
    <row r="4115" spans="4:12" x14ac:dyDescent="0.3">
      <c r="D4115" s="65"/>
      <c r="L4115" s="65"/>
    </row>
    <row r="4116" spans="4:12" x14ac:dyDescent="0.3">
      <c r="D4116" s="65"/>
      <c r="L4116" s="65"/>
    </row>
    <row r="4117" spans="4:12" x14ac:dyDescent="0.3">
      <c r="D4117" s="65"/>
      <c r="L4117" s="65"/>
    </row>
    <row r="4118" spans="4:12" x14ac:dyDescent="0.3">
      <c r="D4118" s="65"/>
      <c r="L4118" s="65"/>
    </row>
    <row r="4119" spans="4:12" x14ac:dyDescent="0.3">
      <c r="D4119" s="65"/>
      <c r="L4119" s="65"/>
    </row>
    <row r="4120" spans="4:12" x14ac:dyDescent="0.3">
      <c r="D4120" s="65"/>
      <c r="L4120" s="65"/>
    </row>
    <row r="4121" spans="4:12" x14ac:dyDescent="0.3">
      <c r="D4121" s="65"/>
      <c r="L4121" s="65"/>
    </row>
    <row r="4122" spans="4:12" x14ac:dyDescent="0.3">
      <c r="D4122" s="65"/>
      <c r="L4122" s="65"/>
    </row>
    <row r="4123" spans="4:12" x14ac:dyDescent="0.3">
      <c r="D4123" s="65"/>
      <c r="L4123" s="65"/>
    </row>
    <row r="4124" spans="4:12" x14ac:dyDescent="0.3">
      <c r="D4124" s="65"/>
      <c r="L4124" s="65"/>
    </row>
    <row r="4125" spans="4:12" x14ac:dyDescent="0.3">
      <c r="D4125" s="65"/>
      <c r="L4125" s="65"/>
    </row>
    <row r="4126" spans="4:12" x14ac:dyDescent="0.3">
      <c r="D4126" s="65"/>
      <c r="L4126" s="65"/>
    </row>
    <row r="4127" spans="4:12" x14ac:dyDescent="0.3">
      <c r="D4127" s="65"/>
      <c r="L4127" s="65"/>
    </row>
    <row r="4128" spans="4:12" x14ac:dyDescent="0.3">
      <c r="D4128" s="65"/>
      <c r="L4128" s="65"/>
    </row>
    <row r="4129" spans="4:12" x14ac:dyDescent="0.3">
      <c r="D4129" s="65"/>
      <c r="L4129" s="65"/>
    </row>
    <row r="4130" spans="4:12" x14ac:dyDescent="0.3">
      <c r="D4130" s="65"/>
      <c r="L4130" s="65"/>
    </row>
    <row r="4131" spans="4:12" x14ac:dyDescent="0.3">
      <c r="D4131" s="65"/>
      <c r="L4131" s="65"/>
    </row>
    <row r="4132" spans="4:12" x14ac:dyDescent="0.3">
      <c r="D4132" s="65"/>
      <c r="L4132" s="65"/>
    </row>
    <row r="4133" spans="4:12" x14ac:dyDescent="0.3">
      <c r="D4133" s="65"/>
      <c r="L4133" s="65"/>
    </row>
    <row r="4134" spans="4:12" x14ac:dyDescent="0.3">
      <c r="D4134" s="65"/>
      <c r="L4134" s="65"/>
    </row>
    <row r="4135" spans="4:12" x14ac:dyDescent="0.3">
      <c r="D4135" s="65"/>
      <c r="L4135" s="65"/>
    </row>
    <row r="4136" spans="4:12" x14ac:dyDescent="0.3">
      <c r="D4136" s="65"/>
      <c r="L4136" s="65"/>
    </row>
    <row r="4137" spans="4:12" x14ac:dyDescent="0.3">
      <c r="D4137" s="65"/>
      <c r="L4137" s="65"/>
    </row>
    <row r="4138" spans="4:12" x14ac:dyDescent="0.3">
      <c r="D4138" s="65"/>
      <c r="L4138" s="65"/>
    </row>
    <row r="4139" spans="4:12" x14ac:dyDescent="0.3">
      <c r="D4139" s="65"/>
      <c r="L4139" s="65"/>
    </row>
    <row r="4140" spans="4:12" x14ac:dyDescent="0.3">
      <c r="D4140" s="65"/>
      <c r="L4140" s="65"/>
    </row>
    <row r="4141" spans="4:12" x14ac:dyDescent="0.3">
      <c r="D4141" s="65"/>
      <c r="L4141" s="65"/>
    </row>
    <row r="4142" spans="4:12" x14ac:dyDescent="0.3">
      <c r="D4142" s="65"/>
      <c r="L4142" s="65"/>
    </row>
    <row r="4143" spans="4:12" x14ac:dyDescent="0.3">
      <c r="D4143" s="65"/>
      <c r="L4143" s="65"/>
    </row>
    <row r="4144" spans="4:12" x14ac:dyDescent="0.3">
      <c r="D4144" s="65"/>
      <c r="L4144" s="65"/>
    </row>
    <row r="4145" spans="4:12" x14ac:dyDescent="0.3">
      <c r="D4145" s="65"/>
      <c r="L4145" s="65"/>
    </row>
    <row r="4146" spans="4:12" x14ac:dyDescent="0.3">
      <c r="D4146" s="65"/>
      <c r="L4146" s="65"/>
    </row>
    <row r="4147" spans="4:12" x14ac:dyDescent="0.3">
      <c r="D4147" s="65"/>
      <c r="L4147" s="65"/>
    </row>
    <row r="4148" spans="4:12" x14ac:dyDescent="0.3">
      <c r="D4148" s="65"/>
      <c r="L4148" s="65"/>
    </row>
    <row r="4149" spans="4:12" x14ac:dyDescent="0.3">
      <c r="D4149" s="65"/>
      <c r="L4149" s="65"/>
    </row>
    <row r="4150" spans="4:12" x14ac:dyDescent="0.3">
      <c r="D4150" s="65"/>
      <c r="L4150" s="65"/>
    </row>
    <row r="4151" spans="4:12" x14ac:dyDescent="0.3">
      <c r="D4151" s="65"/>
      <c r="L4151" s="65"/>
    </row>
    <row r="4152" spans="4:12" x14ac:dyDescent="0.3">
      <c r="D4152" s="65"/>
      <c r="L4152" s="65"/>
    </row>
    <row r="4153" spans="4:12" x14ac:dyDescent="0.3">
      <c r="D4153" s="65"/>
      <c r="L4153" s="65"/>
    </row>
    <row r="4154" spans="4:12" x14ac:dyDescent="0.3">
      <c r="D4154" s="65"/>
      <c r="L4154" s="65"/>
    </row>
    <row r="4155" spans="4:12" x14ac:dyDescent="0.3">
      <c r="D4155" s="65"/>
      <c r="L4155" s="65"/>
    </row>
    <row r="4156" spans="4:12" x14ac:dyDescent="0.3">
      <c r="D4156" s="65"/>
      <c r="L4156" s="65"/>
    </row>
    <row r="4157" spans="4:12" x14ac:dyDescent="0.3">
      <c r="D4157" s="65"/>
      <c r="L4157" s="65"/>
    </row>
    <row r="4158" spans="4:12" x14ac:dyDescent="0.3">
      <c r="D4158" s="65"/>
      <c r="L4158" s="65"/>
    </row>
    <row r="4159" spans="4:12" x14ac:dyDescent="0.3">
      <c r="D4159" s="65"/>
      <c r="L4159" s="65"/>
    </row>
    <row r="4160" spans="4:12" x14ac:dyDescent="0.3">
      <c r="D4160" s="65"/>
      <c r="L4160" s="65"/>
    </row>
    <row r="4161" spans="4:12" x14ac:dyDescent="0.3">
      <c r="D4161" s="65"/>
      <c r="L4161" s="65"/>
    </row>
    <row r="4162" spans="4:12" x14ac:dyDescent="0.3">
      <c r="D4162" s="65"/>
      <c r="L4162" s="65"/>
    </row>
    <row r="4163" spans="4:12" x14ac:dyDescent="0.3">
      <c r="D4163" s="65"/>
      <c r="L4163" s="65"/>
    </row>
    <row r="4164" spans="4:12" x14ac:dyDescent="0.3">
      <c r="D4164" s="65"/>
      <c r="L4164" s="65"/>
    </row>
    <row r="4165" spans="4:12" x14ac:dyDescent="0.3">
      <c r="D4165" s="65"/>
      <c r="L4165" s="65"/>
    </row>
    <row r="4166" spans="4:12" x14ac:dyDescent="0.3">
      <c r="D4166" s="65"/>
      <c r="L4166" s="65"/>
    </row>
    <row r="4167" spans="4:12" x14ac:dyDescent="0.3">
      <c r="D4167" s="65"/>
      <c r="L4167" s="65"/>
    </row>
    <row r="4168" spans="4:12" x14ac:dyDescent="0.3">
      <c r="D4168" s="65"/>
      <c r="L4168" s="65"/>
    </row>
    <row r="4169" spans="4:12" x14ac:dyDescent="0.3">
      <c r="D4169" s="65"/>
      <c r="L4169" s="65"/>
    </row>
    <row r="4170" spans="4:12" x14ac:dyDescent="0.3">
      <c r="D4170" s="65"/>
      <c r="L4170" s="65"/>
    </row>
    <row r="4171" spans="4:12" x14ac:dyDescent="0.3">
      <c r="D4171" s="65"/>
      <c r="L4171" s="65"/>
    </row>
    <row r="4172" spans="4:12" x14ac:dyDescent="0.3">
      <c r="D4172" s="65"/>
      <c r="L4172" s="65"/>
    </row>
    <row r="4173" spans="4:12" x14ac:dyDescent="0.3">
      <c r="D4173" s="65"/>
      <c r="L4173" s="65"/>
    </row>
    <row r="4174" spans="4:12" x14ac:dyDescent="0.3">
      <c r="D4174" s="65"/>
      <c r="L4174" s="65"/>
    </row>
    <row r="4175" spans="4:12" x14ac:dyDescent="0.3">
      <c r="D4175" s="65"/>
      <c r="L4175" s="65"/>
    </row>
    <row r="4176" spans="4:12" x14ac:dyDescent="0.3">
      <c r="D4176" s="65"/>
      <c r="L4176" s="65"/>
    </row>
    <row r="4177" spans="4:12" x14ac:dyDescent="0.3">
      <c r="D4177" s="65"/>
      <c r="L4177" s="65"/>
    </row>
    <row r="4178" spans="4:12" x14ac:dyDescent="0.3">
      <c r="D4178" s="65"/>
      <c r="L4178" s="65"/>
    </row>
    <row r="4179" spans="4:12" x14ac:dyDescent="0.3">
      <c r="D4179" s="65"/>
      <c r="L4179" s="65"/>
    </row>
    <row r="4180" spans="4:12" x14ac:dyDescent="0.3">
      <c r="D4180" s="65"/>
      <c r="L4180" s="65"/>
    </row>
    <row r="4181" spans="4:12" x14ac:dyDescent="0.3">
      <c r="D4181" s="65"/>
      <c r="L4181" s="65"/>
    </row>
    <row r="4182" spans="4:12" x14ac:dyDescent="0.3">
      <c r="D4182" s="65"/>
      <c r="L4182" s="65"/>
    </row>
    <row r="4183" spans="4:12" x14ac:dyDescent="0.3">
      <c r="D4183" s="65"/>
      <c r="L4183" s="65"/>
    </row>
    <row r="4184" spans="4:12" x14ac:dyDescent="0.3">
      <c r="D4184" s="65"/>
      <c r="L4184" s="65"/>
    </row>
    <row r="4185" spans="4:12" x14ac:dyDescent="0.3">
      <c r="D4185" s="65"/>
      <c r="L4185" s="65"/>
    </row>
    <row r="4186" spans="4:12" x14ac:dyDescent="0.3">
      <c r="D4186" s="65"/>
      <c r="L4186" s="65"/>
    </row>
    <row r="4187" spans="4:12" x14ac:dyDescent="0.3">
      <c r="D4187" s="65"/>
      <c r="L4187" s="65"/>
    </row>
    <row r="4188" spans="4:12" x14ac:dyDescent="0.3">
      <c r="D4188" s="65"/>
      <c r="L4188" s="65"/>
    </row>
    <row r="4189" spans="4:12" x14ac:dyDescent="0.3">
      <c r="D4189" s="65"/>
      <c r="L4189" s="65"/>
    </row>
    <row r="4190" spans="4:12" x14ac:dyDescent="0.3">
      <c r="D4190" s="65"/>
      <c r="L4190" s="65"/>
    </row>
    <row r="4191" spans="4:12" x14ac:dyDescent="0.3">
      <c r="D4191" s="65"/>
      <c r="L4191" s="65"/>
    </row>
    <row r="4192" spans="4:12" x14ac:dyDescent="0.3">
      <c r="D4192" s="65"/>
      <c r="L4192" s="65"/>
    </row>
    <row r="4193" spans="4:12" x14ac:dyDescent="0.3">
      <c r="D4193" s="65"/>
      <c r="L4193" s="65"/>
    </row>
    <row r="4194" spans="4:12" x14ac:dyDescent="0.3">
      <c r="D4194" s="65"/>
      <c r="L4194" s="65"/>
    </row>
    <row r="4195" spans="4:12" x14ac:dyDescent="0.3">
      <c r="D4195" s="65"/>
      <c r="L4195" s="65"/>
    </row>
    <row r="4196" spans="4:12" x14ac:dyDescent="0.3">
      <c r="D4196" s="65"/>
      <c r="L4196" s="65"/>
    </row>
    <row r="4197" spans="4:12" x14ac:dyDescent="0.3">
      <c r="D4197" s="65"/>
      <c r="L4197" s="65"/>
    </row>
    <row r="4198" spans="4:12" x14ac:dyDescent="0.3">
      <c r="D4198" s="65"/>
      <c r="L4198" s="65"/>
    </row>
    <row r="4199" spans="4:12" x14ac:dyDescent="0.3">
      <c r="D4199" s="65"/>
      <c r="L4199" s="65"/>
    </row>
    <row r="4200" spans="4:12" x14ac:dyDescent="0.3">
      <c r="D4200" s="65"/>
      <c r="L4200" s="65"/>
    </row>
    <row r="4201" spans="4:12" x14ac:dyDescent="0.3">
      <c r="D4201" s="65"/>
      <c r="L4201" s="65"/>
    </row>
    <row r="4202" spans="4:12" x14ac:dyDescent="0.3">
      <c r="D4202" s="65"/>
      <c r="L4202" s="65"/>
    </row>
    <row r="4203" spans="4:12" x14ac:dyDescent="0.3">
      <c r="D4203" s="65"/>
      <c r="L4203" s="65"/>
    </row>
    <row r="4204" spans="4:12" x14ac:dyDescent="0.3">
      <c r="D4204" s="65"/>
      <c r="L4204" s="65"/>
    </row>
    <row r="4205" spans="4:12" x14ac:dyDescent="0.3">
      <c r="D4205" s="65"/>
      <c r="L4205" s="65"/>
    </row>
    <row r="4206" spans="4:12" x14ac:dyDescent="0.3">
      <c r="D4206" s="65"/>
      <c r="L4206" s="65"/>
    </row>
    <row r="4207" spans="4:12" x14ac:dyDescent="0.3">
      <c r="D4207" s="65"/>
      <c r="L4207" s="65"/>
    </row>
    <row r="4208" spans="4:12" x14ac:dyDescent="0.3">
      <c r="D4208" s="65"/>
      <c r="L4208" s="65"/>
    </row>
    <row r="4209" spans="4:12" x14ac:dyDescent="0.3">
      <c r="D4209" s="65"/>
      <c r="L4209" s="65"/>
    </row>
    <row r="4210" spans="4:12" x14ac:dyDescent="0.3">
      <c r="D4210" s="65"/>
      <c r="L4210" s="65"/>
    </row>
    <row r="4211" spans="4:12" x14ac:dyDescent="0.3">
      <c r="D4211" s="65"/>
      <c r="L4211" s="65"/>
    </row>
    <row r="4212" spans="4:12" x14ac:dyDescent="0.3">
      <c r="D4212" s="65"/>
      <c r="L4212" s="65"/>
    </row>
    <row r="4213" spans="4:12" x14ac:dyDescent="0.3">
      <c r="D4213" s="65"/>
      <c r="L4213" s="65"/>
    </row>
    <row r="4214" spans="4:12" x14ac:dyDescent="0.3">
      <c r="D4214" s="65"/>
      <c r="L4214" s="65"/>
    </row>
    <row r="4215" spans="4:12" x14ac:dyDescent="0.3">
      <c r="D4215" s="65"/>
      <c r="L4215" s="65"/>
    </row>
    <row r="4216" spans="4:12" x14ac:dyDescent="0.3">
      <c r="D4216" s="65"/>
      <c r="L4216" s="65"/>
    </row>
    <row r="4217" spans="4:12" x14ac:dyDescent="0.3">
      <c r="D4217" s="65"/>
      <c r="L4217" s="65"/>
    </row>
    <row r="4218" spans="4:12" x14ac:dyDescent="0.3">
      <c r="D4218" s="65"/>
      <c r="L4218" s="65"/>
    </row>
    <row r="4219" spans="4:12" x14ac:dyDescent="0.3">
      <c r="D4219" s="65"/>
      <c r="L4219" s="65"/>
    </row>
    <row r="4220" spans="4:12" x14ac:dyDescent="0.3">
      <c r="D4220" s="65"/>
      <c r="L4220" s="65"/>
    </row>
    <row r="4221" spans="4:12" x14ac:dyDescent="0.3">
      <c r="D4221" s="65"/>
      <c r="L4221" s="65"/>
    </row>
    <row r="4222" spans="4:12" x14ac:dyDescent="0.3">
      <c r="D4222" s="65"/>
      <c r="L4222" s="65"/>
    </row>
    <row r="4223" spans="4:12" x14ac:dyDescent="0.3">
      <c r="D4223" s="65"/>
      <c r="L4223" s="65"/>
    </row>
    <row r="4224" spans="4:12" x14ac:dyDescent="0.3">
      <c r="D4224" s="65"/>
      <c r="L4224" s="65"/>
    </row>
    <row r="4225" spans="4:12" x14ac:dyDescent="0.3">
      <c r="D4225" s="65"/>
      <c r="L4225" s="65"/>
    </row>
    <row r="4226" spans="4:12" x14ac:dyDescent="0.3">
      <c r="D4226" s="65"/>
      <c r="L4226" s="65"/>
    </row>
    <row r="4227" spans="4:12" x14ac:dyDescent="0.3">
      <c r="D4227" s="65"/>
      <c r="L4227" s="65"/>
    </row>
    <row r="4228" spans="4:12" x14ac:dyDescent="0.3">
      <c r="D4228" s="65"/>
      <c r="L4228" s="65"/>
    </row>
    <row r="4229" spans="4:12" x14ac:dyDescent="0.3">
      <c r="D4229" s="65"/>
      <c r="L4229" s="65"/>
    </row>
    <row r="4230" spans="4:12" x14ac:dyDescent="0.3">
      <c r="D4230" s="65"/>
      <c r="L4230" s="65"/>
    </row>
    <row r="4231" spans="4:12" x14ac:dyDescent="0.3">
      <c r="D4231" s="65"/>
      <c r="L4231" s="65"/>
    </row>
    <row r="4232" spans="4:12" x14ac:dyDescent="0.3">
      <c r="D4232" s="65"/>
      <c r="L4232" s="65"/>
    </row>
    <row r="4233" spans="4:12" x14ac:dyDescent="0.3">
      <c r="D4233" s="65"/>
      <c r="L4233" s="65"/>
    </row>
    <row r="4234" spans="4:12" x14ac:dyDescent="0.3">
      <c r="D4234" s="65"/>
      <c r="L4234" s="65"/>
    </row>
    <row r="4235" spans="4:12" x14ac:dyDescent="0.3">
      <c r="D4235" s="65"/>
      <c r="L4235" s="65"/>
    </row>
    <row r="4236" spans="4:12" x14ac:dyDescent="0.3">
      <c r="D4236" s="65"/>
      <c r="L4236" s="65"/>
    </row>
    <row r="4237" spans="4:12" x14ac:dyDescent="0.3">
      <c r="D4237" s="65"/>
      <c r="L4237" s="65"/>
    </row>
    <row r="4238" spans="4:12" x14ac:dyDescent="0.3">
      <c r="D4238" s="65"/>
      <c r="L4238" s="65"/>
    </row>
    <row r="4239" spans="4:12" x14ac:dyDescent="0.3">
      <c r="D4239" s="65"/>
      <c r="L4239" s="65"/>
    </row>
    <row r="4240" spans="4:12" x14ac:dyDescent="0.3">
      <c r="D4240" s="65"/>
      <c r="L4240" s="65"/>
    </row>
    <row r="4241" spans="4:12" x14ac:dyDescent="0.3">
      <c r="D4241" s="65"/>
      <c r="L4241" s="65"/>
    </row>
    <row r="4242" spans="4:12" x14ac:dyDescent="0.3">
      <c r="D4242" s="65"/>
      <c r="L4242" s="65"/>
    </row>
    <row r="4243" spans="4:12" x14ac:dyDescent="0.3">
      <c r="D4243" s="65"/>
      <c r="L4243" s="65"/>
    </row>
    <row r="4244" spans="4:12" x14ac:dyDescent="0.3">
      <c r="D4244" s="65"/>
      <c r="L4244" s="65"/>
    </row>
    <row r="4245" spans="4:12" x14ac:dyDescent="0.3">
      <c r="D4245" s="65"/>
      <c r="L4245" s="65"/>
    </row>
    <row r="4246" spans="4:12" x14ac:dyDescent="0.3">
      <c r="D4246" s="65"/>
      <c r="L4246" s="65"/>
    </row>
    <row r="4247" spans="4:12" x14ac:dyDescent="0.3">
      <c r="D4247" s="65"/>
      <c r="L4247" s="65"/>
    </row>
    <row r="4248" spans="4:12" x14ac:dyDescent="0.3">
      <c r="D4248" s="65"/>
      <c r="L4248" s="65"/>
    </row>
    <row r="4249" spans="4:12" x14ac:dyDescent="0.3">
      <c r="D4249" s="65"/>
      <c r="L4249" s="65"/>
    </row>
    <row r="4250" spans="4:12" x14ac:dyDescent="0.3">
      <c r="D4250" s="65"/>
      <c r="L4250" s="65"/>
    </row>
    <row r="4251" spans="4:12" x14ac:dyDescent="0.3">
      <c r="D4251" s="65"/>
      <c r="L4251" s="65"/>
    </row>
    <row r="4252" spans="4:12" x14ac:dyDescent="0.3">
      <c r="D4252" s="65"/>
      <c r="L4252" s="65"/>
    </row>
    <row r="4253" spans="4:12" x14ac:dyDescent="0.3">
      <c r="D4253" s="65"/>
      <c r="L4253" s="65"/>
    </row>
    <row r="4254" spans="4:12" x14ac:dyDescent="0.3">
      <c r="D4254" s="65"/>
      <c r="L4254" s="65"/>
    </row>
    <row r="4255" spans="4:12" x14ac:dyDescent="0.3">
      <c r="D4255" s="65"/>
      <c r="L4255" s="65"/>
    </row>
    <row r="4256" spans="4:12" x14ac:dyDescent="0.3">
      <c r="D4256" s="65"/>
      <c r="L4256" s="65"/>
    </row>
    <row r="4257" spans="4:12" x14ac:dyDescent="0.3">
      <c r="D4257" s="65"/>
      <c r="L4257" s="65"/>
    </row>
    <row r="4258" spans="4:12" x14ac:dyDescent="0.3">
      <c r="D4258" s="65"/>
      <c r="L4258" s="65"/>
    </row>
    <row r="4259" spans="4:12" x14ac:dyDescent="0.3">
      <c r="D4259" s="65"/>
      <c r="L4259" s="65"/>
    </row>
    <row r="4260" spans="4:12" x14ac:dyDescent="0.3">
      <c r="D4260" s="65"/>
      <c r="L4260" s="65"/>
    </row>
    <row r="4261" spans="4:12" x14ac:dyDescent="0.3">
      <c r="D4261" s="65"/>
      <c r="L4261" s="65"/>
    </row>
    <row r="4262" spans="4:12" x14ac:dyDescent="0.3">
      <c r="D4262" s="65"/>
      <c r="L4262" s="65"/>
    </row>
    <row r="4263" spans="4:12" x14ac:dyDescent="0.3">
      <c r="D4263" s="65"/>
      <c r="L4263" s="65"/>
    </row>
    <row r="4264" spans="4:12" x14ac:dyDescent="0.3">
      <c r="D4264" s="65"/>
      <c r="L4264" s="65"/>
    </row>
    <row r="4265" spans="4:12" x14ac:dyDescent="0.3">
      <c r="D4265" s="65"/>
      <c r="L4265" s="65"/>
    </row>
    <row r="4266" spans="4:12" x14ac:dyDescent="0.3">
      <c r="D4266" s="65"/>
      <c r="L4266" s="65"/>
    </row>
    <row r="4267" spans="4:12" x14ac:dyDescent="0.3">
      <c r="D4267" s="65"/>
      <c r="L4267" s="65"/>
    </row>
    <row r="4268" spans="4:12" x14ac:dyDescent="0.3">
      <c r="D4268" s="65"/>
      <c r="L4268" s="65"/>
    </row>
    <row r="4269" spans="4:12" x14ac:dyDescent="0.3">
      <c r="D4269" s="65"/>
      <c r="L4269" s="65"/>
    </row>
    <row r="4270" spans="4:12" x14ac:dyDescent="0.3">
      <c r="D4270" s="65"/>
      <c r="L4270" s="65"/>
    </row>
    <row r="4271" spans="4:12" x14ac:dyDescent="0.3">
      <c r="D4271" s="65"/>
      <c r="L4271" s="65"/>
    </row>
    <row r="4272" spans="4:12" x14ac:dyDescent="0.3">
      <c r="D4272" s="65"/>
      <c r="L4272" s="65"/>
    </row>
    <row r="4273" spans="4:12" x14ac:dyDescent="0.3">
      <c r="D4273" s="65"/>
      <c r="L4273" s="65"/>
    </row>
    <row r="4274" spans="4:12" x14ac:dyDescent="0.3">
      <c r="D4274" s="65"/>
      <c r="L4274" s="65"/>
    </row>
    <row r="4275" spans="4:12" x14ac:dyDescent="0.3">
      <c r="D4275" s="65"/>
      <c r="L4275" s="65"/>
    </row>
    <row r="4276" spans="4:12" x14ac:dyDescent="0.3">
      <c r="D4276" s="65"/>
      <c r="L4276" s="65"/>
    </row>
    <row r="4277" spans="4:12" x14ac:dyDescent="0.3">
      <c r="D4277" s="65"/>
      <c r="L4277" s="65"/>
    </row>
    <row r="4278" spans="4:12" x14ac:dyDescent="0.3">
      <c r="D4278" s="65"/>
      <c r="L4278" s="65"/>
    </row>
    <row r="4279" spans="4:12" x14ac:dyDescent="0.3">
      <c r="D4279" s="65"/>
      <c r="L4279" s="65"/>
    </row>
    <row r="4280" spans="4:12" x14ac:dyDescent="0.3">
      <c r="D4280" s="65"/>
      <c r="L4280" s="65"/>
    </row>
    <row r="4281" spans="4:12" x14ac:dyDescent="0.3">
      <c r="D4281" s="65"/>
      <c r="L4281" s="65"/>
    </row>
    <row r="4282" spans="4:12" x14ac:dyDescent="0.3">
      <c r="D4282" s="65"/>
      <c r="L4282" s="65"/>
    </row>
    <row r="4283" spans="4:12" x14ac:dyDescent="0.3">
      <c r="D4283" s="65"/>
      <c r="L4283" s="65"/>
    </row>
    <row r="4284" spans="4:12" x14ac:dyDescent="0.3">
      <c r="D4284" s="65"/>
      <c r="L4284" s="65"/>
    </row>
    <row r="4285" spans="4:12" x14ac:dyDescent="0.3">
      <c r="D4285" s="65"/>
      <c r="L4285" s="65"/>
    </row>
    <row r="4286" spans="4:12" x14ac:dyDescent="0.3">
      <c r="D4286" s="65"/>
      <c r="L4286" s="65"/>
    </row>
    <row r="4287" spans="4:12" x14ac:dyDescent="0.3">
      <c r="D4287" s="65"/>
      <c r="L4287" s="65"/>
    </row>
    <row r="4288" spans="4:12" x14ac:dyDescent="0.3">
      <c r="D4288" s="65"/>
      <c r="L4288" s="65"/>
    </row>
    <row r="4289" spans="4:12" x14ac:dyDescent="0.3">
      <c r="D4289" s="65"/>
      <c r="L4289" s="65"/>
    </row>
    <row r="4290" spans="4:12" x14ac:dyDescent="0.3">
      <c r="D4290" s="65"/>
      <c r="L4290" s="65"/>
    </row>
    <row r="4291" spans="4:12" x14ac:dyDescent="0.3">
      <c r="D4291" s="65"/>
      <c r="L4291" s="65"/>
    </row>
    <row r="4292" spans="4:12" x14ac:dyDescent="0.3">
      <c r="D4292" s="65"/>
      <c r="L4292" s="65"/>
    </row>
    <row r="4293" spans="4:12" x14ac:dyDescent="0.3">
      <c r="D4293" s="65"/>
      <c r="L4293" s="65"/>
    </row>
    <row r="4294" spans="4:12" x14ac:dyDescent="0.3">
      <c r="D4294" s="65"/>
      <c r="L4294" s="65"/>
    </row>
    <row r="4295" spans="4:12" x14ac:dyDescent="0.3">
      <c r="D4295" s="65"/>
      <c r="L4295" s="65"/>
    </row>
    <row r="4296" spans="4:12" x14ac:dyDescent="0.3">
      <c r="D4296" s="65"/>
      <c r="L4296" s="65"/>
    </row>
    <row r="4297" spans="4:12" x14ac:dyDescent="0.3">
      <c r="D4297" s="65"/>
      <c r="L4297" s="65"/>
    </row>
    <row r="4298" spans="4:12" x14ac:dyDescent="0.3">
      <c r="D4298" s="65"/>
      <c r="L4298" s="65"/>
    </row>
    <row r="4299" spans="4:12" x14ac:dyDescent="0.3">
      <c r="D4299" s="65"/>
      <c r="L4299" s="65"/>
    </row>
    <row r="4300" spans="4:12" x14ac:dyDescent="0.3">
      <c r="D4300" s="65"/>
      <c r="L4300" s="65"/>
    </row>
    <row r="4301" spans="4:12" x14ac:dyDescent="0.3">
      <c r="D4301" s="65"/>
      <c r="L4301" s="65"/>
    </row>
    <row r="4302" spans="4:12" x14ac:dyDescent="0.3">
      <c r="D4302" s="65"/>
      <c r="L4302" s="65"/>
    </row>
    <row r="4303" spans="4:12" x14ac:dyDescent="0.3">
      <c r="D4303" s="65"/>
      <c r="L4303" s="65"/>
    </row>
    <row r="4304" spans="4:12" x14ac:dyDescent="0.3">
      <c r="D4304" s="65"/>
      <c r="L4304" s="65"/>
    </row>
    <row r="4305" spans="4:12" x14ac:dyDescent="0.3">
      <c r="D4305" s="65"/>
      <c r="L4305" s="65"/>
    </row>
    <row r="4306" spans="4:12" x14ac:dyDescent="0.3">
      <c r="D4306" s="65"/>
      <c r="L4306" s="65"/>
    </row>
    <row r="4307" spans="4:12" x14ac:dyDescent="0.3">
      <c r="D4307" s="65"/>
      <c r="L4307" s="65"/>
    </row>
    <row r="4308" spans="4:12" x14ac:dyDescent="0.3">
      <c r="D4308" s="65"/>
      <c r="L4308" s="65"/>
    </row>
    <row r="4309" spans="4:12" x14ac:dyDescent="0.3">
      <c r="D4309" s="65"/>
      <c r="L4309" s="65"/>
    </row>
    <row r="4310" spans="4:12" x14ac:dyDescent="0.3">
      <c r="D4310" s="65"/>
      <c r="L4310" s="65"/>
    </row>
    <row r="4311" spans="4:12" x14ac:dyDescent="0.3">
      <c r="D4311" s="65"/>
      <c r="L4311" s="65"/>
    </row>
    <row r="4312" spans="4:12" x14ac:dyDescent="0.3">
      <c r="D4312" s="65"/>
      <c r="L4312" s="65"/>
    </row>
    <row r="4313" spans="4:12" x14ac:dyDescent="0.3">
      <c r="D4313" s="65"/>
      <c r="L4313" s="65"/>
    </row>
    <row r="4314" spans="4:12" x14ac:dyDescent="0.3">
      <c r="D4314" s="65"/>
      <c r="L4314" s="65"/>
    </row>
    <row r="4315" spans="4:12" x14ac:dyDescent="0.3">
      <c r="D4315" s="65"/>
      <c r="L4315" s="65"/>
    </row>
    <row r="4316" spans="4:12" x14ac:dyDescent="0.3">
      <c r="D4316" s="65"/>
      <c r="L4316" s="65"/>
    </row>
    <row r="4317" spans="4:12" x14ac:dyDescent="0.3">
      <c r="D4317" s="65"/>
      <c r="L4317" s="65"/>
    </row>
    <row r="4318" spans="4:12" x14ac:dyDescent="0.3">
      <c r="D4318" s="65"/>
      <c r="L4318" s="65"/>
    </row>
    <row r="4319" spans="4:12" x14ac:dyDescent="0.3">
      <c r="D4319" s="65"/>
      <c r="L4319" s="65"/>
    </row>
    <row r="4320" spans="4:12" x14ac:dyDescent="0.3">
      <c r="D4320" s="65"/>
      <c r="L4320" s="65"/>
    </row>
    <row r="4321" spans="4:12" x14ac:dyDescent="0.3">
      <c r="D4321" s="65"/>
      <c r="L4321" s="65"/>
    </row>
    <row r="4322" spans="4:12" x14ac:dyDescent="0.3">
      <c r="D4322" s="65"/>
      <c r="L4322" s="65"/>
    </row>
    <row r="4323" spans="4:12" x14ac:dyDescent="0.3">
      <c r="D4323" s="65"/>
      <c r="L4323" s="65"/>
    </row>
    <row r="4324" spans="4:12" x14ac:dyDescent="0.3">
      <c r="D4324" s="65"/>
      <c r="L4324" s="65"/>
    </row>
    <row r="4325" spans="4:12" x14ac:dyDescent="0.3">
      <c r="D4325" s="65"/>
      <c r="L4325" s="65"/>
    </row>
    <row r="4326" spans="4:12" x14ac:dyDescent="0.3">
      <c r="D4326" s="65"/>
      <c r="L4326" s="65"/>
    </row>
    <row r="4327" spans="4:12" x14ac:dyDescent="0.3">
      <c r="D4327" s="65"/>
      <c r="L4327" s="65"/>
    </row>
    <row r="4328" spans="4:12" x14ac:dyDescent="0.3">
      <c r="D4328" s="65"/>
      <c r="L4328" s="65"/>
    </row>
    <row r="4329" spans="4:12" x14ac:dyDescent="0.3">
      <c r="D4329" s="65"/>
      <c r="L4329" s="65"/>
    </row>
    <row r="4330" spans="4:12" x14ac:dyDescent="0.3">
      <c r="D4330" s="65"/>
      <c r="L4330" s="65"/>
    </row>
    <row r="4331" spans="4:12" x14ac:dyDescent="0.3">
      <c r="D4331" s="65"/>
      <c r="L4331" s="65"/>
    </row>
    <row r="4332" spans="4:12" x14ac:dyDescent="0.3">
      <c r="D4332" s="65"/>
      <c r="L4332" s="65"/>
    </row>
    <row r="4333" spans="4:12" x14ac:dyDescent="0.3">
      <c r="D4333" s="65"/>
      <c r="L4333" s="65"/>
    </row>
    <row r="4334" spans="4:12" x14ac:dyDescent="0.3">
      <c r="D4334" s="65"/>
      <c r="L4334" s="65"/>
    </row>
    <row r="4335" spans="4:12" x14ac:dyDescent="0.3">
      <c r="D4335" s="65"/>
      <c r="L4335" s="65"/>
    </row>
    <row r="4336" spans="4:12" x14ac:dyDescent="0.3">
      <c r="D4336" s="65"/>
      <c r="L4336" s="65"/>
    </row>
    <row r="4337" spans="4:12" x14ac:dyDescent="0.3">
      <c r="D4337" s="65"/>
      <c r="L4337" s="65"/>
    </row>
    <row r="4338" spans="4:12" x14ac:dyDescent="0.3">
      <c r="D4338" s="65"/>
      <c r="L4338" s="65"/>
    </row>
    <row r="4339" spans="4:12" x14ac:dyDescent="0.3">
      <c r="D4339" s="65"/>
      <c r="L4339" s="65"/>
    </row>
    <row r="4340" spans="4:12" x14ac:dyDescent="0.3">
      <c r="D4340" s="65"/>
      <c r="L4340" s="65"/>
    </row>
    <row r="4341" spans="4:12" x14ac:dyDescent="0.3">
      <c r="D4341" s="65"/>
      <c r="L4341" s="65"/>
    </row>
    <row r="4342" spans="4:12" x14ac:dyDescent="0.3">
      <c r="D4342" s="65"/>
      <c r="L4342" s="65"/>
    </row>
    <row r="4343" spans="4:12" x14ac:dyDescent="0.3">
      <c r="D4343" s="65"/>
      <c r="L4343" s="65"/>
    </row>
    <row r="4344" spans="4:12" x14ac:dyDescent="0.3">
      <c r="D4344" s="65"/>
      <c r="L4344" s="65"/>
    </row>
    <row r="4345" spans="4:12" x14ac:dyDescent="0.3">
      <c r="D4345" s="65"/>
      <c r="L4345" s="65"/>
    </row>
    <row r="4346" spans="4:12" x14ac:dyDescent="0.3">
      <c r="D4346" s="65"/>
      <c r="L4346" s="65"/>
    </row>
    <row r="4347" spans="4:12" x14ac:dyDescent="0.3">
      <c r="D4347" s="65"/>
      <c r="L4347" s="65"/>
    </row>
    <row r="4348" spans="4:12" x14ac:dyDescent="0.3">
      <c r="D4348" s="65"/>
      <c r="L4348" s="65"/>
    </row>
    <row r="4349" spans="4:12" x14ac:dyDescent="0.3">
      <c r="D4349" s="65"/>
      <c r="L4349" s="65"/>
    </row>
    <row r="4350" spans="4:12" x14ac:dyDescent="0.3">
      <c r="D4350" s="65"/>
      <c r="L4350" s="65"/>
    </row>
    <row r="4351" spans="4:12" x14ac:dyDescent="0.3">
      <c r="D4351" s="65"/>
      <c r="L4351" s="65"/>
    </row>
    <row r="4352" spans="4:12" x14ac:dyDescent="0.3">
      <c r="D4352" s="65"/>
      <c r="L4352" s="65"/>
    </row>
    <row r="4353" spans="4:12" x14ac:dyDescent="0.3">
      <c r="D4353" s="65"/>
      <c r="L4353" s="65"/>
    </row>
    <row r="4354" spans="4:12" x14ac:dyDescent="0.3">
      <c r="D4354" s="65"/>
      <c r="L4354" s="65"/>
    </row>
    <row r="4355" spans="4:12" x14ac:dyDescent="0.3">
      <c r="D4355" s="65"/>
      <c r="L4355" s="65"/>
    </row>
    <row r="4356" spans="4:12" x14ac:dyDescent="0.3">
      <c r="D4356" s="65"/>
      <c r="L4356" s="65"/>
    </row>
    <row r="4357" spans="4:12" x14ac:dyDescent="0.3">
      <c r="D4357" s="65"/>
      <c r="L4357" s="65"/>
    </row>
    <row r="4358" spans="4:12" x14ac:dyDescent="0.3">
      <c r="D4358" s="65"/>
      <c r="L4358" s="65"/>
    </row>
    <row r="4359" spans="4:12" x14ac:dyDescent="0.3">
      <c r="D4359" s="65"/>
      <c r="L4359" s="65"/>
    </row>
    <row r="4360" spans="4:12" x14ac:dyDescent="0.3">
      <c r="D4360" s="65"/>
      <c r="L4360" s="65"/>
    </row>
    <row r="4361" spans="4:12" x14ac:dyDescent="0.3">
      <c r="D4361" s="65"/>
      <c r="L4361" s="65"/>
    </row>
    <row r="4362" spans="4:12" x14ac:dyDescent="0.3">
      <c r="D4362" s="65"/>
      <c r="L4362" s="65"/>
    </row>
    <row r="4363" spans="4:12" x14ac:dyDescent="0.3">
      <c r="D4363" s="65"/>
      <c r="L4363" s="65"/>
    </row>
    <row r="4364" spans="4:12" x14ac:dyDescent="0.3">
      <c r="D4364" s="65"/>
      <c r="L4364" s="65"/>
    </row>
    <row r="4365" spans="4:12" x14ac:dyDescent="0.3">
      <c r="D4365" s="65"/>
      <c r="L4365" s="65"/>
    </row>
    <row r="4366" spans="4:12" x14ac:dyDescent="0.3">
      <c r="D4366" s="65"/>
      <c r="L4366" s="65"/>
    </row>
    <row r="4367" spans="4:12" x14ac:dyDescent="0.3">
      <c r="D4367" s="65"/>
      <c r="L4367" s="65"/>
    </row>
    <row r="4368" spans="4:12" x14ac:dyDescent="0.3">
      <c r="D4368" s="65"/>
      <c r="L4368" s="65"/>
    </row>
    <row r="4369" spans="4:12" x14ac:dyDescent="0.3">
      <c r="D4369" s="65"/>
      <c r="L4369" s="65"/>
    </row>
    <row r="4370" spans="4:12" x14ac:dyDescent="0.3">
      <c r="D4370" s="65"/>
      <c r="L4370" s="65"/>
    </row>
    <row r="4371" spans="4:12" x14ac:dyDescent="0.3">
      <c r="D4371" s="65"/>
      <c r="L4371" s="65"/>
    </row>
    <row r="4372" spans="4:12" x14ac:dyDescent="0.3">
      <c r="D4372" s="65"/>
      <c r="L4372" s="65"/>
    </row>
    <row r="4373" spans="4:12" x14ac:dyDescent="0.3">
      <c r="D4373" s="65"/>
      <c r="L4373" s="65"/>
    </row>
    <row r="4374" spans="4:12" x14ac:dyDescent="0.3">
      <c r="D4374" s="65"/>
      <c r="L4374" s="65"/>
    </row>
    <row r="4375" spans="4:12" x14ac:dyDescent="0.3">
      <c r="D4375" s="65"/>
      <c r="L4375" s="65"/>
    </row>
    <row r="4376" spans="4:12" x14ac:dyDescent="0.3">
      <c r="D4376" s="65"/>
      <c r="L4376" s="65"/>
    </row>
    <row r="4377" spans="4:12" x14ac:dyDescent="0.3">
      <c r="D4377" s="65"/>
      <c r="L4377" s="65"/>
    </row>
    <row r="4378" spans="4:12" x14ac:dyDescent="0.3">
      <c r="D4378" s="65"/>
      <c r="L4378" s="65"/>
    </row>
    <row r="4379" spans="4:12" x14ac:dyDescent="0.3">
      <c r="D4379" s="65"/>
      <c r="L4379" s="65"/>
    </row>
    <row r="4380" spans="4:12" x14ac:dyDescent="0.3">
      <c r="D4380" s="65"/>
      <c r="L4380" s="65"/>
    </row>
    <row r="4381" spans="4:12" x14ac:dyDescent="0.3">
      <c r="D4381" s="65"/>
      <c r="L4381" s="65"/>
    </row>
    <row r="4382" spans="4:12" x14ac:dyDescent="0.3">
      <c r="D4382" s="65"/>
      <c r="L4382" s="65"/>
    </row>
    <row r="4383" spans="4:12" x14ac:dyDescent="0.3">
      <c r="D4383" s="65"/>
      <c r="L4383" s="65"/>
    </row>
    <row r="4384" spans="4:12" x14ac:dyDescent="0.3">
      <c r="D4384" s="65"/>
      <c r="L4384" s="65"/>
    </row>
    <row r="4385" spans="4:12" x14ac:dyDescent="0.3">
      <c r="D4385" s="65"/>
      <c r="L4385" s="65"/>
    </row>
    <row r="4386" spans="4:12" x14ac:dyDescent="0.3">
      <c r="D4386" s="65"/>
      <c r="L4386" s="65"/>
    </row>
    <row r="4387" spans="4:12" x14ac:dyDescent="0.3">
      <c r="D4387" s="65"/>
      <c r="L4387" s="65"/>
    </row>
    <row r="4388" spans="4:12" x14ac:dyDescent="0.3">
      <c r="D4388" s="65"/>
      <c r="L4388" s="65"/>
    </row>
    <row r="4389" spans="4:12" x14ac:dyDescent="0.3">
      <c r="D4389" s="65"/>
      <c r="L4389" s="65"/>
    </row>
    <row r="4390" spans="4:12" x14ac:dyDescent="0.3">
      <c r="D4390" s="65"/>
      <c r="L4390" s="65"/>
    </row>
    <row r="4391" spans="4:12" x14ac:dyDescent="0.3">
      <c r="D4391" s="65"/>
      <c r="L4391" s="65"/>
    </row>
    <row r="4392" spans="4:12" x14ac:dyDescent="0.3">
      <c r="D4392" s="65"/>
      <c r="L4392" s="65"/>
    </row>
    <row r="4393" spans="4:12" x14ac:dyDescent="0.3">
      <c r="D4393" s="65"/>
      <c r="L4393" s="65"/>
    </row>
    <row r="4394" spans="4:12" x14ac:dyDescent="0.3">
      <c r="D4394" s="65"/>
      <c r="L4394" s="65"/>
    </row>
    <row r="4395" spans="4:12" x14ac:dyDescent="0.3">
      <c r="D4395" s="65"/>
      <c r="L4395" s="65"/>
    </row>
    <row r="4396" spans="4:12" x14ac:dyDescent="0.3">
      <c r="D4396" s="65"/>
      <c r="L4396" s="65"/>
    </row>
    <row r="4397" spans="4:12" x14ac:dyDescent="0.3">
      <c r="D4397" s="65"/>
      <c r="L4397" s="65"/>
    </row>
    <row r="4398" spans="4:12" x14ac:dyDescent="0.3">
      <c r="D4398" s="65"/>
      <c r="L4398" s="65"/>
    </row>
    <row r="4399" spans="4:12" x14ac:dyDescent="0.3">
      <c r="D4399" s="65"/>
      <c r="L4399" s="65"/>
    </row>
    <row r="4400" spans="4:12" x14ac:dyDescent="0.3">
      <c r="D4400" s="65"/>
      <c r="L4400" s="65"/>
    </row>
    <row r="4401" spans="4:12" x14ac:dyDescent="0.3">
      <c r="D4401" s="65"/>
      <c r="L4401" s="65"/>
    </row>
    <row r="4402" spans="4:12" x14ac:dyDescent="0.3">
      <c r="D4402" s="65"/>
      <c r="L4402" s="65"/>
    </row>
    <row r="4403" spans="4:12" x14ac:dyDescent="0.3">
      <c r="D4403" s="65"/>
      <c r="L4403" s="65"/>
    </row>
    <row r="4404" spans="4:12" x14ac:dyDescent="0.3">
      <c r="D4404" s="65"/>
      <c r="L4404" s="65"/>
    </row>
    <row r="4405" spans="4:12" x14ac:dyDescent="0.3">
      <c r="D4405" s="65"/>
      <c r="L4405" s="65"/>
    </row>
    <row r="4406" spans="4:12" x14ac:dyDescent="0.3">
      <c r="D4406" s="65"/>
      <c r="L4406" s="65"/>
    </row>
    <row r="4407" spans="4:12" x14ac:dyDescent="0.3">
      <c r="D4407" s="65"/>
      <c r="L4407" s="65"/>
    </row>
    <row r="4408" spans="4:12" x14ac:dyDescent="0.3">
      <c r="D4408" s="65"/>
      <c r="L4408" s="65"/>
    </row>
    <row r="4409" spans="4:12" x14ac:dyDescent="0.3">
      <c r="D4409" s="65"/>
      <c r="L4409" s="65"/>
    </row>
    <row r="4410" spans="4:12" x14ac:dyDescent="0.3">
      <c r="D4410" s="65"/>
      <c r="L4410" s="65"/>
    </row>
    <row r="4411" spans="4:12" x14ac:dyDescent="0.3">
      <c r="D4411" s="65"/>
      <c r="L4411" s="65"/>
    </row>
    <row r="4412" spans="4:12" x14ac:dyDescent="0.3">
      <c r="D4412" s="65"/>
      <c r="L4412" s="65"/>
    </row>
    <row r="4413" spans="4:12" x14ac:dyDescent="0.3">
      <c r="D4413" s="65"/>
      <c r="L4413" s="65"/>
    </row>
    <row r="4414" spans="4:12" x14ac:dyDescent="0.3">
      <c r="D4414" s="65"/>
      <c r="L4414" s="65"/>
    </row>
    <row r="4415" spans="4:12" x14ac:dyDescent="0.3">
      <c r="D4415" s="65"/>
      <c r="L4415" s="65"/>
    </row>
    <row r="4416" spans="4:12" x14ac:dyDescent="0.3">
      <c r="D4416" s="65"/>
      <c r="L4416" s="65"/>
    </row>
    <row r="4417" spans="4:12" x14ac:dyDescent="0.3">
      <c r="D4417" s="65"/>
      <c r="L4417" s="65"/>
    </row>
    <row r="4418" spans="4:12" x14ac:dyDescent="0.3">
      <c r="D4418" s="65"/>
      <c r="L4418" s="65"/>
    </row>
    <row r="4419" spans="4:12" x14ac:dyDescent="0.3">
      <c r="D4419" s="65"/>
      <c r="L4419" s="65"/>
    </row>
    <row r="4420" spans="4:12" x14ac:dyDescent="0.3">
      <c r="D4420" s="65"/>
      <c r="L4420" s="65"/>
    </row>
    <row r="4421" spans="4:12" x14ac:dyDescent="0.3">
      <c r="D4421" s="65"/>
      <c r="L4421" s="65"/>
    </row>
    <row r="4422" spans="4:12" x14ac:dyDescent="0.3">
      <c r="D4422" s="65"/>
      <c r="L4422" s="65"/>
    </row>
    <row r="4423" spans="4:12" x14ac:dyDescent="0.3">
      <c r="D4423" s="65"/>
      <c r="L4423" s="65"/>
    </row>
    <row r="4424" spans="4:12" x14ac:dyDescent="0.3">
      <c r="D4424" s="65"/>
      <c r="L4424" s="65"/>
    </row>
    <row r="4425" spans="4:12" x14ac:dyDescent="0.3">
      <c r="D4425" s="65"/>
      <c r="L4425" s="65"/>
    </row>
    <row r="4426" spans="4:12" x14ac:dyDescent="0.3">
      <c r="D4426" s="65"/>
      <c r="L4426" s="65"/>
    </row>
    <row r="4427" spans="4:12" x14ac:dyDescent="0.3">
      <c r="D4427" s="65"/>
      <c r="L4427" s="65"/>
    </row>
    <row r="4428" spans="4:12" x14ac:dyDescent="0.3">
      <c r="D4428" s="65"/>
      <c r="L4428" s="65"/>
    </row>
    <row r="4429" spans="4:12" x14ac:dyDescent="0.3">
      <c r="D4429" s="65"/>
      <c r="L4429" s="65"/>
    </row>
    <row r="4430" spans="4:12" x14ac:dyDescent="0.3">
      <c r="D4430" s="65"/>
      <c r="L4430" s="65"/>
    </row>
    <row r="4431" spans="4:12" x14ac:dyDescent="0.3">
      <c r="D4431" s="65"/>
      <c r="L4431" s="65"/>
    </row>
    <row r="4432" spans="4:12" x14ac:dyDescent="0.3">
      <c r="D4432" s="65"/>
      <c r="L4432" s="65"/>
    </row>
    <row r="4433" spans="4:12" x14ac:dyDescent="0.3">
      <c r="D4433" s="65"/>
      <c r="L4433" s="65"/>
    </row>
    <row r="4434" spans="4:12" x14ac:dyDescent="0.3">
      <c r="D4434" s="65"/>
      <c r="L4434" s="65"/>
    </row>
    <row r="4435" spans="4:12" x14ac:dyDescent="0.3">
      <c r="D4435" s="65"/>
      <c r="L4435" s="65"/>
    </row>
    <row r="4436" spans="4:12" x14ac:dyDescent="0.3">
      <c r="D4436" s="65"/>
      <c r="L4436" s="65"/>
    </row>
    <row r="4437" spans="4:12" x14ac:dyDescent="0.3">
      <c r="D4437" s="65"/>
      <c r="L4437" s="65"/>
    </row>
    <row r="4438" spans="4:12" x14ac:dyDescent="0.3">
      <c r="D4438" s="65"/>
      <c r="L4438" s="65"/>
    </row>
    <row r="4439" spans="4:12" x14ac:dyDescent="0.3">
      <c r="D4439" s="65"/>
      <c r="L4439" s="65"/>
    </row>
    <row r="4440" spans="4:12" x14ac:dyDescent="0.3">
      <c r="D4440" s="65"/>
      <c r="L4440" s="65"/>
    </row>
    <row r="4441" spans="4:12" x14ac:dyDescent="0.3">
      <c r="D4441" s="65"/>
      <c r="L4441" s="65"/>
    </row>
    <row r="4442" spans="4:12" x14ac:dyDescent="0.3">
      <c r="D4442" s="65"/>
      <c r="L4442" s="65"/>
    </row>
    <row r="4443" spans="4:12" x14ac:dyDescent="0.3">
      <c r="D4443" s="65"/>
      <c r="L4443" s="65"/>
    </row>
    <row r="4444" spans="4:12" x14ac:dyDescent="0.3">
      <c r="D4444" s="65"/>
      <c r="L4444" s="65"/>
    </row>
    <row r="4445" spans="4:12" x14ac:dyDescent="0.3">
      <c r="D4445" s="65"/>
      <c r="L4445" s="65"/>
    </row>
    <row r="4446" spans="4:12" x14ac:dyDescent="0.3">
      <c r="D4446" s="65"/>
      <c r="L4446" s="65"/>
    </row>
    <row r="4447" spans="4:12" x14ac:dyDescent="0.3">
      <c r="D4447" s="65"/>
      <c r="L4447" s="65"/>
    </row>
    <row r="4448" spans="4:12" x14ac:dyDescent="0.3">
      <c r="D4448" s="65"/>
      <c r="L4448" s="65"/>
    </row>
    <row r="4449" spans="4:12" x14ac:dyDescent="0.3">
      <c r="D4449" s="65"/>
      <c r="L4449" s="65"/>
    </row>
    <row r="4450" spans="4:12" x14ac:dyDescent="0.3">
      <c r="D4450" s="65"/>
      <c r="L4450" s="65"/>
    </row>
    <row r="4451" spans="4:12" x14ac:dyDescent="0.3">
      <c r="D4451" s="65"/>
      <c r="L4451" s="65"/>
    </row>
    <row r="4452" spans="4:12" x14ac:dyDescent="0.3">
      <c r="D4452" s="65"/>
      <c r="L4452" s="65"/>
    </row>
    <row r="4453" spans="4:12" x14ac:dyDescent="0.3">
      <c r="D4453" s="65"/>
      <c r="L4453" s="65"/>
    </row>
    <row r="4454" spans="4:12" x14ac:dyDescent="0.3">
      <c r="D4454" s="65"/>
      <c r="L4454" s="65"/>
    </row>
    <row r="4455" spans="4:12" x14ac:dyDescent="0.3">
      <c r="D4455" s="65"/>
      <c r="L4455" s="65"/>
    </row>
    <row r="4456" spans="4:12" x14ac:dyDescent="0.3">
      <c r="D4456" s="65"/>
      <c r="L4456" s="65"/>
    </row>
    <row r="4457" spans="4:12" x14ac:dyDescent="0.3">
      <c r="D4457" s="65"/>
      <c r="L4457" s="65"/>
    </row>
    <row r="4458" spans="4:12" x14ac:dyDescent="0.3">
      <c r="D4458" s="65"/>
      <c r="L4458" s="65"/>
    </row>
    <row r="4459" spans="4:12" x14ac:dyDescent="0.3">
      <c r="D4459" s="65"/>
      <c r="L4459" s="65"/>
    </row>
    <row r="4460" spans="4:12" x14ac:dyDescent="0.3">
      <c r="D4460" s="65"/>
      <c r="L4460" s="65"/>
    </row>
    <row r="4461" spans="4:12" x14ac:dyDescent="0.3">
      <c r="D4461" s="65"/>
      <c r="L4461" s="65"/>
    </row>
    <row r="4462" spans="4:12" x14ac:dyDescent="0.3">
      <c r="D4462" s="65"/>
      <c r="L4462" s="65"/>
    </row>
    <row r="4463" spans="4:12" x14ac:dyDescent="0.3">
      <c r="D4463" s="65"/>
      <c r="L4463" s="65"/>
    </row>
    <row r="4464" spans="4:12" x14ac:dyDescent="0.3">
      <c r="D4464" s="65"/>
      <c r="L4464" s="65"/>
    </row>
    <row r="4465" spans="4:12" x14ac:dyDescent="0.3">
      <c r="D4465" s="65"/>
      <c r="L4465" s="65"/>
    </row>
    <row r="4466" spans="4:12" x14ac:dyDescent="0.3">
      <c r="D4466" s="65"/>
      <c r="L4466" s="65"/>
    </row>
    <row r="4467" spans="4:12" x14ac:dyDescent="0.3">
      <c r="D4467" s="65"/>
      <c r="L4467" s="65"/>
    </row>
    <row r="4468" spans="4:12" x14ac:dyDescent="0.3">
      <c r="D4468" s="65"/>
      <c r="L4468" s="65"/>
    </row>
    <row r="4469" spans="4:12" x14ac:dyDescent="0.3">
      <c r="D4469" s="65"/>
      <c r="L4469" s="65"/>
    </row>
    <row r="4470" spans="4:12" x14ac:dyDescent="0.3">
      <c r="D4470" s="65"/>
      <c r="L4470" s="65"/>
    </row>
    <row r="4471" spans="4:12" x14ac:dyDescent="0.3">
      <c r="D4471" s="65"/>
      <c r="L4471" s="65"/>
    </row>
    <row r="4472" spans="4:12" x14ac:dyDescent="0.3">
      <c r="D4472" s="65"/>
      <c r="L4472" s="65"/>
    </row>
    <row r="4473" spans="4:12" x14ac:dyDescent="0.3">
      <c r="D4473" s="65"/>
      <c r="L4473" s="65"/>
    </row>
    <row r="4474" spans="4:12" x14ac:dyDescent="0.3">
      <c r="D4474" s="65"/>
      <c r="L4474" s="65"/>
    </row>
    <row r="4475" spans="4:12" x14ac:dyDescent="0.3">
      <c r="D4475" s="65"/>
      <c r="L4475" s="65"/>
    </row>
    <row r="4476" spans="4:12" x14ac:dyDescent="0.3">
      <c r="D4476" s="65"/>
      <c r="L4476" s="65"/>
    </row>
    <row r="4477" spans="4:12" x14ac:dyDescent="0.3">
      <c r="D4477" s="65"/>
      <c r="L4477" s="65"/>
    </row>
    <row r="4478" spans="4:12" x14ac:dyDescent="0.3">
      <c r="D4478" s="65"/>
      <c r="L4478" s="65"/>
    </row>
    <row r="4479" spans="4:12" x14ac:dyDescent="0.3">
      <c r="D4479" s="65"/>
      <c r="L4479" s="65"/>
    </row>
    <row r="4480" spans="4:12" x14ac:dyDescent="0.3">
      <c r="D4480" s="65"/>
      <c r="L4480" s="65"/>
    </row>
    <row r="4481" spans="4:12" x14ac:dyDescent="0.3">
      <c r="D4481" s="65"/>
      <c r="L4481" s="65"/>
    </row>
    <row r="4482" spans="4:12" x14ac:dyDescent="0.3">
      <c r="D4482" s="65"/>
      <c r="L4482" s="65"/>
    </row>
    <row r="4483" spans="4:12" x14ac:dyDescent="0.3">
      <c r="D4483" s="65"/>
      <c r="L4483" s="65"/>
    </row>
    <row r="4484" spans="4:12" x14ac:dyDescent="0.3">
      <c r="D4484" s="65"/>
      <c r="L4484" s="65"/>
    </row>
    <row r="4485" spans="4:12" x14ac:dyDescent="0.3">
      <c r="D4485" s="65"/>
      <c r="L4485" s="65"/>
    </row>
    <row r="4486" spans="4:12" x14ac:dyDescent="0.3">
      <c r="D4486" s="65"/>
      <c r="L4486" s="65"/>
    </row>
    <row r="4487" spans="4:12" x14ac:dyDescent="0.3">
      <c r="D4487" s="65"/>
      <c r="L4487" s="65"/>
    </row>
    <row r="4488" spans="4:12" x14ac:dyDescent="0.3">
      <c r="D4488" s="65"/>
      <c r="L4488" s="65"/>
    </row>
    <row r="4489" spans="4:12" x14ac:dyDescent="0.3">
      <c r="D4489" s="65"/>
      <c r="L4489" s="65"/>
    </row>
    <row r="4490" spans="4:12" x14ac:dyDescent="0.3">
      <c r="D4490" s="65"/>
      <c r="L4490" s="65"/>
    </row>
    <row r="4491" spans="4:12" x14ac:dyDescent="0.3">
      <c r="D4491" s="65"/>
      <c r="L4491" s="65"/>
    </row>
    <row r="4492" spans="4:12" x14ac:dyDescent="0.3">
      <c r="D4492" s="65"/>
      <c r="L4492" s="65"/>
    </row>
    <row r="4493" spans="4:12" x14ac:dyDescent="0.3">
      <c r="D4493" s="65"/>
      <c r="L4493" s="65"/>
    </row>
    <row r="4494" spans="4:12" x14ac:dyDescent="0.3">
      <c r="D4494" s="65"/>
      <c r="L4494" s="65"/>
    </row>
    <row r="4495" spans="4:12" x14ac:dyDescent="0.3">
      <c r="D4495" s="65"/>
      <c r="L4495" s="65"/>
    </row>
    <row r="4496" spans="4:12" x14ac:dyDescent="0.3">
      <c r="D4496" s="65"/>
      <c r="L4496" s="65"/>
    </row>
    <row r="4497" spans="4:12" x14ac:dyDescent="0.3">
      <c r="D4497" s="65"/>
      <c r="L4497" s="65"/>
    </row>
    <row r="4498" spans="4:12" x14ac:dyDescent="0.3">
      <c r="D4498" s="65"/>
      <c r="L4498" s="65"/>
    </row>
    <row r="4499" spans="4:12" x14ac:dyDescent="0.3">
      <c r="D4499" s="65"/>
      <c r="L4499" s="65"/>
    </row>
    <row r="4500" spans="4:12" x14ac:dyDescent="0.3">
      <c r="D4500" s="65"/>
      <c r="L4500" s="65"/>
    </row>
    <row r="4501" spans="4:12" x14ac:dyDescent="0.3">
      <c r="D4501" s="65"/>
      <c r="L4501" s="65"/>
    </row>
    <row r="4502" spans="4:12" x14ac:dyDescent="0.3">
      <c r="D4502" s="65"/>
      <c r="L4502" s="65"/>
    </row>
    <row r="4503" spans="4:12" x14ac:dyDescent="0.3">
      <c r="D4503" s="65"/>
      <c r="L4503" s="65"/>
    </row>
    <row r="4504" spans="4:12" x14ac:dyDescent="0.3">
      <c r="D4504" s="65"/>
      <c r="L4504" s="65"/>
    </row>
    <row r="4505" spans="4:12" x14ac:dyDescent="0.3">
      <c r="D4505" s="65"/>
      <c r="L4505" s="65"/>
    </row>
    <row r="4506" spans="4:12" x14ac:dyDescent="0.3">
      <c r="D4506" s="65"/>
      <c r="L4506" s="65"/>
    </row>
    <row r="4507" spans="4:12" x14ac:dyDescent="0.3">
      <c r="D4507" s="65"/>
      <c r="L4507" s="65"/>
    </row>
    <row r="4508" spans="4:12" x14ac:dyDescent="0.3">
      <c r="D4508" s="65"/>
      <c r="L4508" s="65"/>
    </row>
    <row r="4509" spans="4:12" x14ac:dyDescent="0.3">
      <c r="D4509" s="65"/>
      <c r="L4509" s="65"/>
    </row>
    <row r="4510" spans="4:12" x14ac:dyDescent="0.3">
      <c r="D4510" s="65"/>
      <c r="L4510" s="65"/>
    </row>
    <row r="4511" spans="4:12" x14ac:dyDescent="0.3">
      <c r="D4511" s="65"/>
      <c r="L4511" s="65"/>
    </row>
    <row r="4512" spans="4:12" x14ac:dyDescent="0.3">
      <c r="D4512" s="65"/>
      <c r="L4512" s="65"/>
    </row>
    <row r="4513" spans="4:12" x14ac:dyDescent="0.3">
      <c r="D4513" s="65"/>
      <c r="L4513" s="65"/>
    </row>
    <row r="4514" spans="4:12" x14ac:dyDescent="0.3">
      <c r="D4514" s="65"/>
      <c r="L4514" s="65"/>
    </row>
    <row r="4515" spans="4:12" x14ac:dyDescent="0.3">
      <c r="D4515" s="65"/>
      <c r="L4515" s="65"/>
    </row>
    <row r="4516" spans="4:12" x14ac:dyDescent="0.3">
      <c r="D4516" s="65"/>
      <c r="L4516" s="65"/>
    </row>
    <row r="4517" spans="4:12" x14ac:dyDescent="0.3">
      <c r="D4517" s="65"/>
      <c r="L4517" s="65"/>
    </row>
    <row r="4518" spans="4:12" x14ac:dyDescent="0.3">
      <c r="D4518" s="65"/>
      <c r="L4518" s="65"/>
    </row>
    <row r="4519" spans="4:12" x14ac:dyDescent="0.3">
      <c r="D4519" s="65"/>
      <c r="L4519" s="65"/>
    </row>
    <row r="4520" spans="4:12" x14ac:dyDescent="0.3">
      <c r="D4520" s="65"/>
      <c r="L4520" s="65"/>
    </row>
    <row r="4521" spans="4:12" x14ac:dyDescent="0.3">
      <c r="D4521" s="65"/>
      <c r="L4521" s="65"/>
    </row>
    <row r="4522" spans="4:12" x14ac:dyDescent="0.3">
      <c r="D4522" s="65"/>
      <c r="L4522" s="65"/>
    </row>
    <row r="4523" spans="4:12" x14ac:dyDescent="0.3">
      <c r="D4523" s="65"/>
      <c r="L4523" s="65"/>
    </row>
    <row r="4524" spans="4:12" x14ac:dyDescent="0.3">
      <c r="D4524" s="65"/>
      <c r="L4524" s="65"/>
    </row>
    <row r="4525" spans="4:12" x14ac:dyDescent="0.3">
      <c r="D4525" s="65"/>
      <c r="L4525" s="65"/>
    </row>
    <row r="4526" spans="4:12" x14ac:dyDescent="0.3">
      <c r="D4526" s="65"/>
      <c r="L4526" s="65"/>
    </row>
    <row r="4527" spans="4:12" x14ac:dyDescent="0.3">
      <c r="D4527" s="65"/>
      <c r="L4527" s="65"/>
    </row>
    <row r="4528" spans="4:12" x14ac:dyDescent="0.3">
      <c r="D4528" s="65"/>
      <c r="L4528" s="65"/>
    </row>
    <row r="4529" spans="4:12" x14ac:dyDescent="0.3">
      <c r="D4529" s="65"/>
      <c r="L4529" s="65"/>
    </row>
    <row r="4530" spans="4:12" x14ac:dyDescent="0.3">
      <c r="D4530" s="65"/>
      <c r="L4530" s="65"/>
    </row>
    <row r="4531" spans="4:12" x14ac:dyDescent="0.3">
      <c r="D4531" s="65"/>
      <c r="L4531" s="65"/>
    </row>
    <row r="4532" spans="4:12" x14ac:dyDescent="0.3">
      <c r="D4532" s="65"/>
      <c r="L4532" s="65"/>
    </row>
    <row r="4533" spans="4:12" x14ac:dyDescent="0.3">
      <c r="D4533" s="65"/>
      <c r="L4533" s="65"/>
    </row>
    <row r="4534" spans="4:12" x14ac:dyDescent="0.3">
      <c r="D4534" s="65"/>
      <c r="L4534" s="65"/>
    </row>
    <row r="4535" spans="4:12" x14ac:dyDescent="0.3">
      <c r="D4535" s="65"/>
      <c r="L4535" s="65"/>
    </row>
    <row r="4536" spans="4:12" x14ac:dyDescent="0.3">
      <c r="D4536" s="65"/>
      <c r="L4536" s="65"/>
    </row>
    <row r="4537" spans="4:12" x14ac:dyDescent="0.3">
      <c r="D4537" s="65"/>
      <c r="L4537" s="65"/>
    </row>
    <row r="4538" spans="4:12" x14ac:dyDescent="0.3">
      <c r="D4538" s="65"/>
      <c r="L4538" s="65"/>
    </row>
    <row r="4539" spans="4:12" x14ac:dyDescent="0.3">
      <c r="D4539" s="65"/>
      <c r="L4539" s="65"/>
    </row>
    <row r="4540" spans="4:12" x14ac:dyDescent="0.3">
      <c r="D4540" s="65"/>
      <c r="L4540" s="65"/>
    </row>
    <row r="4541" spans="4:12" x14ac:dyDescent="0.3">
      <c r="D4541" s="65"/>
      <c r="L4541" s="65"/>
    </row>
    <row r="4542" spans="4:12" x14ac:dyDescent="0.3">
      <c r="D4542" s="65"/>
      <c r="L4542" s="65"/>
    </row>
    <row r="4543" spans="4:12" x14ac:dyDescent="0.3">
      <c r="D4543" s="65"/>
      <c r="L4543" s="65"/>
    </row>
    <row r="4544" spans="4:12" x14ac:dyDescent="0.3">
      <c r="D4544" s="65"/>
      <c r="L4544" s="65"/>
    </row>
    <row r="4545" spans="4:12" x14ac:dyDescent="0.3">
      <c r="D4545" s="65"/>
      <c r="L4545" s="65"/>
    </row>
    <row r="4546" spans="4:12" x14ac:dyDescent="0.3">
      <c r="D4546" s="65"/>
      <c r="L4546" s="65"/>
    </row>
    <row r="4547" spans="4:12" x14ac:dyDescent="0.3">
      <c r="D4547" s="65"/>
      <c r="L4547" s="65"/>
    </row>
    <row r="4548" spans="4:12" x14ac:dyDescent="0.3">
      <c r="D4548" s="65"/>
      <c r="L4548" s="65"/>
    </row>
    <row r="4549" spans="4:12" x14ac:dyDescent="0.3">
      <c r="D4549" s="65"/>
      <c r="L4549" s="65"/>
    </row>
    <row r="4550" spans="4:12" x14ac:dyDescent="0.3">
      <c r="D4550" s="65"/>
      <c r="L4550" s="65"/>
    </row>
    <row r="4551" spans="4:12" x14ac:dyDescent="0.3">
      <c r="D4551" s="65"/>
      <c r="L4551" s="65"/>
    </row>
    <row r="4552" spans="4:12" x14ac:dyDescent="0.3">
      <c r="D4552" s="65"/>
      <c r="L4552" s="65"/>
    </row>
    <row r="4553" spans="4:12" x14ac:dyDescent="0.3">
      <c r="D4553" s="65"/>
      <c r="L4553" s="65"/>
    </row>
    <row r="4554" spans="4:12" x14ac:dyDescent="0.3">
      <c r="D4554" s="65"/>
      <c r="L4554" s="65"/>
    </row>
    <row r="4555" spans="4:12" x14ac:dyDescent="0.3">
      <c r="D4555" s="65"/>
      <c r="L4555" s="65"/>
    </row>
    <row r="4556" spans="4:12" x14ac:dyDescent="0.3">
      <c r="D4556" s="65"/>
      <c r="L4556" s="65"/>
    </row>
    <row r="4557" spans="4:12" x14ac:dyDescent="0.3">
      <c r="D4557" s="65"/>
      <c r="L4557" s="65"/>
    </row>
    <row r="4558" spans="4:12" x14ac:dyDescent="0.3">
      <c r="D4558" s="65"/>
      <c r="L4558" s="65"/>
    </row>
    <row r="4559" spans="4:12" x14ac:dyDescent="0.3">
      <c r="D4559" s="65"/>
      <c r="L4559" s="65"/>
    </row>
    <row r="4560" spans="4:12" x14ac:dyDescent="0.3">
      <c r="D4560" s="65"/>
      <c r="L4560" s="65"/>
    </row>
    <row r="4561" spans="4:12" x14ac:dyDescent="0.3">
      <c r="D4561" s="65"/>
      <c r="L4561" s="65"/>
    </row>
    <row r="4562" spans="4:12" x14ac:dyDescent="0.3">
      <c r="D4562" s="65"/>
      <c r="L4562" s="65"/>
    </row>
    <row r="4563" spans="4:12" x14ac:dyDescent="0.3">
      <c r="D4563" s="65"/>
      <c r="L4563" s="65"/>
    </row>
    <row r="4564" spans="4:12" x14ac:dyDescent="0.3">
      <c r="D4564" s="65"/>
      <c r="L4564" s="65"/>
    </row>
    <row r="4565" spans="4:12" x14ac:dyDescent="0.3">
      <c r="D4565" s="65"/>
      <c r="L4565" s="65"/>
    </row>
    <row r="4566" spans="4:12" x14ac:dyDescent="0.3">
      <c r="D4566" s="65"/>
      <c r="L4566" s="65"/>
    </row>
    <row r="4567" spans="4:12" x14ac:dyDescent="0.3">
      <c r="D4567" s="65"/>
      <c r="L4567" s="65"/>
    </row>
    <row r="4568" spans="4:12" x14ac:dyDescent="0.3">
      <c r="D4568" s="65"/>
      <c r="L4568" s="65"/>
    </row>
    <row r="4569" spans="4:12" x14ac:dyDescent="0.3">
      <c r="D4569" s="65"/>
      <c r="L4569" s="65"/>
    </row>
    <row r="4570" spans="4:12" x14ac:dyDescent="0.3">
      <c r="D4570" s="65"/>
      <c r="L4570" s="65"/>
    </row>
    <row r="4571" spans="4:12" x14ac:dyDescent="0.3">
      <c r="D4571" s="65"/>
      <c r="L4571" s="65"/>
    </row>
    <row r="4572" spans="4:12" x14ac:dyDescent="0.3">
      <c r="D4572" s="65"/>
      <c r="L4572" s="65"/>
    </row>
    <row r="4573" spans="4:12" x14ac:dyDescent="0.3">
      <c r="D4573" s="65"/>
      <c r="L4573" s="65"/>
    </row>
    <row r="4574" spans="4:12" x14ac:dyDescent="0.3">
      <c r="D4574" s="65"/>
      <c r="L4574" s="65"/>
    </row>
    <row r="4575" spans="4:12" x14ac:dyDescent="0.3">
      <c r="D4575" s="65"/>
      <c r="L4575" s="65"/>
    </row>
    <row r="4576" spans="4:12" x14ac:dyDescent="0.3">
      <c r="D4576" s="65"/>
      <c r="L4576" s="65"/>
    </row>
    <row r="4577" spans="4:12" x14ac:dyDescent="0.3">
      <c r="D4577" s="65"/>
      <c r="L4577" s="65"/>
    </row>
    <row r="4578" spans="4:12" x14ac:dyDescent="0.3">
      <c r="D4578" s="65"/>
      <c r="L4578" s="65"/>
    </row>
    <row r="4579" spans="4:12" x14ac:dyDescent="0.3">
      <c r="D4579" s="65"/>
      <c r="L4579" s="65"/>
    </row>
    <row r="4580" spans="4:12" x14ac:dyDescent="0.3">
      <c r="D4580" s="65"/>
      <c r="L4580" s="65"/>
    </row>
    <row r="4581" spans="4:12" x14ac:dyDescent="0.3">
      <c r="D4581" s="65"/>
      <c r="L4581" s="65"/>
    </row>
    <row r="4582" spans="4:12" x14ac:dyDescent="0.3">
      <c r="D4582" s="65"/>
      <c r="L4582" s="65"/>
    </row>
    <row r="4583" spans="4:12" x14ac:dyDescent="0.3">
      <c r="D4583" s="65"/>
      <c r="L4583" s="65"/>
    </row>
    <row r="4584" spans="4:12" x14ac:dyDescent="0.3">
      <c r="D4584" s="65"/>
      <c r="L4584" s="65"/>
    </row>
    <row r="4585" spans="4:12" x14ac:dyDescent="0.3">
      <c r="D4585" s="65"/>
      <c r="L4585" s="65"/>
    </row>
    <row r="4586" spans="4:12" x14ac:dyDescent="0.3">
      <c r="D4586" s="65"/>
      <c r="L4586" s="65"/>
    </row>
    <row r="4587" spans="4:12" x14ac:dyDescent="0.3">
      <c r="D4587" s="65"/>
      <c r="L4587" s="65"/>
    </row>
    <row r="4588" spans="4:12" x14ac:dyDescent="0.3">
      <c r="D4588" s="65"/>
      <c r="L4588" s="65"/>
    </row>
    <row r="4589" spans="4:12" x14ac:dyDescent="0.3">
      <c r="D4589" s="65"/>
      <c r="L4589" s="65"/>
    </row>
    <row r="4590" spans="4:12" x14ac:dyDescent="0.3">
      <c r="D4590" s="65"/>
      <c r="L4590" s="65"/>
    </row>
    <row r="4591" spans="4:12" x14ac:dyDescent="0.3">
      <c r="D4591" s="65"/>
      <c r="L4591" s="65"/>
    </row>
    <row r="4592" spans="4:12" x14ac:dyDescent="0.3">
      <c r="D4592" s="65"/>
      <c r="L4592" s="65"/>
    </row>
    <row r="4593" spans="4:12" x14ac:dyDescent="0.3">
      <c r="D4593" s="65"/>
      <c r="L4593" s="65"/>
    </row>
    <row r="4594" spans="4:12" x14ac:dyDescent="0.3">
      <c r="D4594" s="65"/>
      <c r="L4594" s="65"/>
    </row>
    <row r="4595" spans="4:12" x14ac:dyDescent="0.3">
      <c r="D4595" s="65"/>
      <c r="L4595" s="65"/>
    </row>
    <row r="4596" spans="4:12" x14ac:dyDescent="0.3">
      <c r="D4596" s="65"/>
      <c r="L4596" s="65"/>
    </row>
    <row r="4597" spans="4:12" x14ac:dyDescent="0.3">
      <c r="D4597" s="65"/>
      <c r="L4597" s="65"/>
    </row>
    <row r="4598" spans="4:12" x14ac:dyDescent="0.3">
      <c r="D4598" s="65"/>
      <c r="L4598" s="65"/>
    </row>
    <row r="4599" spans="4:12" x14ac:dyDescent="0.3">
      <c r="D4599" s="65"/>
      <c r="L4599" s="65"/>
    </row>
    <row r="4600" spans="4:12" x14ac:dyDescent="0.3">
      <c r="D4600" s="65"/>
      <c r="L4600" s="65"/>
    </row>
    <row r="4601" spans="4:12" x14ac:dyDescent="0.3">
      <c r="D4601" s="65"/>
      <c r="L4601" s="65"/>
    </row>
    <row r="4602" spans="4:12" x14ac:dyDescent="0.3">
      <c r="D4602" s="65"/>
      <c r="L4602" s="65"/>
    </row>
    <row r="4603" spans="4:12" x14ac:dyDescent="0.3">
      <c r="D4603" s="65"/>
      <c r="L4603" s="65"/>
    </row>
    <row r="4604" spans="4:12" x14ac:dyDescent="0.3">
      <c r="D4604" s="65"/>
      <c r="L4604" s="65"/>
    </row>
    <row r="4605" spans="4:12" x14ac:dyDescent="0.3">
      <c r="D4605" s="65"/>
      <c r="L4605" s="65"/>
    </row>
    <row r="4606" spans="4:12" x14ac:dyDescent="0.3">
      <c r="D4606" s="65"/>
      <c r="L4606" s="65"/>
    </row>
    <row r="4607" spans="4:12" x14ac:dyDescent="0.3">
      <c r="D4607" s="65"/>
      <c r="L4607" s="65"/>
    </row>
    <row r="4608" spans="4:12" x14ac:dyDescent="0.3">
      <c r="D4608" s="65"/>
      <c r="L4608" s="65"/>
    </row>
    <row r="4609" spans="4:12" x14ac:dyDescent="0.3">
      <c r="D4609" s="65"/>
      <c r="L4609" s="65"/>
    </row>
    <row r="4610" spans="4:12" x14ac:dyDescent="0.3">
      <c r="D4610" s="65"/>
      <c r="L4610" s="65"/>
    </row>
    <row r="4611" spans="4:12" x14ac:dyDescent="0.3">
      <c r="D4611" s="65"/>
      <c r="L4611" s="65"/>
    </row>
    <row r="4612" spans="4:12" x14ac:dyDescent="0.3">
      <c r="D4612" s="65"/>
      <c r="L4612" s="65"/>
    </row>
    <row r="4613" spans="4:12" x14ac:dyDescent="0.3">
      <c r="D4613" s="65"/>
      <c r="L4613" s="65"/>
    </row>
    <row r="4614" spans="4:12" x14ac:dyDescent="0.3">
      <c r="D4614" s="65"/>
      <c r="L4614" s="65"/>
    </row>
    <row r="4615" spans="4:12" x14ac:dyDescent="0.3">
      <c r="D4615" s="65"/>
      <c r="L4615" s="65"/>
    </row>
    <row r="4616" spans="4:12" x14ac:dyDescent="0.3">
      <c r="D4616" s="65"/>
      <c r="L4616" s="65"/>
    </row>
    <row r="4617" spans="4:12" x14ac:dyDescent="0.3">
      <c r="D4617" s="65"/>
      <c r="L4617" s="65"/>
    </row>
    <row r="4618" spans="4:12" x14ac:dyDescent="0.3">
      <c r="D4618" s="65"/>
      <c r="L4618" s="65"/>
    </row>
    <row r="4619" spans="4:12" x14ac:dyDescent="0.3">
      <c r="D4619" s="65"/>
      <c r="L4619" s="65"/>
    </row>
    <row r="4620" spans="4:12" x14ac:dyDescent="0.3">
      <c r="D4620" s="65"/>
      <c r="L4620" s="65"/>
    </row>
    <row r="4621" spans="4:12" x14ac:dyDescent="0.3">
      <c r="D4621" s="65"/>
      <c r="L4621" s="65"/>
    </row>
    <row r="4622" spans="4:12" x14ac:dyDescent="0.3">
      <c r="D4622" s="65"/>
      <c r="L4622" s="65"/>
    </row>
    <row r="4623" spans="4:12" x14ac:dyDescent="0.3">
      <c r="D4623" s="65"/>
      <c r="L4623" s="65"/>
    </row>
    <row r="4624" spans="4:12" x14ac:dyDescent="0.3">
      <c r="D4624" s="65"/>
      <c r="L4624" s="65"/>
    </row>
    <row r="4625" spans="4:12" x14ac:dyDescent="0.3">
      <c r="D4625" s="65"/>
      <c r="L4625" s="65"/>
    </row>
    <row r="4626" spans="4:12" x14ac:dyDescent="0.3">
      <c r="D4626" s="65"/>
      <c r="L4626" s="65"/>
    </row>
    <row r="4627" spans="4:12" x14ac:dyDescent="0.3">
      <c r="D4627" s="65"/>
      <c r="L4627" s="65"/>
    </row>
    <row r="4628" spans="4:12" x14ac:dyDescent="0.3">
      <c r="D4628" s="65"/>
      <c r="L4628" s="65"/>
    </row>
    <row r="4629" spans="4:12" x14ac:dyDescent="0.3">
      <c r="D4629" s="65"/>
      <c r="L4629" s="65"/>
    </row>
    <row r="4630" spans="4:12" x14ac:dyDescent="0.3">
      <c r="D4630" s="65"/>
      <c r="L4630" s="65"/>
    </row>
    <row r="4631" spans="4:12" x14ac:dyDescent="0.3">
      <c r="D4631" s="65"/>
      <c r="L4631" s="65"/>
    </row>
    <row r="4632" spans="4:12" x14ac:dyDescent="0.3">
      <c r="D4632" s="65"/>
      <c r="L4632" s="65"/>
    </row>
    <row r="4633" spans="4:12" x14ac:dyDescent="0.3">
      <c r="D4633" s="65"/>
      <c r="L4633" s="65"/>
    </row>
    <row r="4634" spans="4:12" x14ac:dyDescent="0.3">
      <c r="D4634" s="65"/>
      <c r="L4634" s="65"/>
    </row>
    <row r="4635" spans="4:12" x14ac:dyDescent="0.3">
      <c r="D4635" s="65"/>
      <c r="L4635" s="65"/>
    </row>
    <row r="4636" spans="4:12" x14ac:dyDescent="0.3">
      <c r="D4636" s="65"/>
      <c r="L4636" s="65"/>
    </row>
    <row r="4637" spans="4:12" x14ac:dyDescent="0.3">
      <c r="D4637" s="65"/>
      <c r="L4637" s="65"/>
    </row>
    <row r="4638" spans="4:12" x14ac:dyDescent="0.3">
      <c r="D4638" s="65"/>
      <c r="L4638" s="65"/>
    </row>
    <row r="4639" spans="4:12" x14ac:dyDescent="0.3">
      <c r="D4639" s="65"/>
      <c r="L4639" s="65"/>
    </row>
    <row r="4640" spans="4:12" x14ac:dyDescent="0.3">
      <c r="D4640" s="65"/>
      <c r="L4640" s="65"/>
    </row>
    <row r="4641" spans="4:12" x14ac:dyDescent="0.3">
      <c r="D4641" s="65"/>
      <c r="L4641" s="65"/>
    </row>
    <row r="4642" spans="4:12" x14ac:dyDescent="0.3">
      <c r="D4642" s="65"/>
      <c r="L4642" s="65"/>
    </row>
    <row r="4643" spans="4:12" x14ac:dyDescent="0.3">
      <c r="D4643" s="65"/>
      <c r="L4643" s="65"/>
    </row>
    <row r="4644" spans="4:12" x14ac:dyDescent="0.3">
      <c r="D4644" s="65"/>
      <c r="L4644" s="65"/>
    </row>
    <row r="4645" spans="4:12" x14ac:dyDescent="0.3">
      <c r="D4645" s="65"/>
      <c r="L4645" s="65"/>
    </row>
    <row r="4646" spans="4:12" x14ac:dyDescent="0.3">
      <c r="D4646" s="65"/>
      <c r="L4646" s="65"/>
    </row>
    <row r="4647" spans="4:12" x14ac:dyDescent="0.3">
      <c r="D4647" s="65"/>
      <c r="L4647" s="65"/>
    </row>
    <row r="4648" spans="4:12" x14ac:dyDescent="0.3">
      <c r="D4648" s="65"/>
      <c r="L4648" s="65"/>
    </row>
    <row r="4649" spans="4:12" x14ac:dyDescent="0.3">
      <c r="D4649" s="65"/>
      <c r="L4649" s="65"/>
    </row>
    <row r="4650" spans="4:12" x14ac:dyDescent="0.3">
      <c r="D4650" s="65"/>
      <c r="L4650" s="65"/>
    </row>
    <row r="4651" spans="4:12" x14ac:dyDescent="0.3">
      <c r="D4651" s="65"/>
      <c r="L4651" s="65"/>
    </row>
    <row r="4652" spans="4:12" x14ac:dyDescent="0.3">
      <c r="D4652" s="65"/>
      <c r="L4652" s="65"/>
    </row>
    <row r="4653" spans="4:12" x14ac:dyDescent="0.3">
      <c r="D4653" s="65"/>
      <c r="L4653" s="65"/>
    </row>
    <row r="4654" spans="4:12" x14ac:dyDescent="0.3">
      <c r="D4654" s="65"/>
      <c r="L4654" s="65"/>
    </row>
    <row r="4655" spans="4:12" x14ac:dyDescent="0.3">
      <c r="D4655" s="65"/>
      <c r="L4655" s="65"/>
    </row>
    <row r="4656" spans="4:12" x14ac:dyDescent="0.3">
      <c r="D4656" s="65"/>
      <c r="L4656" s="65"/>
    </row>
    <row r="4657" spans="4:12" x14ac:dyDescent="0.3">
      <c r="D4657" s="65"/>
      <c r="L4657" s="65"/>
    </row>
    <row r="4658" spans="4:12" x14ac:dyDescent="0.3">
      <c r="D4658" s="65"/>
      <c r="L4658" s="65"/>
    </row>
    <row r="4659" spans="4:12" x14ac:dyDescent="0.3">
      <c r="D4659" s="65"/>
      <c r="L4659" s="65"/>
    </row>
    <row r="4660" spans="4:12" x14ac:dyDescent="0.3">
      <c r="D4660" s="65"/>
      <c r="L4660" s="65"/>
    </row>
    <row r="4661" spans="4:12" x14ac:dyDescent="0.3">
      <c r="D4661" s="65"/>
      <c r="L4661" s="65"/>
    </row>
    <row r="4662" spans="4:12" x14ac:dyDescent="0.3">
      <c r="D4662" s="65"/>
      <c r="L4662" s="65"/>
    </row>
    <row r="4663" spans="4:12" x14ac:dyDescent="0.3">
      <c r="D4663" s="65"/>
      <c r="L4663" s="65"/>
    </row>
    <row r="4664" spans="4:12" x14ac:dyDescent="0.3">
      <c r="L4664" s="65"/>
    </row>
    <row r="4665" spans="4:12" x14ac:dyDescent="0.3">
      <c r="L4665" s="65"/>
    </row>
    <row r="4666" spans="4:12" x14ac:dyDescent="0.3">
      <c r="L4666" s="65"/>
    </row>
    <row r="4667" spans="4:12" x14ac:dyDescent="0.3">
      <c r="L4667" s="65"/>
    </row>
    <row r="4668" spans="4:12" x14ac:dyDescent="0.3">
      <c r="L4668" s="65"/>
    </row>
    <row r="4669" spans="4:12" x14ac:dyDescent="0.3">
      <c r="L4669" s="65"/>
    </row>
    <row r="4670" spans="4:12" x14ac:dyDescent="0.3">
      <c r="L4670" s="65"/>
    </row>
    <row r="4671" spans="4:12" x14ac:dyDescent="0.3">
      <c r="L4671" s="65"/>
    </row>
    <row r="4672" spans="4:12" x14ac:dyDescent="0.3">
      <c r="L4672" s="65"/>
    </row>
    <row r="4673" spans="12:12" x14ac:dyDescent="0.3">
      <c r="L4673" s="65"/>
    </row>
    <row r="4674" spans="12:12" x14ac:dyDescent="0.3">
      <c r="L4674" s="65"/>
    </row>
    <row r="4675" spans="12:12" x14ac:dyDescent="0.3">
      <c r="L4675" s="65"/>
    </row>
    <row r="4676" spans="12:12" x14ac:dyDescent="0.3">
      <c r="L4676" s="65"/>
    </row>
    <row r="4677" spans="12:12" x14ac:dyDescent="0.3">
      <c r="L4677" s="65"/>
    </row>
    <row r="4678" spans="12:12" x14ac:dyDescent="0.3">
      <c r="L4678" s="65"/>
    </row>
    <row r="4679" spans="12:12" x14ac:dyDescent="0.3">
      <c r="L4679" s="65"/>
    </row>
    <row r="4680" spans="12:12" x14ac:dyDescent="0.3">
      <c r="L4680" s="65"/>
    </row>
    <row r="4681" spans="12:12" x14ac:dyDescent="0.3">
      <c r="L4681" s="65"/>
    </row>
    <row r="4682" spans="12:12" x14ac:dyDescent="0.3">
      <c r="L4682" s="65"/>
    </row>
    <row r="4683" spans="12:12" x14ac:dyDescent="0.3">
      <c r="L4683" s="65"/>
    </row>
    <row r="4684" spans="12:12" x14ac:dyDescent="0.3">
      <c r="L4684" s="65"/>
    </row>
    <row r="4685" spans="12:12" x14ac:dyDescent="0.3">
      <c r="L4685" s="65"/>
    </row>
    <row r="4686" spans="12:12" x14ac:dyDescent="0.3">
      <c r="L4686" s="65"/>
    </row>
    <row r="4687" spans="12:12" x14ac:dyDescent="0.3">
      <c r="L4687" s="65"/>
    </row>
    <row r="4688" spans="12:12" x14ac:dyDescent="0.3">
      <c r="L4688" s="65"/>
    </row>
    <row r="4689" spans="12:12" x14ac:dyDescent="0.3">
      <c r="L4689" s="65"/>
    </row>
    <row r="4690" spans="12:12" x14ac:dyDescent="0.3">
      <c r="L4690" s="65"/>
    </row>
    <row r="4691" spans="12:12" x14ac:dyDescent="0.3">
      <c r="L4691" s="65"/>
    </row>
    <row r="4692" spans="12:12" x14ac:dyDescent="0.3">
      <c r="L4692" s="65"/>
    </row>
    <row r="4693" spans="12:12" x14ac:dyDescent="0.3">
      <c r="L4693" s="65"/>
    </row>
    <row r="4694" spans="12:12" x14ac:dyDescent="0.3">
      <c r="L4694" s="65"/>
    </row>
    <row r="4695" spans="12:12" x14ac:dyDescent="0.3">
      <c r="L4695" s="65"/>
    </row>
    <row r="4696" spans="12:12" x14ac:dyDescent="0.3">
      <c r="L4696" s="65"/>
    </row>
    <row r="4697" spans="12:12" x14ac:dyDescent="0.3">
      <c r="L4697" s="65"/>
    </row>
    <row r="4698" spans="12:12" x14ac:dyDescent="0.3">
      <c r="L4698" s="65"/>
    </row>
    <row r="4699" spans="12:12" x14ac:dyDescent="0.3">
      <c r="L4699" s="65"/>
    </row>
    <row r="4700" spans="12:12" x14ac:dyDescent="0.3">
      <c r="L4700" s="65"/>
    </row>
    <row r="4701" spans="12:12" x14ac:dyDescent="0.3">
      <c r="L4701" s="65"/>
    </row>
    <row r="4702" spans="12:12" x14ac:dyDescent="0.3">
      <c r="L4702" s="65"/>
    </row>
    <row r="4703" spans="12:12" x14ac:dyDescent="0.3">
      <c r="L4703" s="65"/>
    </row>
    <row r="4704" spans="12:12" x14ac:dyDescent="0.3">
      <c r="L4704" s="65"/>
    </row>
    <row r="4705" spans="12:12" x14ac:dyDescent="0.3">
      <c r="L4705" s="65"/>
    </row>
    <row r="4706" spans="12:12" x14ac:dyDescent="0.3">
      <c r="L4706" s="65"/>
    </row>
    <row r="4707" spans="12:12" x14ac:dyDescent="0.3">
      <c r="L4707" s="65"/>
    </row>
    <row r="4708" spans="12:12" x14ac:dyDescent="0.3">
      <c r="L4708" s="65"/>
    </row>
    <row r="4709" spans="12:12" x14ac:dyDescent="0.3">
      <c r="L4709" s="65"/>
    </row>
    <row r="4710" spans="12:12" x14ac:dyDescent="0.3">
      <c r="L4710" s="65"/>
    </row>
    <row r="4711" spans="12:12" x14ac:dyDescent="0.3">
      <c r="L4711" s="65"/>
    </row>
    <row r="4712" spans="12:12" x14ac:dyDescent="0.3">
      <c r="L4712" s="65"/>
    </row>
    <row r="4713" spans="12:12" x14ac:dyDescent="0.3">
      <c r="L4713" s="65"/>
    </row>
    <row r="4714" spans="12:12" x14ac:dyDescent="0.3">
      <c r="L4714" s="65"/>
    </row>
    <row r="4715" spans="12:12" x14ac:dyDescent="0.3">
      <c r="L4715" s="65"/>
    </row>
    <row r="4716" spans="12:12" x14ac:dyDescent="0.3">
      <c r="L4716" s="65"/>
    </row>
    <row r="4717" spans="12:12" x14ac:dyDescent="0.3">
      <c r="L4717" s="65"/>
    </row>
    <row r="4718" spans="12:12" x14ac:dyDescent="0.3">
      <c r="L4718" s="65"/>
    </row>
    <row r="4719" spans="12:12" x14ac:dyDescent="0.3">
      <c r="L4719" s="65"/>
    </row>
    <row r="4720" spans="12:12" x14ac:dyDescent="0.3">
      <c r="L4720" s="65"/>
    </row>
    <row r="4721" spans="12:12" x14ac:dyDescent="0.3">
      <c r="L4721" s="65"/>
    </row>
    <row r="4722" spans="12:12" x14ac:dyDescent="0.3">
      <c r="L4722" s="65"/>
    </row>
    <row r="4723" spans="12:12" x14ac:dyDescent="0.3">
      <c r="L4723" s="65"/>
    </row>
    <row r="4724" spans="12:12" x14ac:dyDescent="0.3">
      <c r="L4724" s="65"/>
    </row>
    <row r="4725" spans="12:12" x14ac:dyDescent="0.3">
      <c r="L4725" s="65"/>
    </row>
    <row r="4726" spans="12:12" x14ac:dyDescent="0.3">
      <c r="L4726" s="65"/>
    </row>
    <row r="4727" spans="12:12" x14ac:dyDescent="0.3">
      <c r="L4727" s="65"/>
    </row>
    <row r="4728" spans="12:12" x14ac:dyDescent="0.3">
      <c r="L4728" s="65"/>
    </row>
    <row r="4729" spans="12:12" x14ac:dyDescent="0.3">
      <c r="L4729" s="65"/>
    </row>
    <row r="4730" spans="12:12" x14ac:dyDescent="0.3">
      <c r="L4730" s="65"/>
    </row>
    <row r="4731" spans="12:12" x14ac:dyDescent="0.3">
      <c r="L4731" s="65"/>
    </row>
    <row r="4732" spans="12:12" x14ac:dyDescent="0.3">
      <c r="L4732" s="65"/>
    </row>
    <row r="4733" spans="12:12" x14ac:dyDescent="0.3">
      <c r="L4733" s="65"/>
    </row>
    <row r="4734" spans="12:12" x14ac:dyDescent="0.3">
      <c r="L4734" s="65"/>
    </row>
    <row r="4735" spans="12:12" x14ac:dyDescent="0.3">
      <c r="L4735" s="65"/>
    </row>
    <row r="4736" spans="12:12" x14ac:dyDescent="0.3">
      <c r="L4736" s="65"/>
    </row>
    <row r="4737" spans="12:12" x14ac:dyDescent="0.3">
      <c r="L4737" s="65"/>
    </row>
    <row r="4738" spans="12:12" x14ac:dyDescent="0.3">
      <c r="L4738" s="65"/>
    </row>
    <row r="4739" spans="12:12" x14ac:dyDescent="0.3">
      <c r="L4739" s="65"/>
    </row>
    <row r="4740" spans="12:12" x14ac:dyDescent="0.3">
      <c r="L4740" s="65"/>
    </row>
    <row r="4741" spans="12:12" x14ac:dyDescent="0.3">
      <c r="L4741" s="65"/>
    </row>
    <row r="4742" spans="12:12" x14ac:dyDescent="0.3">
      <c r="L4742" s="65"/>
    </row>
    <row r="4743" spans="12:12" x14ac:dyDescent="0.3">
      <c r="L4743" s="65"/>
    </row>
    <row r="4744" spans="12:12" x14ac:dyDescent="0.3">
      <c r="L4744" s="65"/>
    </row>
    <row r="4745" spans="12:12" x14ac:dyDescent="0.3">
      <c r="L4745" s="65"/>
    </row>
    <row r="4746" spans="12:12" x14ac:dyDescent="0.3">
      <c r="L4746" s="65"/>
    </row>
    <row r="4747" spans="12:12" x14ac:dyDescent="0.3">
      <c r="L4747" s="65"/>
    </row>
    <row r="4748" spans="12:12" x14ac:dyDescent="0.3">
      <c r="L4748" s="65"/>
    </row>
    <row r="4749" spans="12:12" x14ac:dyDescent="0.3">
      <c r="L4749" s="65"/>
    </row>
    <row r="4750" spans="12:12" x14ac:dyDescent="0.3">
      <c r="L4750" s="65"/>
    </row>
    <row r="4751" spans="12:12" x14ac:dyDescent="0.3">
      <c r="L4751" s="65"/>
    </row>
    <row r="4752" spans="12:12" x14ac:dyDescent="0.3">
      <c r="L4752" s="65"/>
    </row>
    <row r="4753" spans="12:12" x14ac:dyDescent="0.3">
      <c r="L4753" s="65"/>
    </row>
    <row r="4754" spans="12:12" x14ac:dyDescent="0.3">
      <c r="L4754" s="65"/>
    </row>
    <row r="4755" spans="12:12" x14ac:dyDescent="0.3">
      <c r="L4755" s="65"/>
    </row>
    <row r="4756" spans="12:12" x14ac:dyDescent="0.3">
      <c r="L4756" s="65"/>
    </row>
    <row r="4757" spans="12:12" x14ac:dyDescent="0.3">
      <c r="L4757" s="65"/>
    </row>
    <row r="4758" spans="12:12" x14ac:dyDescent="0.3">
      <c r="L4758" s="65"/>
    </row>
    <row r="4759" spans="12:12" x14ac:dyDescent="0.3">
      <c r="L4759" s="65"/>
    </row>
    <row r="4760" spans="12:12" x14ac:dyDescent="0.3">
      <c r="L4760" s="65"/>
    </row>
    <row r="4761" spans="12:12" x14ac:dyDescent="0.3">
      <c r="L4761" s="65"/>
    </row>
    <row r="4762" spans="12:12" x14ac:dyDescent="0.3">
      <c r="L4762" s="65"/>
    </row>
    <row r="4763" spans="12:12" x14ac:dyDescent="0.3">
      <c r="L4763" s="65"/>
    </row>
    <row r="4764" spans="12:12" x14ac:dyDescent="0.3">
      <c r="L4764" s="65"/>
    </row>
    <row r="4765" spans="12:12" x14ac:dyDescent="0.3">
      <c r="L4765" s="65"/>
    </row>
    <row r="4766" spans="12:12" x14ac:dyDescent="0.3">
      <c r="L4766" s="65"/>
    </row>
    <row r="4767" spans="12:12" x14ac:dyDescent="0.3">
      <c r="L4767" s="65"/>
    </row>
    <row r="4768" spans="12:12" x14ac:dyDescent="0.3">
      <c r="L4768" s="65"/>
    </row>
    <row r="4769" spans="12:12" x14ac:dyDescent="0.3">
      <c r="L4769" s="65"/>
    </row>
    <row r="4770" spans="12:12" x14ac:dyDescent="0.3">
      <c r="L4770" s="65"/>
    </row>
    <row r="4771" spans="12:12" x14ac:dyDescent="0.3">
      <c r="L4771" s="65"/>
    </row>
    <row r="4772" spans="12:12" x14ac:dyDescent="0.3">
      <c r="L4772" s="65"/>
    </row>
    <row r="4773" spans="12:12" x14ac:dyDescent="0.3">
      <c r="L4773" s="65"/>
    </row>
    <row r="4774" spans="12:12" x14ac:dyDescent="0.3">
      <c r="L4774" s="65"/>
    </row>
    <row r="4775" spans="12:12" x14ac:dyDescent="0.3">
      <c r="L4775" s="65"/>
    </row>
    <row r="4776" spans="12:12" x14ac:dyDescent="0.3">
      <c r="L4776" s="65"/>
    </row>
    <row r="4777" spans="12:12" x14ac:dyDescent="0.3">
      <c r="L4777" s="65"/>
    </row>
    <row r="4778" spans="12:12" x14ac:dyDescent="0.3">
      <c r="L4778" s="65"/>
    </row>
    <row r="4779" spans="12:12" x14ac:dyDescent="0.3">
      <c r="L4779" s="65"/>
    </row>
    <row r="4780" spans="12:12" x14ac:dyDescent="0.3">
      <c r="L4780" s="65"/>
    </row>
    <row r="4781" spans="12:12" x14ac:dyDescent="0.3">
      <c r="L4781" s="65"/>
    </row>
    <row r="4782" spans="12:12" x14ac:dyDescent="0.3">
      <c r="L4782" s="65"/>
    </row>
    <row r="4783" spans="12:12" x14ac:dyDescent="0.3">
      <c r="L4783" s="65"/>
    </row>
    <row r="4784" spans="12:12" x14ac:dyDescent="0.3">
      <c r="L4784" s="65"/>
    </row>
    <row r="4785" spans="12:12" x14ac:dyDescent="0.3">
      <c r="L4785" s="65"/>
    </row>
    <row r="4786" spans="12:12" x14ac:dyDescent="0.3">
      <c r="L4786" s="65"/>
    </row>
    <row r="4787" spans="12:12" x14ac:dyDescent="0.3">
      <c r="L4787" s="65"/>
    </row>
    <row r="4788" spans="12:12" x14ac:dyDescent="0.3">
      <c r="L4788" s="65"/>
    </row>
    <row r="4789" spans="12:12" x14ac:dyDescent="0.3">
      <c r="L4789" s="65"/>
    </row>
    <row r="4790" spans="12:12" x14ac:dyDescent="0.3">
      <c r="L4790" s="65"/>
    </row>
    <row r="4791" spans="12:12" x14ac:dyDescent="0.3">
      <c r="L4791" s="65"/>
    </row>
    <row r="4792" spans="12:12" x14ac:dyDescent="0.3">
      <c r="L4792" s="65"/>
    </row>
    <row r="4793" spans="12:12" x14ac:dyDescent="0.3">
      <c r="L4793" s="65"/>
    </row>
    <row r="4794" spans="12:12" x14ac:dyDescent="0.3">
      <c r="L4794" s="65"/>
    </row>
    <row r="4795" spans="12:12" x14ac:dyDescent="0.3">
      <c r="L4795" s="65"/>
    </row>
    <row r="4796" spans="12:12" x14ac:dyDescent="0.3">
      <c r="L4796" s="65"/>
    </row>
    <row r="4797" spans="12:12" x14ac:dyDescent="0.3">
      <c r="L4797" s="65"/>
    </row>
    <row r="4798" spans="12:12" x14ac:dyDescent="0.3">
      <c r="L4798" s="65"/>
    </row>
    <row r="4799" spans="12:12" x14ac:dyDescent="0.3">
      <c r="L4799" s="65"/>
    </row>
    <row r="4800" spans="12:12" x14ac:dyDescent="0.3">
      <c r="L4800" s="65"/>
    </row>
    <row r="4801" spans="12:12" x14ac:dyDescent="0.3">
      <c r="L4801" s="65"/>
    </row>
    <row r="4802" spans="12:12" x14ac:dyDescent="0.3">
      <c r="L4802" s="65"/>
    </row>
    <row r="4803" spans="12:12" x14ac:dyDescent="0.3">
      <c r="L4803" s="65"/>
    </row>
  </sheetData>
  <sortState xmlns:xlrd2="http://schemas.microsoft.com/office/spreadsheetml/2017/richdata2" ref="A44:E3104">
    <sortCondition ref="A44:A3104"/>
    <sortCondition ref="B44:B3104"/>
    <sortCondition ref="C44:C3104"/>
    <sortCondition ref="D44:D3104"/>
  </sortState>
  <mergeCells count="1">
    <mergeCell ref="B12:B13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GA5671"/>
  <sheetViews>
    <sheetView zoomScaleNormal="100"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C14" sqref="C14"/>
    </sheetView>
  </sheetViews>
  <sheetFormatPr defaultRowHeight="12.45" x14ac:dyDescent="0.3"/>
  <cols>
    <col min="1" max="1" width="9.4609375" bestFit="1" customWidth="1"/>
    <col min="2" max="2" width="15.53515625" customWidth="1"/>
    <col min="3" max="3" width="20.69140625" bestFit="1" customWidth="1"/>
    <col min="4" max="4" width="10.15234375" style="24" bestFit="1" customWidth="1"/>
    <col min="5" max="5" width="8.15234375" style="46" bestFit="1" customWidth="1"/>
    <col min="6" max="6" width="7.4609375" bestFit="1" customWidth="1"/>
    <col min="7" max="7" width="11" bestFit="1" customWidth="1"/>
    <col min="8" max="8" width="10.23046875" bestFit="1" customWidth="1"/>
    <col min="9" max="9" width="13.53515625" bestFit="1" customWidth="1"/>
    <col min="10" max="10" width="8.69140625" bestFit="1" customWidth="1"/>
    <col min="11" max="14" width="7.4609375" bestFit="1" customWidth="1"/>
    <col min="15" max="15" width="7.53515625" bestFit="1" customWidth="1"/>
    <col min="16" max="16" width="7.4609375" bestFit="1" customWidth="1"/>
    <col min="17" max="17" width="7.53515625" bestFit="1" customWidth="1"/>
    <col min="18" max="19" width="7.4609375" bestFit="1" customWidth="1"/>
    <col min="20" max="34" width="8.4609375" bestFit="1" customWidth="1"/>
    <col min="35" max="42" width="12.84375" customWidth="1"/>
    <col min="43" max="43" width="13" bestFit="1" customWidth="1"/>
    <col min="44" max="57" width="14" customWidth="1"/>
    <col min="58" max="58" width="14.15234375" bestFit="1" customWidth="1"/>
    <col min="59" max="66" width="12.84375" customWidth="1"/>
    <col min="67" max="67" width="13" bestFit="1" customWidth="1"/>
    <col min="68" max="81" width="14" customWidth="1"/>
    <col min="82" max="82" width="14.15234375" bestFit="1" customWidth="1"/>
    <col min="83" max="90" width="12.84375" customWidth="1"/>
    <col min="91" max="91" width="13" bestFit="1" customWidth="1"/>
    <col min="92" max="105" width="14" customWidth="1"/>
    <col min="106" max="106" width="14.15234375" bestFit="1" customWidth="1"/>
    <col min="107" max="114" width="12.84375" customWidth="1"/>
    <col min="115" max="115" width="13" bestFit="1" customWidth="1"/>
    <col min="116" max="129" width="14" customWidth="1"/>
    <col min="130" max="130" width="14.15234375" bestFit="1" customWidth="1"/>
    <col min="131" max="138" width="12.84375" customWidth="1"/>
    <col min="139" max="139" width="13" bestFit="1" customWidth="1"/>
    <col min="140" max="153" width="14" customWidth="1"/>
    <col min="154" max="154" width="14.15234375" bestFit="1" customWidth="1"/>
    <col min="155" max="163" width="8.84375" bestFit="1" customWidth="1"/>
    <col min="164" max="175" width="9.69140625" customWidth="1"/>
    <col min="176" max="178" width="9.84375" bestFit="1" customWidth="1"/>
    <col min="179" max="179" width="11.15234375" bestFit="1" customWidth="1"/>
    <col min="180" max="180" width="10.15234375" bestFit="1" customWidth="1"/>
    <col min="181" max="181" width="12.84375" bestFit="1" customWidth="1"/>
    <col min="182" max="182" width="14.4609375" bestFit="1" customWidth="1"/>
    <col min="183" max="183" width="11.53515625" bestFit="1" customWidth="1"/>
  </cols>
  <sheetData>
    <row r="1" spans="1:183" x14ac:dyDescent="0.3">
      <c r="A1" s="5" t="s">
        <v>45</v>
      </c>
      <c r="B1" t="s">
        <v>46</v>
      </c>
      <c r="C1" t="s">
        <v>51</v>
      </c>
      <c r="D1" s="24" t="s">
        <v>25</v>
      </c>
      <c r="E1" s="46" t="s">
        <v>109</v>
      </c>
      <c r="F1" s="3" t="s">
        <v>110</v>
      </c>
      <c r="G1" s="3" t="s">
        <v>111</v>
      </c>
      <c r="H1" s="3" t="s">
        <v>112</v>
      </c>
      <c r="I1" t="s">
        <v>113</v>
      </c>
      <c r="J1" t="s">
        <v>114</v>
      </c>
      <c r="K1" t="s">
        <v>115</v>
      </c>
      <c r="L1" t="s">
        <v>116</v>
      </c>
      <c r="M1" t="s">
        <v>117</v>
      </c>
      <c r="N1" t="s">
        <v>118</v>
      </c>
      <c r="O1" t="s">
        <v>119</v>
      </c>
      <c r="P1" t="s">
        <v>120</v>
      </c>
      <c r="Q1" t="s">
        <v>121</v>
      </c>
      <c r="R1" t="s">
        <v>122</v>
      </c>
      <c r="S1" t="s">
        <v>123</v>
      </c>
      <c r="T1" t="s">
        <v>124</v>
      </c>
      <c r="U1" t="s">
        <v>125</v>
      </c>
      <c r="V1" t="s">
        <v>126</v>
      </c>
      <c r="W1" t="s">
        <v>127</v>
      </c>
      <c r="X1" t="s">
        <v>128</v>
      </c>
      <c r="Y1" t="s">
        <v>129</v>
      </c>
      <c r="Z1" t="s">
        <v>130</v>
      </c>
      <c r="AA1" t="s">
        <v>131</v>
      </c>
      <c r="AB1" t="s">
        <v>132</v>
      </c>
      <c r="AC1" t="s">
        <v>133</v>
      </c>
      <c r="AD1" t="s">
        <v>134</v>
      </c>
      <c r="AE1" t="s">
        <v>135</v>
      </c>
      <c r="AF1" t="s">
        <v>136</v>
      </c>
      <c r="AG1" t="s">
        <v>137</v>
      </c>
      <c r="AH1" t="s">
        <v>138</v>
      </c>
      <c r="AI1" t="s">
        <v>139</v>
      </c>
      <c r="AJ1" t="s">
        <v>140</v>
      </c>
      <c r="AK1" t="s">
        <v>141</v>
      </c>
      <c r="AL1" t="s">
        <v>142</v>
      </c>
      <c r="AM1" t="s">
        <v>143</v>
      </c>
      <c r="AN1" t="s">
        <v>144</v>
      </c>
      <c r="AO1" t="s">
        <v>145</v>
      </c>
      <c r="AP1" t="s">
        <v>146</v>
      </c>
      <c r="AQ1" t="s">
        <v>147</v>
      </c>
      <c r="AR1" t="s">
        <v>148</v>
      </c>
      <c r="AS1" t="s">
        <v>149</v>
      </c>
      <c r="AT1" t="s">
        <v>150</v>
      </c>
      <c r="AU1" t="s">
        <v>151</v>
      </c>
      <c r="AV1" t="s">
        <v>152</v>
      </c>
      <c r="AW1" t="s">
        <v>153</v>
      </c>
      <c r="AX1" t="s">
        <v>154</v>
      </c>
      <c r="AY1" t="s">
        <v>155</v>
      </c>
      <c r="AZ1" t="s">
        <v>156</v>
      </c>
      <c r="BA1" t="s">
        <v>157</v>
      </c>
      <c r="BB1" t="s">
        <v>158</v>
      </c>
      <c r="BC1" t="s">
        <v>159</v>
      </c>
      <c r="BD1" t="s">
        <v>160</v>
      </c>
      <c r="BE1" t="s">
        <v>161</v>
      </c>
      <c r="BF1" t="s">
        <v>162</v>
      </c>
      <c r="BG1" t="s">
        <v>163</v>
      </c>
      <c r="BH1" t="s">
        <v>164</v>
      </c>
      <c r="BI1" t="s">
        <v>165</v>
      </c>
      <c r="BJ1" t="s">
        <v>166</v>
      </c>
      <c r="BK1" t="s">
        <v>167</v>
      </c>
      <c r="BL1" t="s">
        <v>168</v>
      </c>
      <c r="BM1" t="s">
        <v>169</v>
      </c>
      <c r="BN1" t="s">
        <v>170</v>
      </c>
      <c r="BO1" t="s">
        <v>171</v>
      </c>
      <c r="BP1" t="s">
        <v>172</v>
      </c>
      <c r="BQ1" t="s">
        <v>173</v>
      </c>
      <c r="BR1" t="s">
        <v>174</v>
      </c>
      <c r="BS1" t="s">
        <v>175</v>
      </c>
      <c r="BT1" t="s">
        <v>176</v>
      </c>
      <c r="BU1" t="s">
        <v>177</v>
      </c>
      <c r="BV1" t="s">
        <v>178</v>
      </c>
      <c r="BW1" t="s">
        <v>179</v>
      </c>
      <c r="BX1" t="s">
        <v>180</v>
      </c>
      <c r="BY1" t="s">
        <v>181</v>
      </c>
      <c r="BZ1" t="s">
        <v>182</v>
      </c>
      <c r="CA1" t="s">
        <v>183</v>
      </c>
      <c r="CB1" t="s">
        <v>184</v>
      </c>
      <c r="CC1" t="s">
        <v>185</v>
      </c>
      <c r="CD1" t="s">
        <v>186</v>
      </c>
      <c r="CE1" t="s">
        <v>187</v>
      </c>
      <c r="CF1" t="s">
        <v>188</v>
      </c>
      <c r="CG1" t="s">
        <v>189</v>
      </c>
      <c r="CH1" t="s">
        <v>190</v>
      </c>
      <c r="CI1" t="s">
        <v>191</v>
      </c>
      <c r="CJ1" t="s">
        <v>192</v>
      </c>
      <c r="CK1" t="s">
        <v>193</v>
      </c>
      <c r="CL1" t="s">
        <v>194</v>
      </c>
      <c r="CM1" t="s">
        <v>195</v>
      </c>
      <c r="CN1" t="s">
        <v>196</v>
      </c>
      <c r="CO1" t="s">
        <v>197</v>
      </c>
      <c r="CP1" t="s">
        <v>198</v>
      </c>
      <c r="CQ1" t="s">
        <v>199</v>
      </c>
      <c r="CR1" t="s">
        <v>200</v>
      </c>
      <c r="CS1" t="s">
        <v>201</v>
      </c>
      <c r="CT1" t="s">
        <v>202</v>
      </c>
      <c r="CU1" t="s">
        <v>203</v>
      </c>
      <c r="CV1" t="s">
        <v>204</v>
      </c>
      <c r="CW1" t="s">
        <v>205</v>
      </c>
      <c r="CX1" t="s">
        <v>206</v>
      </c>
      <c r="CY1" t="s">
        <v>207</v>
      </c>
      <c r="CZ1" t="s">
        <v>208</v>
      </c>
      <c r="DA1" t="s">
        <v>209</v>
      </c>
      <c r="DB1" t="s">
        <v>210</v>
      </c>
      <c r="DC1" t="s">
        <v>211</v>
      </c>
      <c r="DD1" t="s">
        <v>212</v>
      </c>
      <c r="DE1" t="s">
        <v>213</v>
      </c>
      <c r="DF1" t="s">
        <v>214</v>
      </c>
      <c r="DG1" t="s">
        <v>215</v>
      </c>
      <c r="DH1" t="s">
        <v>216</v>
      </c>
      <c r="DI1" t="s">
        <v>217</v>
      </c>
      <c r="DJ1" t="s">
        <v>218</v>
      </c>
      <c r="DK1" t="s">
        <v>219</v>
      </c>
      <c r="DL1" t="s">
        <v>220</v>
      </c>
      <c r="DM1" t="s">
        <v>221</v>
      </c>
      <c r="DN1" t="s">
        <v>222</v>
      </c>
      <c r="DO1" t="s">
        <v>223</v>
      </c>
      <c r="DP1" t="s">
        <v>224</v>
      </c>
      <c r="DQ1" t="s">
        <v>225</v>
      </c>
      <c r="DR1" t="s">
        <v>226</v>
      </c>
      <c r="DS1" t="s">
        <v>227</v>
      </c>
      <c r="DT1" t="s">
        <v>228</v>
      </c>
      <c r="DU1" t="s">
        <v>229</v>
      </c>
      <c r="DV1" t="s">
        <v>230</v>
      </c>
      <c r="DW1" t="s">
        <v>231</v>
      </c>
      <c r="DX1" t="s">
        <v>232</v>
      </c>
      <c r="DY1" t="s">
        <v>233</v>
      </c>
      <c r="DZ1" t="s">
        <v>234</v>
      </c>
      <c r="EA1" t="s">
        <v>235</v>
      </c>
      <c r="EB1" t="s">
        <v>236</v>
      </c>
      <c r="EC1" t="s">
        <v>237</v>
      </c>
      <c r="ED1" t="s">
        <v>238</v>
      </c>
      <c r="EE1" t="s">
        <v>239</v>
      </c>
      <c r="EF1" t="s">
        <v>240</v>
      </c>
      <c r="EG1" t="s">
        <v>241</v>
      </c>
      <c r="EH1" t="s">
        <v>242</v>
      </c>
      <c r="EI1" t="s">
        <v>243</v>
      </c>
      <c r="EJ1" t="s">
        <v>244</v>
      </c>
      <c r="EK1" t="s">
        <v>245</v>
      </c>
      <c r="EL1" t="s">
        <v>246</v>
      </c>
      <c r="EM1" t="s">
        <v>247</v>
      </c>
      <c r="EN1" t="s">
        <v>248</v>
      </c>
      <c r="EO1" t="s">
        <v>249</v>
      </c>
      <c r="EP1" t="s">
        <v>250</v>
      </c>
      <c r="EQ1" t="s">
        <v>251</v>
      </c>
      <c r="ER1" t="s">
        <v>252</v>
      </c>
      <c r="ES1" t="s">
        <v>253</v>
      </c>
      <c r="ET1" t="s">
        <v>254</v>
      </c>
      <c r="EU1" t="s">
        <v>255</v>
      </c>
      <c r="EV1" t="s">
        <v>256</v>
      </c>
      <c r="EW1" t="s">
        <v>257</v>
      </c>
      <c r="EX1" t="s">
        <v>258</v>
      </c>
      <c r="EY1" t="s">
        <v>259</v>
      </c>
      <c r="EZ1" t="s">
        <v>260</v>
      </c>
      <c r="FA1" t="s">
        <v>261</v>
      </c>
      <c r="FB1" t="s">
        <v>262</v>
      </c>
      <c r="FC1" t="s">
        <v>263</v>
      </c>
      <c r="FD1" t="s">
        <v>264</v>
      </c>
      <c r="FE1" t="s">
        <v>265</v>
      </c>
      <c r="FF1" t="s">
        <v>266</v>
      </c>
      <c r="FG1" t="s">
        <v>267</v>
      </c>
      <c r="FH1" t="s">
        <v>268</v>
      </c>
      <c r="FI1" t="s">
        <v>269</v>
      </c>
      <c r="FJ1" t="s">
        <v>270</v>
      </c>
      <c r="FK1" t="s">
        <v>271</v>
      </c>
      <c r="FL1" t="s">
        <v>272</v>
      </c>
      <c r="FM1" t="s">
        <v>273</v>
      </c>
      <c r="FN1" t="s">
        <v>274</v>
      </c>
      <c r="FO1" t="s">
        <v>275</v>
      </c>
      <c r="FP1" t="s">
        <v>276</v>
      </c>
      <c r="FQ1" t="s">
        <v>277</v>
      </c>
      <c r="FR1" t="s">
        <v>278</v>
      </c>
      <c r="FS1" t="s">
        <v>279</v>
      </c>
      <c r="FT1" t="s">
        <v>280</v>
      </c>
      <c r="FU1" t="s">
        <v>281</v>
      </c>
      <c r="FV1" t="s">
        <v>282</v>
      </c>
      <c r="FW1" t="s">
        <v>283</v>
      </c>
      <c r="FX1" t="s">
        <v>284</v>
      </c>
      <c r="FY1" t="s">
        <v>285</v>
      </c>
      <c r="FZ1" t="s">
        <v>286</v>
      </c>
      <c r="GA1" t="s">
        <v>287</v>
      </c>
    </row>
    <row r="2" spans="1:183" x14ac:dyDescent="0.3">
      <c r="A2" s="3" t="s">
        <v>52</v>
      </c>
      <c r="B2" s="6" t="s">
        <v>53</v>
      </c>
      <c r="C2" s="6" t="s">
        <v>99</v>
      </c>
      <c r="D2" s="6">
        <v>44753</v>
      </c>
      <c r="E2" s="46">
        <v>18</v>
      </c>
      <c r="F2" s="46">
        <v>19</v>
      </c>
      <c r="G2" s="46">
        <v>18</v>
      </c>
      <c r="H2" s="46">
        <v>19</v>
      </c>
      <c r="I2">
        <v>20253</v>
      </c>
      <c r="J2">
        <v>54143</v>
      </c>
      <c r="K2">
        <v>1.1824520000000001</v>
      </c>
      <c r="L2">
        <v>1.014132</v>
      </c>
      <c r="M2">
        <v>0.89822420000000003</v>
      </c>
      <c r="N2">
        <v>0.81882730000000004</v>
      </c>
      <c r="O2">
        <v>0.77730980000000005</v>
      </c>
      <c r="P2">
        <v>0.77336519999999997</v>
      </c>
      <c r="Q2">
        <v>0.76375729999999997</v>
      </c>
      <c r="R2">
        <v>0.73408249999999997</v>
      </c>
      <c r="S2">
        <v>0.71762999999999999</v>
      </c>
      <c r="T2">
        <v>0.75297879999999995</v>
      </c>
      <c r="U2">
        <v>0.86489260000000001</v>
      </c>
      <c r="V2">
        <v>1.0337730000000001</v>
      </c>
      <c r="W2">
        <v>1.2631969999999999</v>
      </c>
      <c r="X2">
        <v>1.5066839999999999</v>
      </c>
      <c r="Y2">
        <v>1.7743660000000001</v>
      </c>
      <c r="Z2">
        <v>2.05884</v>
      </c>
      <c r="AA2">
        <v>2.3562669999999999</v>
      </c>
      <c r="AB2">
        <v>2.678747</v>
      </c>
      <c r="AC2">
        <v>2.9164569999999999</v>
      </c>
      <c r="AD2">
        <v>2.8831799999999999</v>
      </c>
      <c r="AE2">
        <v>2.6374610000000001</v>
      </c>
      <c r="AF2">
        <v>2.337456</v>
      </c>
      <c r="AG2">
        <v>1.9340109999999999</v>
      </c>
      <c r="AH2">
        <v>1.5554680000000001</v>
      </c>
      <c r="AI2">
        <v>-1.05968E-2</v>
      </c>
      <c r="AJ2">
        <v>-6.7057999999999996E-3</v>
      </c>
      <c r="AK2">
        <v>-8.8111999999999999E-3</v>
      </c>
      <c r="AL2">
        <v>-5.4704000000000003E-3</v>
      </c>
      <c r="AM2">
        <v>-6.3816000000000003E-3</v>
      </c>
      <c r="AN2">
        <v>-2.4854999999999999E-3</v>
      </c>
      <c r="AO2">
        <v>-1.6596E-2</v>
      </c>
      <c r="AP2">
        <v>-1.1080700000000001E-2</v>
      </c>
      <c r="AQ2">
        <v>-1.1617000000000001E-2</v>
      </c>
      <c r="AR2">
        <v>-2.07484E-2</v>
      </c>
      <c r="AS2">
        <v>-2.60453E-2</v>
      </c>
      <c r="AT2">
        <v>-1.9975900000000001E-2</v>
      </c>
      <c r="AU2">
        <v>-1.37129E-2</v>
      </c>
      <c r="AV2">
        <v>-1.9765999999999999E-2</v>
      </c>
      <c r="AW2">
        <v>-2.09108E-2</v>
      </c>
      <c r="AX2">
        <v>-2.65174E-2</v>
      </c>
      <c r="AY2">
        <v>-3.24307E-2</v>
      </c>
      <c r="AZ2">
        <v>0.2565133</v>
      </c>
      <c r="BA2">
        <v>0.3148204</v>
      </c>
      <c r="BB2">
        <v>-0.180585</v>
      </c>
      <c r="BC2">
        <v>-0.1930635</v>
      </c>
      <c r="BD2">
        <v>-0.12983040000000001</v>
      </c>
      <c r="BE2">
        <v>-7.1084300000000003E-2</v>
      </c>
      <c r="BF2">
        <v>-5.0314200000000003E-2</v>
      </c>
      <c r="BG2">
        <v>-4.7992E-3</v>
      </c>
      <c r="BH2">
        <v>-1.4272E-3</v>
      </c>
      <c r="BI2">
        <v>-4.1557E-3</v>
      </c>
      <c r="BJ2">
        <v>-1.2171E-3</v>
      </c>
      <c r="BK2">
        <v>-2.4910000000000002E-3</v>
      </c>
      <c r="BL2">
        <v>1.1405E-3</v>
      </c>
      <c r="BM2">
        <v>-1.28205E-2</v>
      </c>
      <c r="BN2">
        <v>-7.0439999999999999E-3</v>
      </c>
      <c r="BO2">
        <v>-7.1444000000000004E-3</v>
      </c>
      <c r="BP2">
        <v>-1.5778199999999999E-2</v>
      </c>
      <c r="BQ2">
        <v>-2.04511E-2</v>
      </c>
      <c r="BR2">
        <v>-1.3722099999999999E-2</v>
      </c>
      <c r="BS2">
        <v>-6.8443000000000002E-3</v>
      </c>
      <c r="BT2">
        <v>-1.2386599999999999E-2</v>
      </c>
      <c r="BU2">
        <v>-1.3197499999999999E-2</v>
      </c>
      <c r="BV2">
        <v>-1.8518E-2</v>
      </c>
      <c r="BW2">
        <v>-2.42419E-2</v>
      </c>
      <c r="BX2">
        <v>0.26502100000000001</v>
      </c>
      <c r="BY2">
        <v>0.32361050000000002</v>
      </c>
      <c r="BZ2">
        <v>-0.17164299999999999</v>
      </c>
      <c r="CA2">
        <v>-0.1845194</v>
      </c>
      <c r="CB2">
        <v>-0.1218785</v>
      </c>
      <c r="CC2">
        <v>-6.3814800000000005E-2</v>
      </c>
      <c r="CD2">
        <v>-4.38705E-2</v>
      </c>
      <c r="CE2">
        <v>-7.8390000000000003E-4</v>
      </c>
      <c r="CF2">
        <v>2.2288E-3</v>
      </c>
      <c r="CG2">
        <v>-9.3130000000000003E-4</v>
      </c>
      <c r="CH2">
        <v>1.7286999999999999E-3</v>
      </c>
      <c r="CI2">
        <v>2.0359999999999999E-4</v>
      </c>
      <c r="CJ2">
        <v>3.6518000000000002E-3</v>
      </c>
      <c r="CK2">
        <v>-1.02056E-2</v>
      </c>
      <c r="CL2">
        <v>-4.2481000000000003E-3</v>
      </c>
      <c r="CM2">
        <v>-4.0467000000000003E-3</v>
      </c>
      <c r="CN2">
        <v>-1.2335799999999999E-2</v>
      </c>
      <c r="CO2">
        <v>-1.6576500000000001E-2</v>
      </c>
      <c r="CP2">
        <v>-9.3907000000000001E-3</v>
      </c>
      <c r="CQ2">
        <v>-2.0871000000000002E-3</v>
      </c>
      <c r="CR2">
        <v>-7.2757000000000004E-3</v>
      </c>
      <c r="CS2">
        <v>-7.8553000000000008E-3</v>
      </c>
      <c r="CT2">
        <v>-1.2977600000000001E-2</v>
      </c>
      <c r="CU2">
        <v>-1.8570400000000001E-2</v>
      </c>
      <c r="CV2">
        <v>0.27091340000000003</v>
      </c>
      <c r="CW2">
        <v>0.32969850000000001</v>
      </c>
      <c r="CX2">
        <v>-0.16544990000000001</v>
      </c>
      <c r="CY2">
        <v>-0.1786018</v>
      </c>
      <c r="CZ2">
        <v>-0.116371</v>
      </c>
      <c r="DA2">
        <v>-5.8779999999999999E-2</v>
      </c>
      <c r="DB2">
        <v>-3.9407600000000001E-2</v>
      </c>
      <c r="DC2">
        <v>3.2315E-3</v>
      </c>
      <c r="DD2">
        <v>5.8847999999999999E-3</v>
      </c>
      <c r="DE2">
        <v>2.2931000000000002E-3</v>
      </c>
      <c r="DF2">
        <v>4.6744999999999998E-3</v>
      </c>
      <c r="DG2">
        <v>2.8982000000000001E-3</v>
      </c>
      <c r="DH2">
        <v>6.1631000000000003E-3</v>
      </c>
      <c r="DI2">
        <v>-7.5906000000000003E-3</v>
      </c>
      <c r="DJ2">
        <v>-1.4522999999999999E-3</v>
      </c>
      <c r="DK2">
        <v>-9.4899999999999997E-4</v>
      </c>
      <c r="DL2">
        <v>-8.8933999999999992E-3</v>
      </c>
      <c r="DM2">
        <v>-1.2702E-2</v>
      </c>
      <c r="DN2">
        <v>-5.0594000000000004E-3</v>
      </c>
      <c r="DO2">
        <v>2.6700999999999999E-3</v>
      </c>
      <c r="DP2" s="34">
        <v>-2.1648000000000001E-3</v>
      </c>
      <c r="DQ2">
        <v>-2.5130999999999999E-3</v>
      </c>
      <c r="DR2">
        <v>-7.4371999999999997E-3</v>
      </c>
      <c r="DS2">
        <v>-1.28989E-2</v>
      </c>
      <c r="DT2">
        <v>0.27680569999999999</v>
      </c>
      <c r="DU2">
        <v>0.33578649999999999</v>
      </c>
      <c r="DV2">
        <v>-0.1592568</v>
      </c>
      <c r="DW2">
        <v>-0.17268420000000001</v>
      </c>
      <c r="DX2">
        <v>-0.1108635</v>
      </c>
      <c r="DY2">
        <v>-5.3745099999999997E-2</v>
      </c>
      <c r="DZ2">
        <v>-3.4944700000000002E-2</v>
      </c>
      <c r="EA2">
        <v>9.0290000000000006E-3</v>
      </c>
      <c r="EB2">
        <v>1.11634E-2</v>
      </c>
      <c r="EC2">
        <v>6.9486000000000001E-3</v>
      </c>
      <c r="ED2">
        <v>8.9277000000000002E-3</v>
      </c>
      <c r="EE2">
        <v>6.7886999999999999E-3</v>
      </c>
      <c r="EF2">
        <v>9.7890000000000008E-3</v>
      </c>
      <c r="EG2">
        <v>-3.8151000000000001E-3</v>
      </c>
      <c r="EH2">
        <v>2.5844000000000002E-3</v>
      </c>
      <c r="EI2">
        <v>3.5236E-3</v>
      </c>
      <c r="EJ2">
        <v>-3.9232E-3</v>
      </c>
      <c r="EK2">
        <v>-7.1076999999999998E-3</v>
      </c>
      <c r="EL2">
        <v>1.1944E-3</v>
      </c>
      <c r="EM2">
        <v>9.5387000000000007E-3</v>
      </c>
      <c r="EN2">
        <v>5.2145999999999998E-3</v>
      </c>
      <c r="EO2">
        <v>5.2002000000000003E-3</v>
      </c>
      <c r="EP2">
        <v>5.622E-4</v>
      </c>
      <c r="EQ2">
        <v>-4.7101000000000001E-3</v>
      </c>
      <c r="ER2">
        <v>0.28531339999999999</v>
      </c>
      <c r="ES2">
        <v>0.34457660000000001</v>
      </c>
      <c r="ET2">
        <v>-0.1503148</v>
      </c>
      <c r="EU2">
        <v>-0.16414010000000001</v>
      </c>
      <c r="EV2">
        <v>-0.1029115</v>
      </c>
      <c r="EW2">
        <v>-4.6475599999999999E-2</v>
      </c>
      <c r="EX2">
        <v>-2.8500999999999999E-2</v>
      </c>
      <c r="EY2">
        <v>75.320840000000004</v>
      </c>
      <c r="EZ2">
        <v>74.787059999999997</v>
      </c>
      <c r="FA2">
        <v>73.682869999999994</v>
      </c>
      <c r="FB2">
        <v>72.595200000000006</v>
      </c>
      <c r="FC2">
        <v>71.343699999999998</v>
      </c>
      <c r="FD2">
        <v>70.053309999999996</v>
      </c>
      <c r="FE2">
        <v>70.808009999999996</v>
      </c>
      <c r="FF2">
        <v>74.266949999999994</v>
      </c>
      <c r="FG2">
        <v>78.765990000000002</v>
      </c>
      <c r="FH2">
        <v>83.847679999999997</v>
      </c>
      <c r="FI2">
        <v>87.694019999999995</v>
      </c>
      <c r="FJ2">
        <v>90.795000000000002</v>
      </c>
      <c r="FK2">
        <v>93.998069999999998</v>
      </c>
      <c r="FL2">
        <v>96.281350000000003</v>
      </c>
      <c r="FM2">
        <v>97.885660000000001</v>
      </c>
      <c r="FN2">
        <v>99.641720000000007</v>
      </c>
      <c r="FO2">
        <v>99.995320000000007</v>
      </c>
      <c r="FP2">
        <v>99.497630000000001</v>
      </c>
      <c r="FQ2">
        <v>98.006309999999999</v>
      </c>
      <c r="FR2">
        <v>94.212999999999994</v>
      </c>
      <c r="FS2">
        <v>88.838290000000001</v>
      </c>
      <c r="FT2">
        <v>84.523989999999998</v>
      </c>
      <c r="FU2">
        <v>81.499459999999999</v>
      </c>
      <c r="FV2">
        <v>78.936949999999996</v>
      </c>
      <c r="FW2">
        <v>9.1385900000000006E-2</v>
      </c>
      <c r="FX2">
        <v>8.0783000000000001E-3</v>
      </c>
      <c r="FY2">
        <v>8.0783000000000001E-3</v>
      </c>
      <c r="FZ2">
        <v>0</v>
      </c>
      <c r="GA2">
        <v>0</v>
      </c>
    </row>
    <row r="3" spans="1:183" x14ac:dyDescent="0.3">
      <c r="A3" s="3" t="s">
        <v>52</v>
      </c>
      <c r="B3" s="6" t="s">
        <v>53</v>
      </c>
      <c r="C3" s="6" t="s">
        <v>99</v>
      </c>
      <c r="D3" s="6">
        <v>44758</v>
      </c>
      <c r="E3" s="46">
        <v>17</v>
      </c>
      <c r="F3" s="46">
        <v>19</v>
      </c>
      <c r="G3" s="46">
        <v>18</v>
      </c>
      <c r="H3" s="46">
        <v>18</v>
      </c>
      <c r="I3">
        <v>34057</v>
      </c>
      <c r="J3">
        <v>58332</v>
      </c>
      <c r="K3">
        <v>1.2104239999999999</v>
      </c>
      <c r="L3">
        <v>1.037893</v>
      </c>
      <c r="M3">
        <v>0.91601140000000003</v>
      </c>
      <c r="N3">
        <v>0.83640440000000005</v>
      </c>
      <c r="O3">
        <v>0.78370090000000003</v>
      </c>
      <c r="P3">
        <v>0.76471719999999999</v>
      </c>
      <c r="Q3">
        <v>0.75643249999999995</v>
      </c>
      <c r="R3">
        <v>0.74464810000000003</v>
      </c>
      <c r="S3">
        <v>0.7698796</v>
      </c>
      <c r="T3">
        <v>0.83027600000000001</v>
      </c>
      <c r="U3">
        <v>0.94861260000000003</v>
      </c>
      <c r="V3">
        <v>1.1153</v>
      </c>
      <c r="W3">
        <v>1.3428059999999999</v>
      </c>
      <c r="X3">
        <v>1.596543</v>
      </c>
      <c r="Y3">
        <v>1.864195</v>
      </c>
      <c r="Z3">
        <v>2.146169</v>
      </c>
      <c r="AA3">
        <v>2.4276650000000002</v>
      </c>
      <c r="AB3">
        <v>2.713597</v>
      </c>
      <c r="AC3">
        <v>2.9111199999999999</v>
      </c>
      <c r="AD3">
        <v>2.8950179999999999</v>
      </c>
      <c r="AE3">
        <v>2.6590639999999999</v>
      </c>
      <c r="AF3">
        <v>2.3893949999999999</v>
      </c>
      <c r="AG3">
        <v>2.0308519999999999</v>
      </c>
      <c r="AH3">
        <v>1.687926</v>
      </c>
      <c r="AI3">
        <v>-3.7461E-3</v>
      </c>
      <c r="AJ3">
        <v>-3.6300000000000001E-5</v>
      </c>
      <c r="AK3">
        <v>-1.4786000000000001E-3</v>
      </c>
      <c r="AL3">
        <v>3.6979999999999999E-3</v>
      </c>
      <c r="AM3" s="34">
        <v>-3.5300000000000001E-6</v>
      </c>
      <c r="AN3">
        <v>-1.4509E-3</v>
      </c>
      <c r="AO3">
        <v>-7.0270000000000003E-3</v>
      </c>
      <c r="AP3">
        <v>-3.4545000000000001E-3</v>
      </c>
      <c r="AQ3">
        <v>2.3946000000000002E-3</v>
      </c>
      <c r="AR3">
        <v>1.0525000000000001E-3</v>
      </c>
      <c r="AS3">
        <v>4.4545000000000001E-3</v>
      </c>
      <c r="AT3">
        <v>6.0280000000000002E-4</v>
      </c>
      <c r="AU3">
        <v>-1.8521E-3</v>
      </c>
      <c r="AV3">
        <v>-3.1968000000000001E-3</v>
      </c>
      <c r="AW3">
        <v>-2.06573E-2</v>
      </c>
      <c r="AX3">
        <v>-3.3692600000000003E-2</v>
      </c>
      <c r="AY3">
        <v>0.14598920000000001</v>
      </c>
      <c r="AZ3">
        <v>0.2863985</v>
      </c>
      <c r="BA3">
        <v>-3.9526499999999999E-2</v>
      </c>
      <c r="BB3">
        <v>-0.1765111</v>
      </c>
      <c r="BC3">
        <v>-0.12746840000000001</v>
      </c>
      <c r="BD3">
        <v>-6.4113699999999996E-2</v>
      </c>
      <c r="BE3">
        <v>-3.8135599999999999E-2</v>
      </c>
      <c r="BF3">
        <v>-2.3601E-2</v>
      </c>
      <c r="BG3">
        <v>8.0730000000000005E-4</v>
      </c>
      <c r="BH3">
        <v>4.0749999999999996E-3</v>
      </c>
      <c r="BI3">
        <v>2.2239999999999998E-3</v>
      </c>
      <c r="BJ3">
        <v>7.1492999999999999E-3</v>
      </c>
      <c r="BK3">
        <v>3.2047E-3</v>
      </c>
      <c r="BL3">
        <v>1.4639E-3</v>
      </c>
      <c r="BM3">
        <v>-4.0206E-3</v>
      </c>
      <c r="BN3">
        <v>-8.0000000000000007E-5</v>
      </c>
      <c r="BO3">
        <v>6.2030999999999996E-3</v>
      </c>
      <c r="BP3">
        <v>5.2900000000000004E-3</v>
      </c>
      <c r="BQ3">
        <v>9.2130000000000007E-3</v>
      </c>
      <c r="BR3">
        <v>5.9404999999999996E-3</v>
      </c>
      <c r="BS3">
        <v>4.0400999999999996E-3</v>
      </c>
      <c r="BT3">
        <v>3.1380000000000002E-3</v>
      </c>
      <c r="BU3">
        <v>-1.39661E-2</v>
      </c>
      <c r="BV3">
        <v>-2.6782299999999998E-2</v>
      </c>
      <c r="BW3">
        <v>0.15304229999999999</v>
      </c>
      <c r="BX3">
        <v>0.2937341</v>
      </c>
      <c r="BY3">
        <v>-3.1912799999999998E-2</v>
      </c>
      <c r="BZ3">
        <v>-0.16889129999999999</v>
      </c>
      <c r="CA3">
        <v>-0.1202</v>
      </c>
      <c r="CB3">
        <v>-5.7191800000000001E-2</v>
      </c>
      <c r="CC3">
        <v>-3.1768600000000001E-2</v>
      </c>
      <c r="CD3">
        <v>-1.7911199999999999E-2</v>
      </c>
      <c r="CE3">
        <v>3.9610000000000001E-3</v>
      </c>
      <c r="CF3">
        <v>6.9224999999999998E-3</v>
      </c>
      <c r="CG3">
        <v>4.7885000000000002E-3</v>
      </c>
      <c r="CH3">
        <v>9.5396999999999999E-3</v>
      </c>
      <c r="CI3">
        <v>5.4266999999999996E-3</v>
      </c>
      <c r="CJ3">
        <v>3.4827E-3</v>
      </c>
      <c r="CK3">
        <v>-1.9383E-3</v>
      </c>
      <c r="CL3">
        <v>2.2572E-3</v>
      </c>
      <c r="CM3">
        <v>8.8409000000000005E-3</v>
      </c>
      <c r="CN3">
        <v>8.2249000000000003E-3</v>
      </c>
      <c r="CO3">
        <v>1.2508699999999999E-2</v>
      </c>
      <c r="CP3">
        <v>9.6374000000000008E-3</v>
      </c>
      <c r="CQ3">
        <v>8.1210999999999992E-3</v>
      </c>
      <c r="CR3">
        <v>7.5255000000000001E-3</v>
      </c>
      <c r="CS3">
        <v>-9.3317999999999995E-3</v>
      </c>
      <c r="CT3">
        <v>-2.19962E-2</v>
      </c>
      <c r="CU3">
        <v>0.15792729999999999</v>
      </c>
      <c r="CV3">
        <v>0.29881469999999999</v>
      </c>
      <c r="CW3">
        <v>-2.6639599999999999E-2</v>
      </c>
      <c r="CX3">
        <v>-0.16361390000000001</v>
      </c>
      <c r="CY3">
        <v>-0.1151659</v>
      </c>
      <c r="CZ3">
        <v>-5.2397800000000001E-2</v>
      </c>
      <c r="DA3">
        <v>-2.7358799999999999E-2</v>
      </c>
      <c r="DB3">
        <v>-1.39705E-2</v>
      </c>
      <c r="DC3">
        <v>7.1146999999999998E-3</v>
      </c>
      <c r="DD3">
        <v>9.7698999999999998E-3</v>
      </c>
      <c r="DE3">
        <v>7.3528999999999999E-3</v>
      </c>
      <c r="DF3">
        <v>1.1930100000000001E-2</v>
      </c>
      <c r="DG3">
        <v>7.6486999999999996E-3</v>
      </c>
      <c r="DH3">
        <v>5.5015000000000003E-3</v>
      </c>
      <c r="DI3">
        <v>1.44E-4</v>
      </c>
      <c r="DJ3">
        <v>4.5944000000000002E-3</v>
      </c>
      <c r="DK3">
        <v>1.14787E-2</v>
      </c>
      <c r="DL3">
        <v>1.1159799999999999E-2</v>
      </c>
      <c r="DM3">
        <v>1.5804499999999999E-2</v>
      </c>
      <c r="DN3">
        <v>1.33343E-2</v>
      </c>
      <c r="DO3">
        <v>1.2201999999999999E-2</v>
      </c>
      <c r="DP3">
        <v>1.1913E-2</v>
      </c>
      <c r="DQ3">
        <v>-4.6974E-3</v>
      </c>
      <c r="DR3">
        <v>-1.7210199999999998E-2</v>
      </c>
      <c r="DS3">
        <v>0.1628124</v>
      </c>
      <c r="DT3">
        <v>0.30389529999999998</v>
      </c>
      <c r="DU3">
        <v>-2.1366400000000001E-2</v>
      </c>
      <c r="DV3">
        <v>-0.15833639999999999</v>
      </c>
      <c r="DW3">
        <v>-0.1101318</v>
      </c>
      <c r="DX3">
        <v>-4.7603699999999999E-2</v>
      </c>
      <c r="DY3">
        <v>-2.2949000000000001E-2</v>
      </c>
      <c r="DZ3">
        <v>-1.00298E-2</v>
      </c>
      <c r="EA3">
        <v>1.1668100000000001E-2</v>
      </c>
      <c r="EB3">
        <v>1.3881299999999999E-2</v>
      </c>
      <c r="EC3">
        <v>1.10556E-2</v>
      </c>
      <c r="ED3">
        <v>1.53814E-2</v>
      </c>
      <c r="EE3">
        <v>1.0856899999999999E-2</v>
      </c>
      <c r="EF3">
        <v>8.4162999999999998E-3</v>
      </c>
      <c r="EG3">
        <v>3.1503999999999998E-3</v>
      </c>
      <c r="EH3">
        <v>7.9688999999999992E-3</v>
      </c>
      <c r="EI3">
        <v>1.5287200000000001E-2</v>
      </c>
      <c r="EJ3">
        <v>1.5397299999999999E-2</v>
      </c>
      <c r="EK3">
        <v>2.0563000000000001E-2</v>
      </c>
      <c r="EL3">
        <v>1.8672100000000001E-2</v>
      </c>
      <c r="EM3">
        <v>1.8094300000000001E-2</v>
      </c>
      <c r="EN3">
        <v>1.8247800000000002E-2</v>
      </c>
      <c r="EO3">
        <v>1.9938E-3</v>
      </c>
      <c r="EP3">
        <v>-1.0299900000000001E-2</v>
      </c>
      <c r="EQ3">
        <v>0.1698655</v>
      </c>
      <c r="ER3">
        <v>0.31123089999999998</v>
      </c>
      <c r="ES3">
        <v>-1.37527E-2</v>
      </c>
      <c r="ET3">
        <v>-0.15071670000000001</v>
      </c>
      <c r="EU3">
        <v>-0.10286339999999999</v>
      </c>
      <c r="EV3">
        <v>-4.06819E-2</v>
      </c>
      <c r="EW3">
        <v>-1.6582E-2</v>
      </c>
      <c r="EX3">
        <v>-4.3401000000000004E-3</v>
      </c>
      <c r="EY3">
        <v>76.572860000000006</v>
      </c>
      <c r="EZ3">
        <v>74.975570000000005</v>
      </c>
      <c r="FA3">
        <v>73.075599999999994</v>
      </c>
      <c r="FB3">
        <v>71.319249999999997</v>
      </c>
      <c r="FC3">
        <v>70.276520000000005</v>
      </c>
      <c r="FD3">
        <v>69.11112</v>
      </c>
      <c r="FE3">
        <v>69.315569999999994</v>
      </c>
      <c r="FF3">
        <v>72.294479999999993</v>
      </c>
      <c r="FG3">
        <v>77.213520000000003</v>
      </c>
      <c r="FH3">
        <v>81.731179999999995</v>
      </c>
      <c r="FI3">
        <v>85.958020000000005</v>
      </c>
      <c r="FJ3">
        <v>89.787930000000003</v>
      </c>
      <c r="FK3">
        <v>93.409000000000006</v>
      </c>
      <c r="FL3">
        <v>96.738730000000004</v>
      </c>
      <c r="FM3">
        <v>99.573359999999994</v>
      </c>
      <c r="FN3">
        <v>101.0605</v>
      </c>
      <c r="FO3">
        <v>102.21169999999999</v>
      </c>
      <c r="FP3">
        <v>102.39960000000001</v>
      </c>
      <c r="FQ3">
        <v>101.49979999999999</v>
      </c>
      <c r="FR3">
        <v>98.65128</v>
      </c>
      <c r="FS3">
        <v>93.199349999999995</v>
      </c>
      <c r="FT3">
        <v>88.388059999999996</v>
      </c>
      <c r="FU3">
        <v>85.472369999999998</v>
      </c>
      <c r="FV3">
        <v>83.307450000000003</v>
      </c>
      <c r="FW3">
        <v>8.07311E-2</v>
      </c>
      <c r="FX3">
        <v>6.7578999999999998E-3</v>
      </c>
      <c r="FY3">
        <v>6.7578999999999998E-3</v>
      </c>
      <c r="FZ3">
        <v>0</v>
      </c>
      <c r="GA3">
        <v>0</v>
      </c>
    </row>
    <row r="4" spans="1:183" x14ac:dyDescent="0.3">
      <c r="A4" s="3" t="s">
        <v>52</v>
      </c>
      <c r="B4" s="6" t="s">
        <v>53</v>
      </c>
      <c r="C4" s="6" t="s">
        <v>99</v>
      </c>
      <c r="D4" s="6">
        <v>44759</v>
      </c>
      <c r="E4" s="46">
        <v>16</v>
      </c>
      <c r="F4" s="46">
        <v>18</v>
      </c>
      <c r="G4" s="46">
        <v>17</v>
      </c>
      <c r="H4" s="46">
        <v>17</v>
      </c>
      <c r="I4">
        <v>11252</v>
      </c>
      <c r="J4">
        <v>58330</v>
      </c>
      <c r="K4">
        <v>1.7364839999999999</v>
      </c>
      <c r="L4">
        <v>1.501395</v>
      </c>
      <c r="M4">
        <v>1.3212250000000001</v>
      </c>
      <c r="N4">
        <v>1.187357</v>
      </c>
      <c r="O4">
        <v>1.0809839999999999</v>
      </c>
      <c r="P4">
        <v>1.012677</v>
      </c>
      <c r="Q4">
        <v>0.96892319999999998</v>
      </c>
      <c r="R4">
        <v>0.95110570000000005</v>
      </c>
      <c r="S4">
        <v>1.0212840000000001</v>
      </c>
      <c r="T4">
        <v>1.1564129999999999</v>
      </c>
      <c r="U4">
        <v>1.3574079999999999</v>
      </c>
      <c r="V4">
        <v>1.628198</v>
      </c>
      <c r="W4">
        <v>1.903052</v>
      </c>
      <c r="X4">
        <v>2.1504599999999998</v>
      </c>
      <c r="Y4">
        <v>2.4120750000000002</v>
      </c>
      <c r="Z4">
        <v>2.6788759999999998</v>
      </c>
      <c r="AA4">
        <v>2.99762</v>
      </c>
      <c r="AB4">
        <v>3.2576070000000001</v>
      </c>
      <c r="AC4">
        <v>3.4151590000000001</v>
      </c>
      <c r="AD4">
        <v>3.3871739999999999</v>
      </c>
      <c r="AE4">
        <v>3.1656879999999998</v>
      </c>
      <c r="AF4">
        <v>2.9264269999999999</v>
      </c>
      <c r="AG4">
        <v>2.5262690000000001</v>
      </c>
      <c r="AH4">
        <v>2.0941000000000001</v>
      </c>
      <c r="AI4">
        <v>-2.3030599999999998E-2</v>
      </c>
      <c r="AJ4">
        <v>-1.1336799999999999E-2</v>
      </c>
      <c r="AK4">
        <v>-8.3896999999999999E-3</v>
      </c>
      <c r="AL4">
        <v>-3.3090000000000002E-4</v>
      </c>
      <c r="AM4">
        <v>-3.1966999999999998E-3</v>
      </c>
      <c r="AN4">
        <v>-6.8628999999999999E-3</v>
      </c>
      <c r="AO4">
        <v>-1.7178E-3</v>
      </c>
      <c r="AP4">
        <v>-1.4639E-3</v>
      </c>
      <c r="AQ4">
        <v>2.0463999999999999E-3</v>
      </c>
      <c r="AR4">
        <v>1.9885199999999999E-2</v>
      </c>
      <c r="AS4">
        <v>1.5029300000000001E-2</v>
      </c>
      <c r="AT4">
        <v>3.3435800000000002E-2</v>
      </c>
      <c r="AU4">
        <v>1.35389E-2</v>
      </c>
      <c r="AV4">
        <v>-5.2890999999999997E-3</v>
      </c>
      <c r="AW4">
        <v>-1.2097500000000001E-2</v>
      </c>
      <c r="AX4">
        <v>9.3344200000000002E-2</v>
      </c>
      <c r="AY4">
        <v>0.25930370000000003</v>
      </c>
      <c r="AZ4">
        <v>9.6873000000000001E-2</v>
      </c>
      <c r="BA4">
        <v>-0.1274081</v>
      </c>
      <c r="BB4">
        <v>-0.102896</v>
      </c>
      <c r="BC4">
        <v>-7.2756600000000005E-2</v>
      </c>
      <c r="BD4">
        <v>-4.4147699999999998E-2</v>
      </c>
      <c r="BE4">
        <v>-3.0702E-2</v>
      </c>
      <c r="BF4">
        <v>-2.4464199999999998E-2</v>
      </c>
      <c r="BG4">
        <v>-1.36837E-2</v>
      </c>
      <c r="BH4">
        <v>-2.9390000000000002E-3</v>
      </c>
      <c r="BI4">
        <v>-7.7820000000000005E-4</v>
      </c>
      <c r="BJ4">
        <v>6.5839999999999996E-3</v>
      </c>
      <c r="BK4">
        <v>3.3449999999999999E-3</v>
      </c>
      <c r="BL4">
        <v>-6.2589999999999998E-4</v>
      </c>
      <c r="BM4">
        <v>4.5323000000000004E-3</v>
      </c>
      <c r="BN4">
        <v>5.4517000000000003E-3</v>
      </c>
      <c r="BO4">
        <v>1.0006299999999999E-2</v>
      </c>
      <c r="BP4">
        <v>2.8729600000000001E-2</v>
      </c>
      <c r="BQ4">
        <v>2.5085799999999998E-2</v>
      </c>
      <c r="BR4">
        <v>4.4554700000000003E-2</v>
      </c>
      <c r="BS4">
        <v>2.55144E-2</v>
      </c>
      <c r="BT4">
        <v>7.1501000000000004E-3</v>
      </c>
      <c r="BU4">
        <v>4.6020000000000002E-4</v>
      </c>
      <c r="BV4">
        <v>0.1057611</v>
      </c>
      <c r="BW4">
        <v>0.27223639999999999</v>
      </c>
      <c r="BX4">
        <v>0.1099209</v>
      </c>
      <c r="BY4">
        <v>-0.1142924</v>
      </c>
      <c r="BZ4">
        <v>-9.0063699999999997E-2</v>
      </c>
      <c r="CA4">
        <v>-6.0367200000000003E-2</v>
      </c>
      <c r="CB4">
        <v>-3.2271599999999998E-2</v>
      </c>
      <c r="CC4">
        <v>-1.9669900000000001E-2</v>
      </c>
      <c r="CD4">
        <v>-1.45313E-2</v>
      </c>
      <c r="CE4">
        <v>-7.2100999999999997E-3</v>
      </c>
      <c r="CF4">
        <v>2.8773000000000002E-3</v>
      </c>
      <c r="CG4">
        <v>4.4935000000000001E-3</v>
      </c>
      <c r="CH4">
        <v>1.1373299999999999E-2</v>
      </c>
      <c r="CI4">
        <v>7.8758000000000005E-3</v>
      </c>
      <c r="CJ4">
        <v>3.6938000000000001E-3</v>
      </c>
      <c r="CK4">
        <v>8.8611000000000002E-3</v>
      </c>
      <c r="CL4">
        <v>1.0241500000000001E-2</v>
      </c>
      <c r="CM4">
        <v>1.55193E-2</v>
      </c>
      <c r="CN4">
        <v>3.4855200000000003E-2</v>
      </c>
      <c r="CO4">
        <v>3.2051000000000003E-2</v>
      </c>
      <c r="CP4">
        <v>5.2255599999999999E-2</v>
      </c>
      <c r="CQ4">
        <v>3.3808600000000001E-2</v>
      </c>
      <c r="CR4">
        <v>1.5765500000000002E-2</v>
      </c>
      <c r="CS4">
        <v>9.1576000000000001E-3</v>
      </c>
      <c r="CT4">
        <v>0.114361</v>
      </c>
      <c r="CU4">
        <v>0.28119359999999999</v>
      </c>
      <c r="CV4">
        <v>0.11895790000000001</v>
      </c>
      <c r="CW4">
        <v>-0.1052086</v>
      </c>
      <c r="CX4">
        <v>-8.1176100000000001E-2</v>
      </c>
      <c r="CY4">
        <v>-5.17863E-2</v>
      </c>
      <c r="CZ4">
        <v>-2.40462E-2</v>
      </c>
      <c r="DA4">
        <v>-1.2029099999999999E-2</v>
      </c>
      <c r="DB4">
        <v>-7.6518999999999997E-3</v>
      </c>
      <c r="DC4">
        <v>-7.3649999999999996E-4</v>
      </c>
      <c r="DD4">
        <v>8.6935999999999992E-3</v>
      </c>
      <c r="DE4">
        <v>9.7651000000000005E-3</v>
      </c>
      <c r="DF4">
        <v>1.6162599999999999E-2</v>
      </c>
      <c r="DG4">
        <v>1.2406500000000001E-2</v>
      </c>
      <c r="DH4">
        <v>8.0134999999999998E-3</v>
      </c>
      <c r="DI4">
        <v>1.3189899999999999E-2</v>
      </c>
      <c r="DJ4">
        <v>1.50312E-2</v>
      </c>
      <c r="DK4">
        <v>2.10324E-2</v>
      </c>
      <c r="DL4">
        <v>4.0980799999999998E-2</v>
      </c>
      <c r="DM4">
        <v>3.9016099999999998E-2</v>
      </c>
      <c r="DN4">
        <v>5.9956500000000003E-2</v>
      </c>
      <c r="DO4">
        <v>4.2102899999999999E-2</v>
      </c>
      <c r="DP4">
        <v>2.43809E-2</v>
      </c>
      <c r="DQ4">
        <v>1.7854999999999999E-2</v>
      </c>
      <c r="DR4">
        <v>0.1229609</v>
      </c>
      <c r="DS4">
        <v>0.29015069999999998</v>
      </c>
      <c r="DT4">
        <v>0.12799489999999999</v>
      </c>
      <c r="DU4">
        <v>-9.6124699999999993E-2</v>
      </c>
      <c r="DV4">
        <v>-7.2288500000000006E-2</v>
      </c>
      <c r="DW4">
        <v>-4.3205500000000001E-2</v>
      </c>
      <c r="DX4">
        <v>-1.5820899999999999E-2</v>
      </c>
      <c r="DY4">
        <v>-4.3882000000000001E-3</v>
      </c>
      <c r="DZ4">
        <v>-7.7240000000000002E-4</v>
      </c>
      <c r="EA4">
        <v>8.6102999999999996E-3</v>
      </c>
      <c r="EB4">
        <v>1.70914E-2</v>
      </c>
      <c r="EC4">
        <v>1.7376599999999999E-2</v>
      </c>
      <c r="ED4">
        <v>2.30776E-2</v>
      </c>
      <c r="EE4">
        <v>1.8948199999999998E-2</v>
      </c>
      <c r="EF4">
        <v>1.4250499999999999E-2</v>
      </c>
      <c r="EG4">
        <v>1.94399E-2</v>
      </c>
      <c r="EH4">
        <v>2.1946799999999999E-2</v>
      </c>
      <c r="EI4">
        <v>2.8992299999999999E-2</v>
      </c>
      <c r="EJ4">
        <v>4.98252E-2</v>
      </c>
      <c r="EK4">
        <v>4.9072600000000001E-2</v>
      </c>
      <c r="EL4">
        <v>7.1075299999999994E-2</v>
      </c>
      <c r="EM4">
        <v>5.4078399999999999E-2</v>
      </c>
      <c r="EN4">
        <v>3.6820100000000001E-2</v>
      </c>
      <c r="EO4">
        <v>3.0412600000000001E-2</v>
      </c>
      <c r="EP4">
        <v>0.13537779999999999</v>
      </c>
      <c r="EQ4">
        <v>0.3030834</v>
      </c>
      <c r="ER4">
        <v>0.1410428</v>
      </c>
      <c r="ES4">
        <v>-8.3008999999999999E-2</v>
      </c>
      <c r="ET4">
        <v>-5.9456200000000001E-2</v>
      </c>
      <c r="EU4">
        <v>-3.0816E-2</v>
      </c>
      <c r="EV4">
        <v>-3.9448E-3</v>
      </c>
      <c r="EW4">
        <v>6.6439000000000003E-3</v>
      </c>
      <c r="EX4">
        <v>9.1604000000000008E-3</v>
      </c>
      <c r="EY4">
        <v>86.142300000000006</v>
      </c>
      <c r="EZ4">
        <v>84.736699999999999</v>
      </c>
      <c r="FA4">
        <v>82.876630000000006</v>
      </c>
      <c r="FB4">
        <v>81.022480000000002</v>
      </c>
      <c r="FC4">
        <v>79.210369999999998</v>
      </c>
      <c r="FD4">
        <v>78.211359999999999</v>
      </c>
      <c r="FE4">
        <v>77.12997</v>
      </c>
      <c r="FF4">
        <v>79.745429999999999</v>
      </c>
      <c r="FG4">
        <v>84.361249999999998</v>
      </c>
      <c r="FH4">
        <v>89.337339999999998</v>
      </c>
      <c r="FI4">
        <v>94.210430000000002</v>
      </c>
      <c r="FJ4">
        <v>98.170760000000001</v>
      </c>
      <c r="FK4">
        <v>100.9204</v>
      </c>
      <c r="FL4">
        <v>103.5384</v>
      </c>
      <c r="FM4">
        <v>104.2419</v>
      </c>
      <c r="FN4">
        <v>105.4539</v>
      </c>
      <c r="FO4">
        <v>105.9229</v>
      </c>
      <c r="FP4">
        <v>105.08410000000001</v>
      </c>
      <c r="FQ4">
        <v>103.1198</v>
      </c>
      <c r="FR4">
        <v>100.0279</v>
      </c>
      <c r="FS4">
        <v>96.943330000000003</v>
      </c>
      <c r="FT4">
        <v>94.410679999999999</v>
      </c>
      <c r="FU4">
        <v>91.213170000000005</v>
      </c>
      <c r="FV4">
        <v>88.056899999999999</v>
      </c>
      <c r="FW4">
        <v>0.1523333</v>
      </c>
      <c r="FX4">
        <v>1.19866E-2</v>
      </c>
      <c r="FY4">
        <v>1.19866E-2</v>
      </c>
      <c r="FZ4">
        <v>0</v>
      </c>
      <c r="GA4">
        <v>0</v>
      </c>
    </row>
    <row r="5" spans="1:183" x14ac:dyDescent="0.3">
      <c r="A5" s="3" t="s">
        <v>52</v>
      </c>
      <c r="B5" s="6" t="s">
        <v>53</v>
      </c>
      <c r="C5" s="6" t="s">
        <v>99</v>
      </c>
      <c r="D5" s="6">
        <v>44766</v>
      </c>
      <c r="F5" s="46"/>
      <c r="G5" s="46"/>
      <c r="H5" s="46"/>
      <c r="BK5" s="34"/>
      <c r="FZ5">
        <v>0</v>
      </c>
      <c r="GA5">
        <v>1</v>
      </c>
    </row>
    <row r="6" spans="1:183" x14ac:dyDescent="0.3">
      <c r="A6" s="3" t="s">
        <v>52</v>
      </c>
      <c r="B6" s="6" t="s">
        <v>53</v>
      </c>
      <c r="C6" s="6" t="s">
        <v>99</v>
      </c>
      <c r="D6" s="6">
        <v>44771</v>
      </c>
      <c r="E6" s="46">
        <v>18</v>
      </c>
      <c r="F6" s="46">
        <v>20</v>
      </c>
      <c r="G6" s="46">
        <v>19</v>
      </c>
      <c r="H6" s="46">
        <v>19</v>
      </c>
      <c r="I6">
        <v>20807</v>
      </c>
      <c r="J6">
        <v>57863</v>
      </c>
      <c r="K6">
        <v>1.2842370000000001</v>
      </c>
      <c r="L6">
        <v>1.112398</v>
      </c>
      <c r="M6">
        <v>0.99973029999999996</v>
      </c>
      <c r="N6">
        <v>0.91350759999999998</v>
      </c>
      <c r="O6">
        <v>0.86316749999999998</v>
      </c>
      <c r="P6">
        <v>0.84297429999999995</v>
      </c>
      <c r="Q6">
        <v>0.82560549999999999</v>
      </c>
      <c r="R6">
        <v>0.77113259999999995</v>
      </c>
      <c r="S6">
        <v>0.7463128</v>
      </c>
      <c r="T6">
        <v>0.76767969999999996</v>
      </c>
      <c r="U6">
        <v>0.84920439999999997</v>
      </c>
      <c r="V6">
        <v>0.99412999999999996</v>
      </c>
      <c r="W6">
        <v>1.1896979999999999</v>
      </c>
      <c r="X6">
        <v>1.410531</v>
      </c>
      <c r="Y6">
        <v>1.6475120000000001</v>
      </c>
      <c r="Z6">
        <v>1.9279710000000001</v>
      </c>
      <c r="AA6">
        <v>2.2127249999999998</v>
      </c>
      <c r="AB6">
        <v>2.4829119999999998</v>
      </c>
      <c r="AC6">
        <v>2.6174330000000001</v>
      </c>
      <c r="AD6">
        <v>2.5488330000000001</v>
      </c>
      <c r="AE6">
        <v>2.3618399999999999</v>
      </c>
      <c r="AF6">
        <v>2.166334</v>
      </c>
      <c r="AG6">
        <v>1.892449</v>
      </c>
      <c r="AH6">
        <v>1.5875619999999999</v>
      </c>
      <c r="AI6">
        <v>-1.1023999999999999E-3</v>
      </c>
      <c r="AJ6">
        <v>-6.4741E-3</v>
      </c>
      <c r="AK6">
        <v>1.853E-4</v>
      </c>
      <c r="AL6">
        <v>-4.2674999999999996E-3</v>
      </c>
      <c r="AM6">
        <v>-6.2195999999999996E-3</v>
      </c>
      <c r="AN6">
        <v>-6.3452999999999999E-3</v>
      </c>
      <c r="AO6">
        <v>-8.1131999999999992E-3</v>
      </c>
      <c r="AP6">
        <v>-5.5592999999999997E-3</v>
      </c>
      <c r="AQ6">
        <v>1.8981E-3</v>
      </c>
      <c r="AR6">
        <v>-1.03374E-2</v>
      </c>
      <c r="AS6">
        <v>-2.2072000000000001E-2</v>
      </c>
      <c r="AT6">
        <v>-1.1526099999999999E-2</v>
      </c>
      <c r="AU6">
        <v>-2.0978699999999999E-2</v>
      </c>
      <c r="AV6">
        <v>-2.4456200000000001E-2</v>
      </c>
      <c r="AW6">
        <v>-2.9566700000000001E-2</v>
      </c>
      <c r="AX6">
        <v>-3.0069800000000001E-2</v>
      </c>
      <c r="AY6">
        <v>-3.7130999999999997E-2</v>
      </c>
      <c r="AZ6">
        <v>2.4399400000000002E-2</v>
      </c>
      <c r="BA6">
        <v>0.1003752</v>
      </c>
      <c r="BB6">
        <v>-3.3188000000000002E-2</v>
      </c>
      <c r="BC6">
        <v>-0.1223146</v>
      </c>
      <c r="BD6">
        <v>-7.1802000000000005E-2</v>
      </c>
      <c r="BE6">
        <v>-1.9580500000000001E-2</v>
      </c>
      <c r="BF6">
        <v>-1.74564E-2</v>
      </c>
      <c r="BG6">
        <v>4.5953000000000001E-3</v>
      </c>
      <c r="BH6">
        <v>-1.341E-3</v>
      </c>
      <c r="BI6">
        <v>4.8136000000000003E-3</v>
      </c>
      <c r="BJ6">
        <v>-3.3399999999999999E-5</v>
      </c>
      <c r="BK6">
        <v>-2.3181999999999999E-3</v>
      </c>
      <c r="BL6">
        <v>-2.6611999999999999E-3</v>
      </c>
      <c r="BM6">
        <v>-4.3249999999999999E-3</v>
      </c>
      <c r="BN6">
        <v>-1.3902000000000001E-3</v>
      </c>
      <c r="BO6">
        <v>6.3559000000000003E-3</v>
      </c>
      <c r="BP6">
        <v>-5.4784999999999999E-3</v>
      </c>
      <c r="BQ6">
        <v>-1.6704900000000002E-2</v>
      </c>
      <c r="BR6">
        <v>-5.5564000000000004E-3</v>
      </c>
      <c r="BS6">
        <v>-1.4286200000000001E-2</v>
      </c>
      <c r="BT6">
        <v>-1.71089E-2</v>
      </c>
      <c r="BU6">
        <v>-2.1859799999999999E-2</v>
      </c>
      <c r="BV6">
        <v>-2.2000800000000001E-2</v>
      </c>
      <c r="BW6">
        <v>-2.8856400000000001E-2</v>
      </c>
      <c r="BX6">
        <v>3.3002799999999999E-2</v>
      </c>
      <c r="BY6">
        <v>0.1090744</v>
      </c>
      <c r="BZ6">
        <v>-2.4672199999999998E-2</v>
      </c>
      <c r="CA6">
        <v>-0.1140441</v>
      </c>
      <c r="CB6">
        <v>-6.3916299999999995E-2</v>
      </c>
      <c r="CC6">
        <v>-1.22633E-2</v>
      </c>
      <c r="CD6">
        <v>-1.08856E-2</v>
      </c>
      <c r="CE6">
        <v>8.5415000000000005E-3</v>
      </c>
      <c r="CF6">
        <v>2.2141000000000001E-3</v>
      </c>
      <c r="CG6">
        <v>8.0190999999999995E-3</v>
      </c>
      <c r="CH6">
        <v>2.8992000000000002E-3</v>
      </c>
      <c r="CI6">
        <v>3.8390000000000001E-4</v>
      </c>
      <c r="CJ6">
        <v>-1.0959999999999999E-4</v>
      </c>
      <c r="CK6">
        <v>-1.7011999999999999E-3</v>
      </c>
      <c r="CL6">
        <v>1.4974000000000001E-3</v>
      </c>
      <c r="CM6">
        <v>9.4433999999999994E-3</v>
      </c>
      <c r="CN6">
        <v>-2.1132999999999998E-3</v>
      </c>
      <c r="CO6">
        <v>-1.29876E-2</v>
      </c>
      <c r="CP6">
        <v>-1.4219E-3</v>
      </c>
      <c r="CQ6">
        <v>-9.6509999999999999E-3</v>
      </c>
      <c r="CR6">
        <v>-1.20202E-2</v>
      </c>
      <c r="CS6">
        <v>-1.6522100000000001E-2</v>
      </c>
      <c r="CT6">
        <v>-1.6412300000000001E-2</v>
      </c>
      <c r="CU6">
        <v>-2.31255E-2</v>
      </c>
      <c r="CV6">
        <v>3.8961500000000003E-2</v>
      </c>
      <c r="CW6">
        <v>0.11509949999999999</v>
      </c>
      <c r="CX6">
        <v>-1.8774300000000001E-2</v>
      </c>
      <c r="CY6">
        <v>-0.108316</v>
      </c>
      <c r="CZ6">
        <v>-5.8454800000000001E-2</v>
      </c>
      <c r="DA6">
        <v>-7.1954000000000002E-3</v>
      </c>
      <c r="DB6">
        <v>-6.3346000000000001E-3</v>
      </c>
      <c r="DC6">
        <v>1.2487699999999999E-2</v>
      </c>
      <c r="DD6">
        <v>5.7692000000000004E-3</v>
      </c>
      <c r="DE6">
        <v>1.12246E-2</v>
      </c>
      <c r="DF6">
        <v>5.8317000000000004E-3</v>
      </c>
      <c r="DG6">
        <v>3.0860000000000002E-3</v>
      </c>
      <c r="DH6">
        <v>2.4420000000000002E-3</v>
      </c>
      <c r="DI6">
        <v>9.2250000000000003E-4</v>
      </c>
      <c r="DJ6">
        <v>4.3848999999999997E-3</v>
      </c>
      <c r="DK6">
        <v>1.25308E-2</v>
      </c>
      <c r="DL6">
        <v>1.2519E-3</v>
      </c>
      <c r="DM6">
        <v>-9.2703000000000004E-3</v>
      </c>
      <c r="DN6">
        <v>2.7127000000000002E-3</v>
      </c>
      <c r="DO6">
        <v>-5.0157999999999999E-3</v>
      </c>
      <c r="DP6">
        <v>-6.9315000000000002E-3</v>
      </c>
      <c r="DQ6">
        <v>-1.1184400000000001E-2</v>
      </c>
      <c r="DR6">
        <v>-1.08237E-2</v>
      </c>
      <c r="DS6">
        <v>-1.73946E-2</v>
      </c>
      <c r="DT6">
        <v>4.49202E-2</v>
      </c>
      <c r="DU6">
        <v>0.1211246</v>
      </c>
      <c r="DV6">
        <v>-1.28763E-2</v>
      </c>
      <c r="DW6">
        <v>-0.1025879</v>
      </c>
      <c r="DX6">
        <v>-5.2993199999999997E-2</v>
      </c>
      <c r="DY6">
        <v>-2.1275000000000001E-3</v>
      </c>
      <c r="DZ6">
        <v>-1.7837E-3</v>
      </c>
      <c r="EA6">
        <v>1.8185400000000001E-2</v>
      </c>
      <c r="EB6">
        <v>1.0902200000000001E-2</v>
      </c>
      <c r="EC6">
        <v>1.58529E-2</v>
      </c>
      <c r="ED6">
        <v>1.00658E-2</v>
      </c>
      <c r="EE6">
        <v>6.9874000000000004E-3</v>
      </c>
      <c r="EF6">
        <v>6.1260999999999998E-3</v>
      </c>
      <c r="EG6">
        <v>4.7107E-3</v>
      </c>
      <c r="EH6">
        <v>8.5540000000000008E-3</v>
      </c>
      <c r="EI6">
        <v>1.69886E-2</v>
      </c>
      <c r="EJ6">
        <v>6.1108000000000004E-3</v>
      </c>
      <c r="EK6">
        <v>-3.9031999999999999E-3</v>
      </c>
      <c r="EL6">
        <v>8.6823999999999998E-3</v>
      </c>
      <c r="EM6">
        <v>1.6766999999999999E-3</v>
      </c>
      <c r="EN6">
        <v>4.1580000000000002E-4</v>
      </c>
      <c r="EO6">
        <v>-3.4776E-3</v>
      </c>
      <c r="EP6">
        <v>-2.7548E-3</v>
      </c>
      <c r="EQ6">
        <v>-9.1201000000000008E-3</v>
      </c>
      <c r="ER6">
        <v>5.3523599999999998E-2</v>
      </c>
      <c r="ES6">
        <v>0.12982379999999999</v>
      </c>
      <c r="ET6">
        <v>-4.3604999999999998E-3</v>
      </c>
      <c r="EU6">
        <v>-9.4317399999999996E-2</v>
      </c>
      <c r="EV6">
        <v>-4.5107599999999998E-2</v>
      </c>
      <c r="EW6">
        <v>5.1897000000000002E-3</v>
      </c>
      <c r="EX6">
        <v>4.7870999999999999E-3</v>
      </c>
      <c r="EY6">
        <v>77.134900000000002</v>
      </c>
      <c r="EZ6">
        <v>75.302909999999997</v>
      </c>
      <c r="FA6">
        <v>73.710989999999995</v>
      </c>
      <c r="FB6">
        <v>72.300120000000007</v>
      </c>
      <c r="FC6">
        <v>70.996409999999997</v>
      </c>
      <c r="FD6">
        <v>70.378559999999993</v>
      </c>
      <c r="FE6">
        <v>70.159090000000006</v>
      </c>
      <c r="FF6">
        <v>71.589349999999996</v>
      </c>
      <c r="FG6">
        <v>74.630880000000005</v>
      </c>
      <c r="FH6">
        <v>78.828550000000007</v>
      </c>
      <c r="FI6">
        <v>83.075159999999997</v>
      </c>
      <c r="FJ6">
        <v>86.769689999999997</v>
      </c>
      <c r="FK6">
        <v>90.054190000000006</v>
      </c>
      <c r="FL6">
        <v>92.686779999999999</v>
      </c>
      <c r="FM6">
        <v>94.787440000000004</v>
      </c>
      <c r="FN6">
        <v>96.524090000000001</v>
      </c>
      <c r="FO6">
        <v>97.636390000000006</v>
      </c>
      <c r="FP6">
        <v>96.942539999999994</v>
      </c>
      <c r="FQ6">
        <v>95.010829999999999</v>
      </c>
      <c r="FR6">
        <v>91.350319999999996</v>
      </c>
      <c r="FS6">
        <v>87.493390000000005</v>
      </c>
      <c r="FT6">
        <v>84.159899999999993</v>
      </c>
      <c r="FU6">
        <v>81.358710000000002</v>
      </c>
      <c r="FV6">
        <v>78.50121</v>
      </c>
      <c r="FW6">
        <v>9.2668399999999998E-2</v>
      </c>
      <c r="FX6">
        <v>7.9840999999999992E-3</v>
      </c>
      <c r="FY6">
        <v>7.9840999999999992E-3</v>
      </c>
      <c r="FZ6">
        <v>0</v>
      </c>
      <c r="GA6">
        <v>0</v>
      </c>
    </row>
    <row r="7" spans="1:183" x14ac:dyDescent="0.3">
      <c r="A7" s="3" t="s">
        <v>52</v>
      </c>
      <c r="B7" s="6" t="s">
        <v>53</v>
      </c>
      <c r="C7" s="6" t="s">
        <v>99</v>
      </c>
      <c r="D7" s="6">
        <v>44789</v>
      </c>
      <c r="E7" s="46">
        <v>18</v>
      </c>
      <c r="F7" s="46">
        <v>22</v>
      </c>
      <c r="G7" s="46">
        <v>21</v>
      </c>
      <c r="H7" s="46">
        <v>19</v>
      </c>
      <c r="I7">
        <v>50519</v>
      </c>
      <c r="J7">
        <v>53143</v>
      </c>
      <c r="K7">
        <v>1.137966</v>
      </c>
      <c r="L7">
        <v>0.98183770000000004</v>
      </c>
      <c r="M7">
        <v>0.86479530000000004</v>
      </c>
      <c r="N7">
        <v>0.78445390000000004</v>
      </c>
      <c r="O7">
        <v>0.74068560000000006</v>
      </c>
      <c r="P7">
        <v>0.73192610000000002</v>
      </c>
      <c r="Q7">
        <v>0.75793089999999996</v>
      </c>
      <c r="R7">
        <v>0.71736820000000001</v>
      </c>
      <c r="S7">
        <v>0.66113140000000004</v>
      </c>
      <c r="T7">
        <v>0.66983219999999999</v>
      </c>
      <c r="U7">
        <v>0.7533398</v>
      </c>
      <c r="V7">
        <v>0.89505460000000003</v>
      </c>
      <c r="W7">
        <v>1.1255539999999999</v>
      </c>
      <c r="X7">
        <v>1.407956</v>
      </c>
      <c r="Y7">
        <v>1.736775</v>
      </c>
      <c r="Z7">
        <v>2.1077880000000002</v>
      </c>
      <c r="AA7">
        <v>2.4629029999999998</v>
      </c>
      <c r="AB7">
        <v>2.8093059999999999</v>
      </c>
      <c r="AC7">
        <v>2.9982709999999999</v>
      </c>
      <c r="AD7">
        <v>2.917789</v>
      </c>
      <c r="AE7">
        <v>2.6720069999999998</v>
      </c>
      <c r="AF7">
        <v>2.3793829999999998</v>
      </c>
      <c r="AG7">
        <v>1.965066</v>
      </c>
      <c r="AH7">
        <v>1.5957939999999999</v>
      </c>
      <c r="AI7">
        <v>-6.2195999999999996E-3</v>
      </c>
      <c r="AJ7">
        <v>2.9156999999999998E-3</v>
      </c>
      <c r="AK7">
        <v>-2.5847000000000001E-3</v>
      </c>
      <c r="AL7">
        <v>-2.1871999999999998E-3</v>
      </c>
      <c r="AM7">
        <v>-2.1069000000000001E-3</v>
      </c>
      <c r="AN7">
        <v>4.059E-4</v>
      </c>
      <c r="AO7">
        <v>-9.2679999999999998E-4</v>
      </c>
      <c r="AP7">
        <v>3.7130000000000003E-4</v>
      </c>
      <c r="AQ7">
        <v>-2.5412E-3</v>
      </c>
      <c r="AR7">
        <v>-1.01878E-2</v>
      </c>
      <c r="AS7">
        <v>-8.4492000000000005E-3</v>
      </c>
      <c r="AT7">
        <v>-1.6761000000000002E-2</v>
      </c>
      <c r="AU7">
        <v>-1.37065E-2</v>
      </c>
      <c r="AV7">
        <v>-1.51357E-2</v>
      </c>
      <c r="AW7">
        <v>-2.38306E-2</v>
      </c>
      <c r="AX7">
        <v>-2.9926700000000001E-2</v>
      </c>
      <c r="AY7">
        <v>-3.9314300000000003E-2</v>
      </c>
      <c r="AZ7">
        <v>9.4316300000000006E-2</v>
      </c>
      <c r="BA7">
        <v>0.16058500000000001</v>
      </c>
      <c r="BB7">
        <v>5.7599200000000003E-2</v>
      </c>
      <c r="BC7">
        <v>1.08141E-2</v>
      </c>
      <c r="BD7">
        <v>-9.7000299999999998E-2</v>
      </c>
      <c r="BE7">
        <v>-9.2064000000000007E-2</v>
      </c>
      <c r="BF7">
        <v>-4.7248499999999999E-2</v>
      </c>
      <c r="BG7">
        <v>-2.2231999999999998E-3</v>
      </c>
      <c r="BH7">
        <v>6.6591000000000003E-3</v>
      </c>
      <c r="BI7">
        <v>8.2249999999999999E-4</v>
      </c>
      <c r="BJ7">
        <v>8.5610000000000005E-4</v>
      </c>
      <c r="BK7">
        <v>6.5620000000000001E-4</v>
      </c>
      <c r="BL7">
        <v>2.8197000000000001E-3</v>
      </c>
      <c r="BM7">
        <v>1.3726999999999999E-3</v>
      </c>
      <c r="BN7">
        <v>2.7910000000000001E-3</v>
      </c>
      <c r="BO7">
        <v>6.8399999999999996E-5</v>
      </c>
      <c r="BP7">
        <v>-7.3182999999999998E-3</v>
      </c>
      <c r="BQ7">
        <v>-5.2634999999999999E-3</v>
      </c>
      <c r="BR7">
        <v>-1.3143E-2</v>
      </c>
      <c r="BS7">
        <v>-9.5168000000000006E-3</v>
      </c>
      <c r="BT7">
        <v>-1.0418699999999999E-2</v>
      </c>
      <c r="BU7">
        <v>-1.8655600000000001E-2</v>
      </c>
      <c r="BV7">
        <v>-2.44733E-2</v>
      </c>
      <c r="BW7">
        <v>-3.3640000000000003E-2</v>
      </c>
      <c r="BX7">
        <v>0.1001066</v>
      </c>
      <c r="BY7">
        <v>0.16651160000000001</v>
      </c>
      <c r="BZ7">
        <v>6.3535099999999997E-2</v>
      </c>
      <c r="CA7">
        <v>1.65042E-2</v>
      </c>
      <c r="CB7">
        <v>-9.1447899999999999E-2</v>
      </c>
      <c r="CC7">
        <v>-8.6913299999999999E-2</v>
      </c>
      <c r="CD7">
        <v>-4.26167E-2</v>
      </c>
      <c r="CE7">
        <v>5.4469999999999996E-4</v>
      </c>
      <c r="CF7">
        <v>9.2517999999999993E-3</v>
      </c>
      <c r="CG7">
        <v>3.1824000000000002E-3</v>
      </c>
      <c r="CH7">
        <v>2.9639000000000002E-3</v>
      </c>
      <c r="CI7">
        <v>2.5699999999999998E-3</v>
      </c>
      <c r="CJ7">
        <v>4.4914999999999998E-3</v>
      </c>
      <c r="CK7">
        <v>2.9651999999999999E-3</v>
      </c>
      <c r="CL7">
        <v>4.4669999999999996E-3</v>
      </c>
      <c r="CM7">
        <v>1.8759E-3</v>
      </c>
      <c r="CN7">
        <v>-5.3309000000000004E-3</v>
      </c>
      <c r="CO7">
        <v>-3.0571000000000001E-3</v>
      </c>
      <c r="CP7">
        <v>-1.06371E-2</v>
      </c>
      <c r="CQ7">
        <v>-6.6150000000000002E-3</v>
      </c>
      <c r="CR7">
        <v>-7.1516000000000001E-3</v>
      </c>
      <c r="CS7">
        <v>-1.50714E-2</v>
      </c>
      <c r="CT7">
        <v>-2.0696300000000001E-2</v>
      </c>
      <c r="CU7">
        <v>-2.97101E-2</v>
      </c>
      <c r="CV7">
        <v>0.1041169</v>
      </c>
      <c r="CW7">
        <v>0.1706164</v>
      </c>
      <c r="CX7">
        <v>6.7646300000000006E-2</v>
      </c>
      <c r="CY7">
        <v>2.04452E-2</v>
      </c>
      <c r="CZ7">
        <v>-8.7602299999999994E-2</v>
      </c>
      <c r="DA7">
        <v>-8.3345900000000001E-2</v>
      </c>
      <c r="DB7">
        <v>-3.9408699999999998E-2</v>
      </c>
      <c r="DC7">
        <v>3.3126000000000002E-3</v>
      </c>
      <c r="DD7">
        <v>1.1844500000000001E-2</v>
      </c>
      <c r="DE7">
        <v>5.5423E-3</v>
      </c>
      <c r="DF7">
        <v>5.0717000000000002E-3</v>
      </c>
      <c r="DG7">
        <v>4.4837999999999996E-3</v>
      </c>
      <c r="DH7">
        <v>6.1633E-3</v>
      </c>
      <c r="DI7">
        <v>4.5577999999999999E-3</v>
      </c>
      <c r="DJ7">
        <v>6.1428999999999997E-3</v>
      </c>
      <c r="DK7">
        <v>3.6833E-3</v>
      </c>
      <c r="DL7">
        <v>-3.3435000000000001E-3</v>
      </c>
      <c r="DM7">
        <v>-8.5070000000000002E-4</v>
      </c>
      <c r="DN7">
        <v>-8.1312999999999993E-3</v>
      </c>
      <c r="DO7">
        <v>-3.7131999999999998E-3</v>
      </c>
      <c r="DP7">
        <v>-3.8846000000000002E-3</v>
      </c>
      <c r="DQ7">
        <v>-1.1487199999999999E-2</v>
      </c>
      <c r="DR7">
        <v>-1.6919300000000002E-2</v>
      </c>
      <c r="DS7">
        <v>-2.57801E-2</v>
      </c>
      <c r="DT7">
        <v>0.1081273</v>
      </c>
      <c r="DU7">
        <v>0.17472109999999999</v>
      </c>
      <c r="DV7">
        <v>7.1757399999999999E-2</v>
      </c>
      <c r="DW7">
        <v>2.43862E-2</v>
      </c>
      <c r="DX7">
        <v>-8.3756700000000003E-2</v>
      </c>
      <c r="DY7">
        <v>-7.9778600000000005E-2</v>
      </c>
      <c r="DZ7">
        <v>-3.6200799999999998E-2</v>
      </c>
      <c r="EA7">
        <v>7.3090000000000004E-3</v>
      </c>
      <c r="EB7">
        <v>1.55879E-2</v>
      </c>
      <c r="EC7">
        <v>8.9495000000000009E-3</v>
      </c>
      <c r="ED7">
        <v>8.1150000000000007E-3</v>
      </c>
      <c r="EE7">
        <v>7.2468999999999997E-3</v>
      </c>
      <c r="EF7">
        <v>8.5771000000000007E-3</v>
      </c>
      <c r="EG7">
        <v>6.8571999999999999E-3</v>
      </c>
      <c r="EH7">
        <v>8.5626999999999995E-3</v>
      </c>
      <c r="EI7">
        <v>6.2928999999999997E-3</v>
      </c>
      <c r="EJ7">
        <v>-4.7399999999999997E-4</v>
      </c>
      <c r="EK7">
        <v>2.3349E-3</v>
      </c>
      <c r="EL7">
        <v>-4.5132999999999996E-3</v>
      </c>
      <c r="EM7">
        <v>4.7649999999999998E-4</v>
      </c>
      <c r="EN7">
        <v>8.3250000000000002E-4</v>
      </c>
      <c r="EO7">
        <v>-6.3121999999999996E-3</v>
      </c>
      <c r="EP7">
        <v>-1.1465899999999999E-2</v>
      </c>
      <c r="EQ7">
        <v>-2.0105899999999999E-2</v>
      </c>
      <c r="ER7">
        <v>0.11391759999999999</v>
      </c>
      <c r="ES7">
        <v>0.1806478</v>
      </c>
      <c r="ET7">
        <v>7.7693300000000007E-2</v>
      </c>
      <c r="EU7">
        <v>3.00764E-2</v>
      </c>
      <c r="EV7">
        <v>-7.8204300000000004E-2</v>
      </c>
      <c r="EW7">
        <v>-7.4627899999999997E-2</v>
      </c>
      <c r="EX7">
        <v>-3.1569E-2</v>
      </c>
      <c r="EY7">
        <v>72.166700000000006</v>
      </c>
      <c r="EZ7">
        <v>71.141170000000002</v>
      </c>
      <c r="FA7">
        <v>69.530299999999997</v>
      </c>
      <c r="FB7">
        <v>68.280140000000003</v>
      </c>
      <c r="FC7">
        <v>66.893000000000001</v>
      </c>
      <c r="FD7">
        <v>66.254750000000001</v>
      </c>
      <c r="FE7">
        <v>65.985470000000007</v>
      </c>
      <c r="FF7">
        <v>68.516490000000005</v>
      </c>
      <c r="FG7">
        <v>73.828370000000007</v>
      </c>
      <c r="FH7">
        <v>79.565719999999999</v>
      </c>
      <c r="FI7">
        <v>84.676640000000006</v>
      </c>
      <c r="FJ7">
        <v>89.327449999999999</v>
      </c>
      <c r="FK7">
        <v>93.803730000000002</v>
      </c>
      <c r="FL7">
        <v>97.610500000000002</v>
      </c>
      <c r="FM7">
        <v>100.0827</v>
      </c>
      <c r="FN7">
        <v>101.16419999999999</v>
      </c>
      <c r="FO7">
        <v>100.9209</v>
      </c>
      <c r="FP7">
        <v>99.207560000000001</v>
      </c>
      <c r="FQ7">
        <v>96.538330000000002</v>
      </c>
      <c r="FR7">
        <v>91.673519999999996</v>
      </c>
      <c r="FS7">
        <v>86.344629999999995</v>
      </c>
      <c r="FT7">
        <v>82.770309999999995</v>
      </c>
      <c r="FU7">
        <v>79.919200000000004</v>
      </c>
      <c r="FV7">
        <v>77.606719999999996</v>
      </c>
      <c r="FW7">
        <v>5.8538E-2</v>
      </c>
      <c r="FX7">
        <v>5.3619999999999996E-3</v>
      </c>
      <c r="FY7">
        <v>5.3619999999999996E-3</v>
      </c>
      <c r="FZ7">
        <v>0</v>
      </c>
      <c r="GA7">
        <v>0</v>
      </c>
    </row>
    <row r="8" spans="1:183" x14ac:dyDescent="0.3">
      <c r="A8" s="3" t="s">
        <v>52</v>
      </c>
      <c r="B8" s="6" t="s">
        <v>53</v>
      </c>
      <c r="C8" s="6" t="s">
        <v>99</v>
      </c>
      <c r="D8" s="6">
        <v>44790</v>
      </c>
      <c r="E8" s="46">
        <v>17</v>
      </c>
      <c r="F8" s="46">
        <v>19</v>
      </c>
      <c r="G8" s="46">
        <v>18</v>
      </c>
      <c r="H8" s="46">
        <v>19</v>
      </c>
      <c r="I8">
        <v>47138</v>
      </c>
      <c r="J8">
        <v>53095</v>
      </c>
      <c r="K8">
        <v>1.336365</v>
      </c>
      <c r="L8">
        <v>1.15255</v>
      </c>
      <c r="M8">
        <v>1.0170589999999999</v>
      </c>
      <c r="N8">
        <v>0.92401129999999998</v>
      </c>
      <c r="O8">
        <v>0.87080219999999997</v>
      </c>
      <c r="P8">
        <v>0.85318649999999996</v>
      </c>
      <c r="Q8">
        <v>0.87566569999999999</v>
      </c>
      <c r="R8">
        <v>0.84298910000000005</v>
      </c>
      <c r="S8">
        <v>0.79723169999999999</v>
      </c>
      <c r="T8">
        <v>0.84457329999999997</v>
      </c>
      <c r="U8">
        <v>0.93975629999999999</v>
      </c>
      <c r="V8">
        <v>1.0522039999999999</v>
      </c>
      <c r="W8">
        <v>1.1984589999999999</v>
      </c>
      <c r="X8">
        <v>1.3908700000000001</v>
      </c>
      <c r="Y8">
        <v>1.5598110000000001</v>
      </c>
      <c r="Z8">
        <v>1.7762340000000001</v>
      </c>
      <c r="AA8">
        <v>1.916015</v>
      </c>
      <c r="AB8">
        <v>2.1274519999999999</v>
      </c>
      <c r="AC8">
        <v>2.2835519999999998</v>
      </c>
      <c r="AD8">
        <v>2.2418870000000002</v>
      </c>
      <c r="AE8">
        <v>2.0921970000000001</v>
      </c>
      <c r="AF8">
        <v>1.9000999999999999</v>
      </c>
      <c r="AG8">
        <v>1.5991329999999999</v>
      </c>
      <c r="AH8">
        <v>1.308754</v>
      </c>
      <c r="AI8">
        <v>-2.0665099999999999E-2</v>
      </c>
      <c r="AJ8">
        <v>-1.21429E-2</v>
      </c>
      <c r="AK8">
        <v>-5.7790999999999997E-3</v>
      </c>
      <c r="AL8">
        <v>5.2122999999999996E-3</v>
      </c>
      <c r="AM8">
        <v>2.8281000000000001E-3</v>
      </c>
      <c r="AN8">
        <v>4.4490000000000003E-4</v>
      </c>
      <c r="AO8">
        <v>-2.9402999999999999E-3</v>
      </c>
      <c r="AP8">
        <v>-3.4472000000000001E-3</v>
      </c>
      <c r="AQ8">
        <v>-1.8823800000000002E-2</v>
      </c>
      <c r="AR8">
        <v>-1.3145799999999999E-2</v>
      </c>
      <c r="AS8">
        <v>-2.8079699999999999E-2</v>
      </c>
      <c r="AT8">
        <v>-3.6722999999999999E-2</v>
      </c>
      <c r="AU8">
        <v>-3.8236899999999997E-2</v>
      </c>
      <c r="AV8">
        <v>-5.2822899999999999E-2</v>
      </c>
      <c r="AW8">
        <v>-4.4085300000000001E-2</v>
      </c>
      <c r="AX8">
        <v>-3.89515E-2</v>
      </c>
      <c r="AY8">
        <v>0.12204089999999999</v>
      </c>
      <c r="AZ8">
        <v>0.1834866</v>
      </c>
      <c r="BA8">
        <v>0.17618310000000001</v>
      </c>
      <c r="BB8">
        <v>-0.19062000000000001</v>
      </c>
      <c r="BC8">
        <v>-0.1229233</v>
      </c>
      <c r="BD8">
        <v>-6.2443499999999999E-2</v>
      </c>
      <c r="BE8">
        <v>-2.74556E-2</v>
      </c>
      <c r="BF8">
        <v>-1.4660899999999999E-2</v>
      </c>
      <c r="BG8">
        <v>-1.6334399999999999E-2</v>
      </c>
      <c r="BH8">
        <v>-8.0859999999999994E-3</v>
      </c>
      <c r="BI8">
        <v>-2.0950000000000001E-3</v>
      </c>
      <c r="BJ8">
        <v>8.5468999999999996E-3</v>
      </c>
      <c r="BK8">
        <v>5.8681999999999996E-3</v>
      </c>
      <c r="BL8">
        <v>3.1879E-3</v>
      </c>
      <c r="BM8">
        <v>-2.4039999999999999E-4</v>
      </c>
      <c r="BN8">
        <v>-5.599E-4</v>
      </c>
      <c r="BO8">
        <v>-1.57138E-2</v>
      </c>
      <c r="BP8">
        <v>-9.7068999999999992E-3</v>
      </c>
      <c r="BQ8">
        <v>-2.4251700000000001E-2</v>
      </c>
      <c r="BR8">
        <v>-3.2577700000000001E-2</v>
      </c>
      <c r="BS8">
        <v>-3.3776300000000002E-2</v>
      </c>
      <c r="BT8">
        <v>-4.7886600000000001E-2</v>
      </c>
      <c r="BU8">
        <v>-3.8962900000000002E-2</v>
      </c>
      <c r="BV8">
        <v>-3.3530999999999998E-2</v>
      </c>
      <c r="BW8">
        <v>0.12739400000000001</v>
      </c>
      <c r="BX8">
        <v>0.18878519999999999</v>
      </c>
      <c r="BY8">
        <v>0.18145120000000001</v>
      </c>
      <c r="BZ8">
        <v>-0.1852405</v>
      </c>
      <c r="CA8">
        <v>-0.11790100000000001</v>
      </c>
      <c r="CB8">
        <v>-5.77002E-2</v>
      </c>
      <c r="CC8">
        <v>-2.31221E-2</v>
      </c>
      <c r="CD8">
        <v>-1.07746E-2</v>
      </c>
      <c r="CE8">
        <v>-1.3335E-2</v>
      </c>
      <c r="CF8">
        <v>-5.2760999999999997E-3</v>
      </c>
      <c r="CG8">
        <v>4.5669999999999999E-4</v>
      </c>
      <c r="CH8">
        <v>1.08565E-2</v>
      </c>
      <c r="CI8">
        <v>7.9737000000000002E-3</v>
      </c>
      <c r="CJ8">
        <v>5.0876000000000003E-3</v>
      </c>
      <c r="CK8">
        <v>1.6295000000000001E-3</v>
      </c>
      <c r="CL8">
        <v>1.4398E-3</v>
      </c>
      <c r="CM8">
        <v>-1.35599E-2</v>
      </c>
      <c r="CN8">
        <v>-7.3251999999999996E-3</v>
      </c>
      <c r="CO8">
        <v>-2.1600500000000002E-2</v>
      </c>
      <c r="CP8">
        <v>-2.9706699999999999E-2</v>
      </c>
      <c r="CQ8">
        <v>-3.06869E-2</v>
      </c>
      <c r="CR8">
        <v>-4.4467699999999999E-2</v>
      </c>
      <c r="CS8">
        <v>-3.5415099999999998E-2</v>
      </c>
      <c r="CT8">
        <v>-2.9776799999999999E-2</v>
      </c>
      <c r="CU8">
        <v>0.13110160000000001</v>
      </c>
      <c r="CV8">
        <v>0.19245499999999999</v>
      </c>
      <c r="CW8">
        <v>0.18509980000000001</v>
      </c>
      <c r="CX8">
        <v>-0.1815147</v>
      </c>
      <c r="CY8">
        <v>-0.1144226</v>
      </c>
      <c r="CZ8">
        <v>-5.4414999999999998E-2</v>
      </c>
      <c r="DA8">
        <v>-2.0120800000000001E-2</v>
      </c>
      <c r="DB8">
        <v>-8.0829999999999999E-3</v>
      </c>
      <c r="DC8">
        <v>-1.03356E-2</v>
      </c>
      <c r="DD8">
        <v>-2.4662999999999998E-3</v>
      </c>
      <c r="DE8">
        <v>3.0083000000000002E-3</v>
      </c>
      <c r="DF8">
        <v>1.31661E-2</v>
      </c>
      <c r="DG8">
        <v>1.00792E-2</v>
      </c>
      <c r="DH8">
        <v>6.9874000000000004E-3</v>
      </c>
      <c r="DI8">
        <v>3.4994000000000002E-3</v>
      </c>
      <c r="DJ8">
        <v>3.4394999999999998E-3</v>
      </c>
      <c r="DK8">
        <v>-1.14059E-2</v>
      </c>
      <c r="DL8">
        <v>-4.9433999999999997E-3</v>
      </c>
      <c r="DM8">
        <v>-1.8949299999999999E-2</v>
      </c>
      <c r="DN8">
        <v>-2.6835700000000001E-2</v>
      </c>
      <c r="DO8">
        <v>-2.7597500000000001E-2</v>
      </c>
      <c r="DP8">
        <v>-4.1048899999999999E-2</v>
      </c>
      <c r="DQ8">
        <v>-3.1867300000000001E-2</v>
      </c>
      <c r="DR8">
        <v>-2.60226E-2</v>
      </c>
      <c r="DS8">
        <v>0.13480909999999999</v>
      </c>
      <c r="DT8">
        <v>0.19612479999999999</v>
      </c>
      <c r="DU8">
        <v>0.18874850000000001</v>
      </c>
      <c r="DV8">
        <v>-0.1777888</v>
      </c>
      <c r="DW8">
        <v>-0.11094420000000001</v>
      </c>
      <c r="DX8">
        <v>-5.11297E-2</v>
      </c>
      <c r="DY8">
        <v>-1.71194E-2</v>
      </c>
      <c r="DZ8">
        <v>-5.3914000000000002E-3</v>
      </c>
      <c r="EA8">
        <v>-6.0048999999999996E-3</v>
      </c>
      <c r="EB8">
        <v>1.5907E-3</v>
      </c>
      <c r="EC8">
        <v>6.6924999999999997E-3</v>
      </c>
      <c r="ED8">
        <v>1.65007E-2</v>
      </c>
      <c r="EE8">
        <v>1.3119199999999999E-2</v>
      </c>
      <c r="EF8">
        <v>9.7303000000000008E-3</v>
      </c>
      <c r="EG8">
        <v>6.1992000000000002E-3</v>
      </c>
      <c r="EH8">
        <v>6.3267999999999996E-3</v>
      </c>
      <c r="EI8">
        <v>-8.2959000000000001E-3</v>
      </c>
      <c r="EJ8">
        <v>-1.5045E-3</v>
      </c>
      <c r="EK8">
        <v>-1.51214E-2</v>
      </c>
      <c r="EL8">
        <v>-2.2690399999999999E-2</v>
      </c>
      <c r="EM8">
        <v>-2.3136799999999999E-2</v>
      </c>
      <c r="EN8">
        <v>-3.6112600000000002E-2</v>
      </c>
      <c r="EO8">
        <v>-2.6744799999999999E-2</v>
      </c>
      <c r="EP8">
        <v>-2.0602200000000001E-2</v>
      </c>
      <c r="EQ8">
        <v>0.14016229999999999</v>
      </c>
      <c r="ER8">
        <v>0.2014233</v>
      </c>
      <c r="ES8">
        <v>0.19401660000000001</v>
      </c>
      <c r="ET8">
        <v>-0.17240929999999999</v>
      </c>
      <c r="EU8">
        <v>-0.1059219</v>
      </c>
      <c r="EV8">
        <v>-4.6386400000000001E-2</v>
      </c>
      <c r="EW8">
        <v>-1.2785899999999999E-2</v>
      </c>
      <c r="EX8">
        <v>-1.5051999999999999E-3</v>
      </c>
      <c r="EY8">
        <v>75.434569999999994</v>
      </c>
      <c r="EZ8">
        <v>74.608490000000003</v>
      </c>
      <c r="FA8">
        <v>73.587540000000004</v>
      </c>
      <c r="FB8">
        <v>72.347200000000001</v>
      </c>
      <c r="FC8">
        <v>72.087109999999996</v>
      </c>
      <c r="FD8">
        <v>71.516710000000003</v>
      </c>
      <c r="FE8">
        <v>70.840029999999999</v>
      </c>
      <c r="FF8">
        <v>72.171790000000001</v>
      </c>
      <c r="FG8">
        <v>76.3215</v>
      </c>
      <c r="FH8">
        <v>80.013310000000004</v>
      </c>
      <c r="FI8">
        <v>83.131820000000005</v>
      </c>
      <c r="FJ8">
        <v>86.646799999999999</v>
      </c>
      <c r="FK8">
        <v>89.359070000000003</v>
      </c>
      <c r="FL8">
        <v>90.742990000000006</v>
      </c>
      <c r="FM8">
        <v>91.834019999999995</v>
      </c>
      <c r="FN8">
        <v>91.931370000000001</v>
      </c>
      <c r="FO8">
        <v>91.466009999999997</v>
      </c>
      <c r="FP8">
        <v>90.820800000000006</v>
      </c>
      <c r="FQ8">
        <v>89.167789999999997</v>
      </c>
      <c r="FR8">
        <v>85.510260000000002</v>
      </c>
      <c r="FS8">
        <v>81.355789999999999</v>
      </c>
      <c r="FT8">
        <v>77.973339999999993</v>
      </c>
      <c r="FU8">
        <v>75.478139999999996</v>
      </c>
      <c r="FV8">
        <v>73.769810000000007</v>
      </c>
      <c r="FW8">
        <v>5.7215099999999998E-2</v>
      </c>
      <c r="FX8">
        <v>4.0464999999999997E-3</v>
      </c>
      <c r="FY8">
        <v>4.9341999999999997E-3</v>
      </c>
      <c r="FZ8">
        <v>0</v>
      </c>
      <c r="GA8">
        <v>0</v>
      </c>
    </row>
    <row r="9" spans="1:183" x14ac:dyDescent="0.3">
      <c r="A9" s="3" t="s">
        <v>52</v>
      </c>
      <c r="B9" s="6" t="s">
        <v>53</v>
      </c>
      <c r="C9" s="6" t="s">
        <v>99</v>
      </c>
      <c r="D9" s="6">
        <v>44792</v>
      </c>
      <c r="E9" s="46">
        <v>18</v>
      </c>
      <c r="F9" s="46">
        <v>19</v>
      </c>
      <c r="G9" s="46">
        <v>18</v>
      </c>
      <c r="H9" s="46">
        <v>19</v>
      </c>
      <c r="I9">
        <v>8647</v>
      </c>
      <c r="J9">
        <v>52994</v>
      </c>
      <c r="K9">
        <v>1.263002</v>
      </c>
      <c r="L9">
        <v>1.0785229999999999</v>
      </c>
      <c r="M9">
        <v>0.9541868</v>
      </c>
      <c r="N9">
        <v>0.86839770000000005</v>
      </c>
      <c r="O9">
        <v>0.82373169999999996</v>
      </c>
      <c r="P9">
        <v>0.81682469999999996</v>
      </c>
      <c r="Q9">
        <v>0.86830200000000002</v>
      </c>
      <c r="R9">
        <v>0.85405050000000005</v>
      </c>
      <c r="S9">
        <v>0.784466</v>
      </c>
      <c r="T9">
        <v>0.79687949999999996</v>
      </c>
      <c r="U9">
        <v>0.86623209999999995</v>
      </c>
      <c r="V9">
        <v>1.00088</v>
      </c>
      <c r="W9">
        <v>1.194458</v>
      </c>
      <c r="X9">
        <v>1.4481900000000001</v>
      </c>
      <c r="Y9">
        <v>1.7093579999999999</v>
      </c>
      <c r="Z9">
        <v>2.05084</v>
      </c>
      <c r="AA9">
        <v>2.3661289999999999</v>
      </c>
      <c r="AB9">
        <v>2.7164640000000002</v>
      </c>
      <c r="AC9">
        <v>2.888601</v>
      </c>
      <c r="AD9">
        <v>2.734556</v>
      </c>
      <c r="AE9">
        <v>2.4341780000000002</v>
      </c>
      <c r="AF9">
        <v>2.110144</v>
      </c>
      <c r="AG9">
        <v>1.7436210000000001</v>
      </c>
      <c r="AH9">
        <v>1.4048860000000001</v>
      </c>
      <c r="AI9">
        <v>-7.0403000000000002E-3</v>
      </c>
      <c r="AJ9">
        <v>-1.04493E-2</v>
      </c>
      <c r="AK9">
        <v>-1.3830500000000001E-2</v>
      </c>
      <c r="AL9">
        <v>-1.52195E-2</v>
      </c>
      <c r="AM9">
        <v>-9.2490999999999997E-3</v>
      </c>
      <c r="AN9">
        <v>-1.3131500000000001E-2</v>
      </c>
      <c r="AO9">
        <v>-1.46845E-2</v>
      </c>
      <c r="AP9">
        <v>-2.2897600000000001E-2</v>
      </c>
      <c r="AQ9">
        <v>-2.2677800000000001E-2</v>
      </c>
      <c r="AR9">
        <v>-2.4952499999999999E-2</v>
      </c>
      <c r="AS9">
        <v>-1.70335E-2</v>
      </c>
      <c r="AT9">
        <v>-2.7299199999999999E-2</v>
      </c>
      <c r="AU9">
        <v>-1.8149499999999999E-2</v>
      </c>
      <c r="AV9">
        <v>-1.3665399999999999E-2</v>
      </c>
      <c r="AW9">
        <v>-3.1037100000000001E-2</v>
      </c>
      <c r="AX9">
        <v>-2.6420099999999998E-2</v>
      </c>
      <c r="AY9">
        <v>-4.8462699999999997E-2</v>
      </c>
      <c r="AZ9">
        <v>0.18619869999999999</v>
      </c>
      <c r="BA9">
        <v>0.21973309999999999</v>
      </c>
      <c r="BB9">
        <v>-0.23285020000000001</v>
      </c>
      <c r="BC9">
        <v>-0.15721560000000001</v>
      </c>
      <c r="BD9">
        <v>-6.8397700000000006E-2</v>
      </c>
      <c r="BE9">
        <v>-2.1728899999999999E-2</v>
      </c>
      <c r="BF9">
        <v>-3.5624700000000002E-2</v>
      </c>
      <c r="BG9">
        <v>2.1040999999999998E-3</v>
      </c>
      <c r="BH9">
        <v>-2.1075E-3</v>
      </c>
      <c r="BI9">
        <v>-5.9770999999999999E-3</v>
      </c>
      <c r="BJ9">
        <v>-8.0671000000000007E-3</v>
      </c>
      <c r="BK9">
        <v>-2.5300000000000001E-3</v>
      </c>
      <c r="BL9">
        <v>-7.1256999999999996E-3</v>
      </c>
      <c r="BM9">
        <v>-8.6841999999999996E-3</v>
      </c>
      <c r="BN9">
        <v>-1.6253199999999999E-2</v>
      </c>
      <c r="BO9">
        <v>-1.56588E-2</v>
      </c>
      <c r="BP9">
        <v>-1.70714E-2</v>
      </c>
      <c r="BQ9">
        <v>-8.2577999999999992E-3</v>
      </c>
      <c r="BR9">
        <v>-1.7808600000000001E-2</v>
      </c>
      <c r="BS9">
        <v>-7.8522999999999996E-3</v>
      </c>
      <c r="BT9">
        <v>-2.3755999999999998E-3</v>
      </c>
      <c r="BU9">
        <v>-1.92885E-2</v>
      </c>
      <c r="BV9">
        <v>-1.41987E-2</v>
      </c>
      <c r="BW9">
        <v>-3.5938100000000001E-2</v>
      </c>
      <c r="BX9">
        <v>0.19930619999999999</v>
      </c>
      <c r="BY9">
        <v>0.2331049</v>
      </c>
      <c r="BZ9">
        <v>-0.21932109999999999</v>
      </c>
      <c r="CA9">
        <v>-0.14447969999999999</v>
      </c>
      <c r="CB9">
        <v>-5.6602100000000002E-2</v>
      </c>
      <c r="CC9">
        <v>-1.1106E-2</v>
      </c>
      <c r="CD9">
        <v>-2.6219800000000001E-2</v>
      </c>
      <c r="CE9">
        <v>8.4375000000000006E-3</v>
      </c>
      <c r="CF9">
        <v>3.6700000000000001E-3</v>
      </c>
      <c r="CG9">
        <v>-5.3790000000000001E-4</v>
      </c>
      <c r="CH9">
        <v>-3.1134000000000001E-3</v>
      </c>
      <c r="CI9">
        <v>2.1235999999999998E-3</v>
      </c>
      <c r="CJ9">
        <v>-2.9661000000000002E-3</v>
      </c>
      <c r="CK9">
        <v>-4.5284000000000001E-3</v>
      </c>
      <c r="CL9">
        <v>-1.16513E-2</v>
      </c>
      <c r="CM9">
        <v>-1.07975E-2</v>
      </c>
      <c r="CN9">
        <v>-1.1612900000000001E-2</v>
      </c>
      <c r="CO9">
        <v>-2.1798E-3</v>
      </c>
      <c r="CP9">
        <v>-1.12354E-2</v>
      </c>
      <c r="CQ9">
        <v>-7.205E-4</v>
      </c>
      <c r="CR9">
        <v>5.4435999999999998E-3</v>
      </c>
      <c r="CS9">
        <v>-1.11515E-2</v>
      </c>
      <c r="CT9">
        <v>-5.7342000000000001E-3</v>
      </c>
      <c r="CU9">
        <v>-2.7263599999999999E-2</v>
      </c>
      <c r="CV9">
        <v>0.2083844</v>
      </c>
      <c r="CW9">
        <v>0.2423662</v>
      </c>
      <c r="CX9">
        <v>-0.20995079999999999</v>
      </c>
      <c r="CY9">
        <v>-0.1356588</v>
      </c>
      <c r="CZ9">
        <v>-4.8432500000000003E-2</v>
      </c>
      <c r="DA9">
        <v>-3.7485999999999999E-3</v>
      </c>
      <c r="DB9">
        <v>-1.9706000000000001E-2</v>
      </c>
      <c r="DC9">
        <v>1.47709E-2</v>
      </c>
      <c r="DD9">
        <v>9.4476000000000004E-3</v>
      </c>
      <c r="DE9">
        <v>4.9012999999999999E-3</v>
      </c>
      <c r="DF9">
        <v>1.8403E-3</v>
      </c>
      <c r="DG9">
        <v>6.7773E-3</v>
      </c>
      <c r="DH9">
        <v>1.1934999999999999E-3</v>
      </c>
      <c r="DI9">
        <v>-3.726E-4</v>
      </c>
      <c r="DJ9">
        <v>-7.0493999999999999E-3</v>
      </c>
      <c r="DK9">
        <v>-5.9362E-3</v>
      </c>
      <c r="DL9">
        <v>-6.1545000000000002E-3</v>
      </c>
      <c r="DM9">
        <v>3.8982999999999999E-3</v>
      </c>
      <c r="DN9">
        <v>-4.6620999999999998E-3</v>
      </c>
      <c r="DO9">
        <v>6.4113E-3</v>
      </c>
      <c r="DP9">
        <v>1.3262899999999999E-2</v>
      </c>
      <c r="DQ9">
        <v>-3.0144999999999998E-3</v>
      </c>
      <c r="DR9">
        <v>2.7303000000000002E-3</v>
      </c>
      <c r="DS9">
        <v>-1.8589100000000001E-2</v>
      </c>
      <c r="DT9">
        <v>0.21746260000000001</v>
      </c>
      <c r="DU9">
        <v>0.2516275</v>
      </c>
      <c r="DV9">
        <v>-0.20058049999999999</v>
      </c>
      <c r="DW9">
        <v>-0.1268379</v>
      </c>
      <c r="DX9">
        <v>-4.0262899999999997E-2</v>
      </c>
      <c r="DY9">
        <v>3.6088000000000001E-3</v>
      </c>
      <c r="DZ9">
        <v>-1.3192300000000001E-2</v>
      </c>
      <c r="EA9">
        <v>2.39153E-2</v>
      </c>
      <c r="EB9">
        <v>1.77894E-2</v>
      </c>
      <c r="EC9">
        <v>1.2754700000000001E-2</v>
      </c>
      <c r="ED9">
        <v>8.9926999999999993E-3</v>
      </c>
      <c r="EE9">
        <v>1.34964E-2</v>
      </c>
      <c r="EF9">
        <v>7.1992999999999996E-3</v>
      </c>
      <c r="EG9">
        <v>5.6277000000000002E-3</v>
      </c>
      <c r="EH9">
        <v>-4.0499999999999998E-4</v>
      </c>
      <c r="EI9">
        <v>1.0828000000000001E-3</v>
      </c>
      <c r="EJ9">
        <v>1.7266E-3</v>
      </c>
      <c r="EK9">
        <v>1.2674E-2</v>
      </c>
      <c r="EL9">
        <v>4.8285000000000003E-3</v>
      </c>
      <c r="EM9">
        <v>1.6708600000000001E-2</v>
      </c>
      <c r="EN9">
        <v>2.4552600000000001E-2</v>
      </c>
      <c r="EO9">
        <v>8.7340999999999998E-3</v>
      </c>
      <c r="EP9">
        <v>1.49517E-2</v>
      </c>
      <c r="EQ9">
        <v>-6.0644999999999996E-3</v>
      </c>
      <c r="ER9">
        <v>0.23057</v>
      </c>
      <c r="ES9">
        <v>0.2649994</v>
      </c>
      <c r="ET9">
        <v>-0.1870513</v>
      </c>
      <c r="EU9">
        <v>-0.114102</v>
      </c>
      <c r="EV9">
        <v>-2.8467300000000001E-2</v>
      </c>
      <c r="EW9">
        <v>1.42317E-2</v>
      </c>
      <c r="EX9">
        <v>-3.7873999999999998E-3</v>
      </c>
      <c r="EY9">
        <v>73.911060000000006</v>
      </c>
      <c r="EZ9">
        <v>73.004260000000002</v>
      </c>
      <c r="FA9">
        <v>71.920940000000002</v>
      </c>
      <c r="FB9">
        <v>70.615110000000001</v>
      </c>
      <c r="FC9">
        <v>69.028800000000004</v>
      </c>
      <c r="FD9">
        <v>67.746930000000006</v>
      </c>
      <c r="FE9">
        <v>67.271360000000001</v>
      </c>
      <c r="FF9">
        <v>70.310100000000006</v>
      </c>
      <c r="FG9">
        <v>75.893889999999999</v>
      </c>
      <c r="FH9">
        <v>81.897390000000001</v>
      </c>
      <c r="FI9">
        <v>87.132230000000007</v>
      </c>
      <c r="FJ9">
        <v>89.195520000000002</v>
      </c>
      <c r="FK9">
        <v>92.222560000000001</v>
      </c>
      <c r="FL9">
        <v>93.813130000000001</v>
      </c>
      <c r="FM9">
        <v>95.818160000000006</v>
      </c>
      <c r="FN9">
        <v>97.604299999999995</v>
      </c>
      <c r="FO9">
        <v>98.862629999999996</v>
      </c>
      <c r="FP9">
        <v>98.830020000000005</v>
      </c>
      <c r="FQ9">
        <v>95.902659999999997</v>
      </c>
      <c r="FR9">
        <v>89.191599999999994</v>
      </c>
      <c r="FS9">
        <v>81.99042</v>
      </c>
      <c r="FT9">
        <v>77.539439999999999</v>
      </c>
      <c r="FU9">
        <v>75.465459999999993</v>
      </c>
      <c r="FV9">
        <v>73.764290000000003</v>
      </c>
      <c r="FW9">
        <v>0.1402533</v>
      </c>
      <c r="FX9">
        <v>1.23652E-2</v>
      </c>
      <c r="FY9">
        <v>1.23652E-2</v>
      </c>
      <c r="FZ9">
        <v>0</v>
      </c>
      <c r="GA9">
        <v>0</v>
      </c>
    </row>
    <row r="10" spans="1:183" x14ac:dyDescent="0.3">
      <c r="A10" s="3" t="s">
        <v>52</v>
      </c>
      <c r="B10" s="6" t="s">
        <v>53</v>
      </c>
      <c r="C10" s="6" t="s">
        <v>99</v>
      </c>
      <c r="D10" s="6">
        <v>44806</v>
      </c>
      <c r="E10" s="46">
        <v>18</v>
      </c>
      <c r="F10" s="46">
        <v>19</v>
      </c>
      <c r="G10" s="46">
        <v>18</v>
      </c>
      <c r="H10" s="46">
        <v>19</v>
      </c>
      <c r="I10">
        <v>10653</v>
      </c>
      <c r="J10">
        <v>56695</v>
      </c>
      <c r="K10">
        <v>1.5147349999999999</v>
      </c>
      <c r="L10">
        <v>1.3075380000000001</v>
      </c>
      <c r="M10">
        <v>1.1704730000000001</v>
      </c>
      <c r="N10">
        <v>1.0647709999999999</v>
      </c>
      <c r="O10">
        <v>1.013997</v>
      </c>
      <c r="P10">
        <v>0.98458040000000002</v>
      </c>
      <c r="Q10">
        <v>0.98634710000000003</v>
      </c>
      <c r="R10">
        <v>0.92699560000000003</v>
      </c>
      <c r="S10">
        <v>0.8567399</v>
      </c>
      <c r="T10">
        <v>0.8845227</v>
      </c>
      <c r="U10">
        <v>1.0323340000000001</v>
      </c>
      <c r="V10">
        <v>1.2468060000000001</v>
      </c>
      <c r="W10">
        <v>1.5336529999999999</v>
      </c>
      <c r="X10">
        <v>1.833939</v>
      </c>
      <c r="Y10">
        <v>2.1519469999999998</v>
      </c>
      <c r="Z10">
        <v>2.5092340000000002</v>
      </c>
      <c r="AA10">
        <v>2.8931490000000002</v>
      </c>
      <c r="AB10">
        <v>3.2054749999999999</v>
      </c>
      <c r="AC10">
        <v>3.3146140000000002</v>
      </c>
      <c r="AD10">
        <v>3.1108560000000001</v>
      </c>
      <c r="AE10">
        <v>2.8629540000000002</v>
      </c>
      <c r="AF10">
        <v>2.569788</v>
      </c>
      <c r="AG10">
        <v>2.2090930000000002</v>
      </c>
      <c r="AH10">
        <v>1.8699190000000001</v>
      </c>
      <c r="AI10">
        <v>-3.07394E-2</v>
      </c>
      <c r="AJ10">
        <v>-3.0815599999999999E-2</v>
      </c>
      <c r="AK10">
        <v>-1.7873E-2</v>
      </c>
      <c r="AL10">
        <v>-1.5075399999999999E-2</v>
      </c>
      <c r="AM10">
        <v>-8.5605999999999998E-3</v>
      </c>
      <c r="AN10">
        <v>-9.3215999999999993E-3</v>
      </c>
      <c r="AO10">
        <v>-1.9271099999999999E-2</v>
      </c>
      <c r="AP10">
        <v>-1.9560399999999999E-2</v>
      </c>
      <c r="AQ10">
        <v>-2.60804E-2</v>
      </c>
      <c r="AR10">
        <v>-4.0955800000000001E-2</v>
      </c>
      <c r="AS10">
        <v>-3.5362299999999999E-2</v>
      </c>
      <c r="AT10">
        <v>-4.4873299999999998E-2</v>
      </c>
      <c r="AU10">
        <v>-3.2814200000000002E-2</v>
      </c>
      <c r="AV10">
        <v>-5.3097800000000001E-2</v>
      </c>
      <c r="AW10">
        <v>-4.8604000000000001E-2</v>
      </c>
      <c r="AX10">
        <v>-8.4288100000000005E-2</v>
      </c>
      <c r="AY10">
        <v>-8.1012799999999996E-2</v>
      </c>
      <c r="AZ10">
        <v>0.16501070000000001</v>
      </c>
      <c r="BA10">
        <v>0.20114779999999999</v>
      </c>
      <c r="BB10">
        <v>-0.2100252</v>
      </c>
      <c r="BC10">
        <v>-0.16156209999999999</v>
      </c>
      <c r="BD10">
        <v>-0.1073988</v>
      </c>
      <c r="BE10">
        <v>-5.4366600000000001E-2</v>
      </c>
      <c r="BF10">
        <v>-3.0636900000000002E-2</v>
      </c>
      <c r="BG10">
        <v>-2.23298E-2</v>
      </c>
      <c r="BH10">
        <v>-2.3258600000000001E-2</v>
      </c>
      <c r="BI10">
        <v>-1.1064600000000001E-2</v>
      </c>
      <c r="BJ10">
        <v>-8.6995000000000006E-3</v>
      </c>
      <c r="BK10">
        <v>-2.3503E-3</v>
      </c>
      <c r="BL10" s="34">
        <v>-3.3352999999999998E-3</v>
      </c>
      <c r="BM10">
        <v>-1.3289499999999999E-2</v>
      </c>
      <c r="BN10">
        <v>-1.2984900000000001E-2</v>
      </c>
      <c r="BO10">
        <v>-1.8985200000000001E-2</v>
      </c>
      <c r="BP10">
        <v>-3.3351600000000002E-2</v>
      </c>
      <c r="BQ10">
        <v>-2.6860499999999999E-2</v>
      </c>
      <c r="BR10">
        <v>-3.5158000000000002E-2</v>
      </c>
      <c r="BS10">
        <v>-2.2311399999999999E-2</v>
      </c>
      <c r="BT10">
        <v>-4.1827700000000002E-2</v>
      </c>
      <c r="BU10">
        <v>-3.70785E-2</v>
      </c>
      <c r="BV10">
        <v>-7.2265099999999999E-2</v>
      </c>
      <c r="BW10">
        <v>-6.8532999999999997E-2</v>
      </c>
      <c r="BX10">
        <v>0.17819479999999999</v>
      </c>
      <c r="BY10">
        <v>0.21434900000000001</v>
      </c>
      <c r="BZ10">
        <v>-0.1969911</v>
      </c>
      <c r="CA10">
        <v>-0.14896509999999999</v>
      </c>
      <c r="CB10">
        <v>-9.5483700000000005E-2</v>
      </c>
      <c r="CC10">
        <v>-4.3328199999999997E-2</v>
      </c>
      <c r="CD10">
        <v>-2.0677500000000001E-2</v>
      </c>
      <c r="CE10">
        <v>-1.6505300000000001E-2</v>
      </c>
      <c r="CF10">
        <v>-1.8024600000000002E-2</v>
      </c>
      <c r="CG10">
        <v>-6.3492000000000002E-3</v>
      </c>
      <c r="CH10">
        <v>-4.2836000000000003E-3</v>
      </c>
      <c r="CI10">
        <v>1.9509E-3</v>
      </c>
      <c r="CJ10">
        <v>8.1079999999999998E-4</v>
      </c>
      <c r="CK10">
        <v>-9.1468000000000001E-3</v>
      </c>
      <c r="CL10">
        <v>-8.4308000000000004E-3</v>
      </c>
      <c r="CM10">
        <v>-1.40711E-2</v>
      </c>
      <c r="CN10">
        <v>-2.8084999999999999E-2</v>
      </c>
      <c r="CO10">
        <v>-2.09722E-2</v>
      </c>
      <c r="CP10">
        <v>-2.8429200000000002E-2</v>
      </c>
      <c r="CQ10">
        <v>-1.5037099999999999E-2</v>
      </c>
      <c r="CR10">
        <v>-3.40221E-2</v>
      </c>
      <c r="CS10">
        <v>-2.9096E-2</v>
      </c>
      <c r="CT10">
        <v>-6.3937999999999995E-2</v>
      </c>
      <c r="CU10">
        <v>-5.9889499999999998E-2</v>
      </c>
      <c r="CV10">
        <v>0.1873261</v>
      </c>
      <c r="CW10">
        <v>0.2234921</v>
      </c>
      <c r="CX10">
        <v>-0.18796379999999999</v>
      </c>
      <c r="CY10">
        <v>-0.14024039999999999</v>
      </c>
      <c r="CZ10">
        <v>-8.7231400000000001E-2</v>
      </c>
      <c r="DA10">
        <v>-3.5682999999999999E-2</v>
      </c>
      <c r="DB10">
        <v>-1.3779599999999999E-2</v>
      </c>
      <c r="DC10">
        <v>-1.0680800000000001E-2</v>
      </c>
      <c r="DD10">
        <v>-1.27907E-2</v>
      </c>
      <c r="DE10">
        <v>-1.6337000000000001E-3</v>
      </c>
      <c r="DF10">
        <v>1.3229999999999999E-4</v>
      </c>
      <c r="DG10">
        <v>6.2521E-3</v>
      </c>
      <c r="DH10">
        <v>4.9569999999999996E-3</v>
      </c>
      <c r="DI10">
        <v>-5.0039999999999998E-3</v>
      </c>
      <c r="DJ10">
        <v>-3.8766E-3</v>
      </c>
      <c r="DK10">
        <v>-9.1570000000000002E-3</v>
      </c>
      <c r="DL10">
        <v>-2.28183E-2</v>
      </c>
      <c r="DM10">
        <v>-1.5083900000000001E-2</v>
      </c>
      <c r="DN10">
        <v>-2.1700400000000002E-2</v>
      </c>
      <c r="DO10">
        <v>-7.7628000000000003E-3</v>
      </c>
      <c r="DP10">
        <v>-2.62165E-2</v>
      </c>
      <c r="DQ10">
        <v>-2.11135E-2</v>
      </c>
      <c r="DR10">
        <v>-5.5610899999999998E-2</v>
      </c>
      <c r="DS10">
        <v>-5.1246E-2</v>
      </c>
      <c r="DT10">
        <v>0.1964573</v>
      </c>
      <c r="DU10">
        <v>0.23263519999999999</v>
      </c>
      <c r="DV10">
        <v>-0.1789365</v>
      </c>
      <c r="DW10">
        <v>-0.13151570000000001</v>
      </c>
      <c r="DX10">
        <v>-7.8979099999999997E-2</v>
      </c>
      <c r="DY10">
        <v>-2.8037800000000002E-2</v>
      </c>
      <c r="DZ10">
        <v>-6.8818000000000004E-3</v>
      </c>
      <c r="EA10">
        <v>-2.2710999999999999E-3</v>
      </c>
      <c r="EB10">
        <v>-5.2337E-3</v>
      </c>
      <c r="EC10">
        <v>5.1745999999999997E-3</v>
      </c>
      <c r="ED10">
        <v>6.5081000000000002E-3</v>
      </c>
      <c r="EE10">
        <v>1.24624E-2</v>
      </c>
      <c r="EF10">
        <v>1.09433E-2</v>
      </c>
      <c r="EG10">
        <v>9.7750000000000007E-4</v>
      </c>
      <c r="EH10">
        <v>2.6987999999999999E-3</v>
      </c>
      <c r="EI10">
        <v>-2.0619000000000002E-3</v>
      </c>
      <c r="EJ10">
        <v>-1.5214099999999999E-2</v>
      </c>
      <c r="EK10">
        <v>-6.5821999999999999E-3</v>
      </c>
      <c r="EL10">
        <v>-1.19851E-2</v>
      </c>
      <c r="EM10">
        <v>2.7401000000000001E-3</v>
      </c>
      <c r="EN10">
        <v>-1.49465E-2</v>
      </c>
      <c r="EO10">
        <v>-9.5879999999999993E-3</v>
      </c>
      <c r="EP10">
        <v>-4.3587899999999999E-2</v>
      </c>
      <c r="EQ10">
        <v>-3.8766099999999998E-2</v>
      </c>
      <c r="ER10">
        <v>0.20964140000000001</v>
      </c>
      <c r="ES10">
        <v>0.24583630000000001</v>
      </c>
      <c r="ET10">
        <v>-0.16590250000000001</v>
      </c>
      <c r="EU10">
        <v>-0.1189186</v>
      </c>
      <c r="EV10">
        <v>-6.7063999999999999E-2</v>
      </c>
      <c r="EW10">
        <v>-1.6999400000000001E-2</v>
      </c>
      <c r="EX10">
        <v>3.0776000000000002E-3</v>
      </c>
      <c r="EY10">
        <v>85.096239999999995</v>
      </c>
      <c r="EZ10">
        <v>83.095640000000003</v>
      </c>
      <c r="FA10">
        <v>81.461889999999997</v>
      </c>
      <c r="FB10">
        <v>79.676569999999998</v>
      </c>
      <c r="FC10">
        <v>78.442070000000001</v>
      </c>
      <c r="FD10">
        <v>76.332629999999995</v>
      </c>
      <c r="FE10">
        <v>75.773809999999997</v>
      </c>
      <c r="FF10">
        <v>77.45008</v>
      </c>
      <c r="FG10">
        <v>80.777500000000003</v>
      </c>
      <c r="FH10">
        <v>86.049880000000002</v>
      </c>
      <c r="FI10">
        <v>91.229460000000003</v>
      </c>
      <c r="FJ10">
        <v>95.165049999999994</v>
      </c>
      <c r="FK10">
        <v>98.042720000000003</v>
      </c>
      <c r="FL10">
        <v>101.3541</v>
      </c>
      <c r="FM10">
        <v>104.801</v>
      </c>
      <c r="FN10">
        <v>106.1758</v>
      </c>
      <c r="FO10">
        <v>107.7505</v>
      </c>
      <c r="FP10">
        <v>107.25069999999999</v>
      </c>
      <c r="FQ10">
        <v>104.77979999999999</v>
      </c>
      <c r="FR10">
        <v>100.9301</v>
      </c>
      <c r="FS10">
        <v>97.565470000000005</v>
      </c>
      <c r="FT10">
        <v>94.226990000000001</v>
      </c>
      <c r="FU10">
        <v>90.348529999999997</v>
      </c>
      <c r="FV10">
        <v>86.899050000000003</v>
      </c>
      <c r="FW10">
        <v>0.14012720000000001</v>
      </c>
      <c r="FX10">
        <v>1.23207E-2</v>
      </c>
      <c r="FY10">
        <v>1.23207E-2</v>
      </c>
      <c r="FZ10">
        <v>0</v>
      </c>
      <c r="GA10">
        <v>0</v>
      </c>
    </row>
    <row r="11" spans="1:183" x14ac:dyDescent="0.3">
      <c r="A11" s="3" t="s">
        <v>52</v>
      </c>
      <c r="B11" s="6" t="s">
        <v>53</v>
      </c>
      <c r="C11" s="6" t="s">
        <v>99</v>
      </c>
      <c r="D11" s="6">
        <v>44809</v>
      </c>
      <c r="E11" s="46">
        <v>19</v>
      </c>
      <c r="F11" s="46">
        <v>22</v>
      </c>
      <c r="G11" s="46">
        <v>19</v>
      </c>
      <c r="H11" s="46">
        <v>20</v>
      </c>
      <c r="I11">
        <v>52456</v>
      </c>
      <c r="J11">
        <v>52473</v>
      </c>
      <c r="K11">
        <v>1.362185</v>
      </c>
      <c r="L11">
        <v>1.1719470000000001</v>
      </c>
      <c r="M11">
        <v>1.0336810000000001</v>
      </c>
      <c r="N11">
        <v>0.93408190000000002</v>
      </c>
      <c r="O11">
        <v>0.87171050000000005</v>
      </c>
      <c r="P11">
        <v>0.83382990000000001</v>
      </c>
      <c r="Q11">
        <v>0.83117059999999998</v>
      </c>
      <c r="R11">
        <v>0.82016509999999998</v>
      </c>
      <c r="S11">
        <v>0.88252549999999996</v>
      </c>
      <c r="T11">
        <v>1.0006759999999999</v>
      </c>
      <c r="U11">
        <v>1.215192</v>
      </c>
      <c r="V11">
        <v>1.4935039999999999</v>
      </c>
      <c r="W11">
        <v>1.8133010000000001</v>
      </c>
      <c r="X11">
        <v>2.1377009999999999</v>
      </c>
      <c r="Y11">
        <v>2.4625219999999999</v>
      </c>
      <c r="Z11">
        <v>2.7845469999999999</v>
      </c>
      <c r="AA11">
        <v>3.0555629999999998</v>
      </c>
      <c r="AB11">
        <v>3.3283529999999999</v>
      </c>
      <c r="AC11">
        <v>3.4176669999999998</v>
      </c>
      <c r="AD11">
        <v>3.264138</v>
      </c>
      <c r="AE11">
        <v>3.0514730000000001</v>
      </c>
      <c r="AF11">
        <v>2.7821259999999999</v>
      </c>
      <c r="AG11">
        <v>2.3827129999999999</v>
      </c>
      <c r="AH11">
        <v>2.0119859999999998</v>
      </c>
      <c r="AI11">
        <v>1.0161399999999999E-2</v>
      </c>
      <c r="AJ11">
        <v>7.4415999999999996E-3</v>
      </c>
      <c r="AK11">
        <v>5.8821999999999998E-3</v>
      </c>
      <c r="AL11">
        <v>8.9225999999999993E-3</v>
      </c>
      <c r="AM11">
        <v>1.1012600000000001E-2</v>
      </c>
      <c r="AN11">
        <v>3.2188E-3</v>
      </c>
      <c r="AO11">
        <v>-5.1631000000000003E-3</v>
      </c>
      <c r="AP11">
        <v>-1.0906600000000001E-2</v>
      </c>
      <c r="AQ11">
        <v>1.28568E-2</v>
      </c>
      <c r="AR11">
        <v>1.27213E-2</v>
      </c>
      <c r="AS11">
        <v>3.0753300000000001E-2</v>
      </c>
      <c r="AT11">
        <v>2.88875E-2</v>
      </c>
      <c r="AU11">
        <v>1.24928E-2</v>
      </c>
      <c r="AV11">
        <v>-1.98307E-2</v>
      </c>
      <c r="AW11">
        <v>-6.9695199999999999E-2</v>
      </c>
      <c r="AX11">
        <v>-8.85542E-2</v>
      </c>
      <c r="AY11">
        <v>-8.1703399999999995E-2</v>
      </c>
      <c r="AZ11">
        <v>-7.6702099999999995E-2</v>
      </c>
      <c r="BA11">
        <v>0.30018309999999998</v>
      </c>
      <c r="BB11">
        <v>0.3537207</v>
      </c>
      <c r="BC11">
        <v>9.1207700000000003E-2</v>
      </c>
      <c r="BD11">
        <v>-6.3651999999999997E-3</v>
      </c>
      <c r="BE11">
        <v>-0.16189210000000001</v>
      </c>
      <c r="BF11">
        <v>-0.10433489999999999</v>
      </c>
      <c r="BG11">
        <v>1.48775E-2</v>
      </c>
      <c r="BH11">
        <v>1.1840699999999999E-2</v>
      </c>
      <c r="BI11">
        <v>9.8794E-3</v>
      </c>
      <c r="BJ11">
        <v>1.25495E-2</v>
      </c>
      <c r="BK11">
        <v>1.43258E-2</v>
      </c>
      <c r="BL11">
        <v>6.1875999999999997E-3</v>
      </c>
      <c r="BM11">
        <v>-2.3213999999999999E-3</v>
      </c>
      <c r="BN11">
        <v>-7.8820000000000001E-3</v>
      </c>
      <c r="BO11">
        <v>1.6390700000000001E-2</v>
      </c>
      <c r="BP11">
        <v>1.6833799999999999E-2</v>
      </c>
      <c r="BQ11">
        <v>3.5547799999999997E-2</v>
      </c>
      <c r="BR11">
        <v>3.4328400000000002E-2</v>
      </c>
      <c r="BS11">
        <v>1.8526600000000001E-2</v>
      </c>
      <c r="BT11">
        <v>-1.33726E-2</v>
      </c>
      <c r="BU11">
        <v>-6.2939599999999998E-2</v>
      </c>
      <c r="BV11">
        <v>-8.1627000000000005E-2</v>
      </c>
      <c r="BW11">
        <v>-7.4676400000000004E-2</v>
      </c>
      <c r="BX11">
        <v>-6.9521799999999995E-2</v>
      </c>
      <c r="BY11">
        <v>0.30714089999999999</v>
      </c>
      <c r="BZ11">
        <v>0.36024800000000001</v>
      </c>
      <c r="CA11">
        <v>9.7596699999999995E-2</v>
      </c>
      <c r="CB11">
        <v>-1.3990000000000001E-4</v>
      </c>
      <c r="CC11">
        <v>-0.1555947</v>
      </c>
      <c r="CD11">
        <v>-9.8486799999999999E-2</v>
      </c>
      <c r="CE11">
        <v>1.8143800000000002E-2</v>
      </c>
      <c r="CF11">
        <v>1.48875E-2</v>
      </c>
      <c r="CG11">
        <v>1.2647800000000001E-2</v>
      </c>
      <c r="CH11">
        <v>1.5061400000000001E-2</v>
      </c>
      <c r="CI11">
        <v>1.6620599999999999E-2</v>
      </c>
      <c r="CJ11">
        <v>8.2438000000000008E-3</v>
      </c>
      <c r="CK11">
        <v>-3.5330000000000002E-4</v>
      </c>
      <c r="CL11">
        <v>-5.7872000000000002E-3</v>
      </c>
      <c r="CM11">
        <v>1.8838299999999999E-2</v>
      </c>
      <c r="CN11">
        <v>1.96822E-2</v>
      </c>
      <c r="CO11">
        <v>3.88685E-2</v>
      </c>
      <c r="CP11">
        <v>3.80968E-2</v>
      </c>
      <c r="CQ11">
        <v>2.2705599999999999E-2</v>
      </c>
      <c r="CR11">
        <v>-8.8997E-3</v>
      </c>
      <c r="CS11">
        <v>-5.8260699999999999E-2</v>
      </c>
      <c r="CT11">
        <v>-7.68292E-2</v>
      </c>
      <c r="CU11">
        <v>-6.9809499999999997E-2</v>
      </c>
      <c r="CV11">
        <v>-6.4548700000000001E-2</v>
      </c>
      <c r="CW11">
        <v>0.31195980000000001</v>
      </c>
      <c r="CX11">
        <v>0.3647688</v>
      </c>
      <c r="CY11">
        <v>0.10202170000000001</v>
      </c>
      <c r="CZ11">
        <v>4.1717000000000004E-3</v>
      </c>
      <c r="DA11">
        <v>-0.15123310000000001</v>
      </c>
      <c r="DB11">
        <v>-9.4436300000000001E-2</v>
      </c>
      <c r="DC11">
        <v>2.1410100000000001E-2</v>
      </c>
      <c r="DD11">
        <v>1.79343E-2</v>
      </c>
      <c r="DE11">
        <v>1.54161E-2</v>
      </c>
      <c r="DF11">
        <v>1.7573399999999999E-2</v>
      </c>
      <c r="DG11">
        <v>1.8915299999999999E-2</v>
      </c>
      <c r="DH11">
        <v>1.03E-2</v>
      </c>
      <c r="DI11">
        <v>1.6149000000000001E-3</v>
      </c>
      <c r="DJ11">
        <v>-3.6924000000000002E-3</v>
      </c>
      <c r="DK11">
        <v>2.12859E-2</v>
      </c>
      <c r="DL11">
        <v>2.2530600000000001E-2</v>
      </c>
      <c r="DM11">
        <v>4.2189200000000003E-2</v>
      </c>
      <c r="DN11">
        <v>4.1865100000000002E-2</v>
      </c>
      <c r="DO11">
        <v>2.6884600000000002E-2</v>
      </c>
      <c r="DP11">
        <v>-4.4267999999999998E-3</v>
      </c>
      <c r="DQ11">
        <v>-5.3581799999999999E-2</v>
      </c>
      <c r="DR11">
        <v>-7.2031499999999998E-2</v>
      </c>
      <c r="DS11">
        <v>-6.4942700000000006E-2</v>
      </c>
      <c r="DT11">
        <v>-5.9575700000000002E-2</v>
      </c>
      <c r="DU11">
        <v>0.31677870000000002</v>
      </c>
      <c r="DV11">
        <v>0.3692896</v>
      </c>
      <c r="DW11">
        <v>0.10644679999999999</v>
      </c>
      <c r="DX11">
        <v>8.4831999999999998E-3</v>
      </c>
      <c r="DY11">
        <v>-0.14687140000000001</v>
      </c>
      <c r="DZ11">
        <v>-9.0385900000000005E-2</v>
      </c>
      <c r="EA11">
        <v>2.6126199999999999E-2</v>
      </c>
      <c r="EB11">
        <v>2.23334E-2</v>
      </c>
      <c r="EC11">
        <v>1.9413300000000001E-2</v>
      </c>
      <c r="ED11">
        <v>2.1200199999999999E-2</v>
      </c>
      <c r="EE11">
        <v>2.2228500000000002E-2</v>
      </c>
      <c r="EF11">
        <v>1.3268800000000001E-2</v>
      </c>
      <c r="EG11">
        <v>4.4565000000000004E-3</v>
      </c>
      <c r="EH11">
        <v>-6.6779999999999997E-4</v>
      </c>
      <c r="EI11">
        <v>2.48198E-2</v>
      </c>
      <c r="EJ11">
        <v>2.6643199999999999E-2</v>
      </c>
      <c r="EK11">
        <v>4.6983799999999999E-2</v>
      </c>
      <c r="EL11">
        <v>4.7306000000000001E-2</v>
      </c>
      <c r="EM11">
        <v>3.29184E-2</v>
      </c>
      <c r="EN11">
        <v>2.0313000000000002E-3</v>
      </c>
      <c r="EO11">
        <v>-4.6826199999999998E-2</v>
      </c>
      <c r="EP11">
        <v>-6.5104300000000004E-2</v>
      </c>
      <c r="EQ11">
        <v>-5.7915700000000001E-2</v>
      </c>
      <c r="ER11">
        <v>-5.2395299999999999E-2</v>
      </c>
      <c r="ES11">
        <v>0.32373639999999998</v>
      </c>
      <c r="ET11">
        <v>0.37581700000000001</v>
      </c>
      <c r="EU11">
        <v>0.1128358</v>
      </c>
      <c r="EV11">
        <v>1.4708499999999999E-2</v>
      </c>
      <c r="EW11">
        <v>-0.140574</v>
      </c>
      <c r="EX11">
        <v>-8.4537799999999996E-2</v>
      </c>
      <c r="EY11">
        <v>76.971019999999996</v>
      </c>
      <c r="EZ11">
        <v>76.117890000000003</v>
      </c>
      <c r="FA11">
        <v>74.601619999999997</v>
      </c>
      <c r="FB11">
        <v>73.416920000000005</v>
      </c>
      <c r="FC11">
        <v>72.611050000000006</v>
      </c>
      <c r="FD11">
        <v>71.847110000000001</v>
      </c>
      <c r="FE11">
        <v>70.834599999999995</v>
      </c>
      <c r="FF11">
        <v>72.189109999999999</v>
      </c>
      <c r="FG11">
        <v>77.86027</v>
      </c>
      <c r="FH11">
        <v>84.41319</v>
      </c>
      <c r="FI11">
        <v>90.168170000000003</v>
      </c>
      <c r="FJ11">
        <v>95.239829999999998</v>
      </c>
      <c r="FK11">
        <v>99.797870000000003</v>
      </c>
      <c r="FL11">
        <v>103.43129999999999</v>
      </c>
      <c r="FM11">
        <v>106.1803</v>
      </c>
      <c r="FN11">
        <v>107.51139999999999</v>
      </c>
      <c r="FO11">
        <v>107.2321</v>
      </c>
      <c r="FP11">
        <v>105.5449</v>
      </c>
      <c r="FQ11">
        <v>101.6973</v>
      </c>
      <c r="FR11">
        <v>95.74212</v>
      </c>
      <c r="FS11">
        <v>91.387730000000005</v>
      </c>
      <c r="FT11">
        <v>87.920209999999997</v>
      </c>
      <c r="FU11">
        <v>85.279240000000001</v>
      </c>
      <c r="FV11">
        <v>83.487380000000002</v>
      </c>
      <c r="FW11">
        <v>8.1780500000000006E-2</v>
      </c>
      <c r="FX11">
        <v>4.3125999999999998E-3</v>
      </c>
      <c r="FY11">
        <v>6.3001000000000003E-3</v>
      </c>
      <c r="FZ11">
        <v>0</v>
      </c>
      <c r="GA11">
        <v>0</v>
      </c>
    </row>
    <row r="12" spans="1:183" x14ac:dyDescent="0.3">
      <c r="A12" s="3" t="s">
        <v>52</v>
      </c>
      <c r="B12" s="6" t="s">
        <v>53</v>
      </c>
      <c r="C12" s="6" t="s">
        <v>99</v>
      </c>
      <c r="D12" s="6">
        <v>44810</v>
      </c>
      <c r="E12" s="46">
        <v>18</v>
      </c>
      <c r="F12" s="46">
        <v>21</v>
      </c>
      <c r="G12" s="46">
        <v>18</v>
      </c>
      <c r="H12" s="46">
        <v>20</v>
      </c>
      <c r="I12">
        <v>52377</v>
      </c>
      <c r="J12">
        <v>52394</v>
      </c>
      <c r="K12">
        <v>1.737457</v>
      </c>
      <c r="L12">
        <v>1.518527</v>
      </c>
      <c r="M12">
        <v>1.35138</v>
      </c>
      <c r="N12">
        <v>1.217714</v>
      </c>
      <c r="O12">
        <v>1.122147</v>
      </c>
      <c r="P12">
        <v>1.0792459999999999</v>
      </c>
      <c r="Q12">
        <v>1.097251</v>
      </c>
      <c r="R12">
        <v>1.098052</v>
      </c>
      <c r="S12">
        <v>1.0872299999999999</v>
      </c>
      <c r="T12">
        <v>1.18058</v>
      </c>
      <c r="U12">
        <v>1.3869769999999999</v>
      </c>
      <c r="V12">
        <v>1.6767669999999999</v>
      </c>
      <c r="W12">
        <v>2.0179109999999998</v>
      </c>
      <c r="X12">
        <v>2.3465099999999999</v>
      </c>
      <c r="Y12">
        <v>2.6523500000000002</v>
      </c>
      <c r="Z12">
        <v>2.9690599999999998</v>
      </c>
      <c r="AA12">
        <v>3.195843</v>
      </c>
      <c r="AB12">
        <v>3.3942429999999999</v>
      </c>
      <c r="AC12">
        <v>3.3394360000000001</v>
      </c>
      <c r="AD12">
        <v>3.2108919999999999</v>
      </c>
      <c r="AE12">
        <v>3.0455960000000002</v>
      </c>
      <c r="AF12">
        <v>2.8125960000000001</v>
      </c>
      <c r="AG12">
        <v>2.444426</v>
      </c>
      <c r="AH12">
        <v>2.0522459999999998</v>
      </c>
      <c r="AI12">
        <v>-0.12583539999999999</v>
      </c>
      <c r="AJ12">
        <v>-8.3366300000000004E-2</v>
      </c>
      <c r="AK12">
        <v>-4.82379E-2</v>
      </c>
      <c r="AL12">
        <v>-2.98211E-2</v>
      </c>
      <c r="AM12">
        <v>-2.3586200000000002E-2</v>
      </c>
      <c r="AN12">
        <v>-1.5806799999999999E-2</v>
      </c>
      <c r="AO12">
        <v>-2.1194299999999999E-2</v>
      </c>
      <c r="AP12">
        <v>-2.5269300000000001E-2</v>
      </c>
      <c r="AQ12">
        <v>-4.7024000000000003E-2</v>
      </c>
      <c r="AR12">
        <v>-6.3400300000000007E-2</v>
      </c>
      <c r="AS12">
        <v>-6.6020499999999996E-2</v>
      </c>
      <c r="AT12">
        <v>-7.4661900000000003E-2</v>
      </c>
      <c r="AU12">
        <v>-9.9348199999999998E-2</v>
      </c>
      <c r="AV12">
        <v>-0.13284560000000001</v>
      </c>
      <c r="AW12">
        <v>-0.15344289999999999</v>
      </c>
      <c r="AX12">
        <v>-0.15517839999999999</v>
      </c>
      <c r="AY12">
        <v>-0.12824749999999999</v>
      </c>
      <c r="AZ12">
        <v>0.17212369999999999</v>
      </c>
      <c r="BA12">
        <v>0.33063029999999999</v>
      </c>
      <c r="BB12">
        <v>0.29316120000000001</v>
      </c>
      <c r="BC12">
        <v>4.9971399999999999E-2</v>
      </c>
      <c r="BD12">
        <v>-0.2150511</v>
      </c>
      <c r="BE12">
        <v>-0.15239610000000001</v>
      </c>
      <c r="BF12">
        <v>-0.1285684</v>
      </c>
      <c r="BG12">
        <v>-0.1200842</v>
      </c>
      <c r="BH12">
        <v>-7.79445E-2</v>
      </c>
      <c r="BI12">
        <v>-4.3249700000000002E-2</v>
      </c>
      <c r="BJ12">
        <v>-2.52736E-2</v>
      </c>
      <c r="BK12">
        <v>-1.9414000000000001E-2</v>
      </c>
      <c r="BL12">
        <v>-1.2004300000000001E-2</v>
      </c>
      <c r="BM12">
        <v>-1.74425E-2</v>
      </c>
      <c r="BN12">
        <v>-2.1271399999999999E-2</v>
      </c>
      <c r="BO12">
        <v>-4.2623599999999998E-2</v>
      </c>
      <c r="BP12">
        <v>-5.8528900000000002E-2</v>
      </c>
      <c r="BQ12">
        <v>-6.0654600000000003E-2</v>
      </c>
      <c r="BR12">
        <v>-6.87276E-2</v>
      </c>
      <c r="BS12">
        <v>-9.2870300000000003E-2</v>
      </c>
      <c r="BT12">
        <v>-0.1260174</v>
      </c>
      <c r="BU12">
        <v>-0.14646110000000001</v>
      </c>
      <c r="BV12">
        <v>-0.14815039999999999</v>
      </c>
      <c r="BW12">
        <v>-0.1211798</v>
      </c>
      <c r="BX12">
        <v>0.179119</v>
      </c>
      <c r="BY12">
        <v>0.3376903</v>
      </c>
      <c r="BZ12">
        <v>0.2996299</v>
      </c>
      <c r="CA12">
        <v>5.6224000000000003E-2</v>
      </c>
      <c r="CB12">
        <v>-0.20865210000000001</v>
      </c>
      <c r="CC12">
        <v>-0.14629210000000001</v>
      </c>
      <c r="CD12">
        <v>-0.1228076</v>
      </c>
      <c r="CE12">
        <v>-0.11610090000000001</v>
      </c>
      <c r="CF12">
        <v>-7.4189400000000003E-2</v>
      </c>
      <c r="CG12">
        <v>-3.9794999999999997E-2</v>
      </c>
      <c r="CH12">
        <v>-2.2123899999999998E-2</v>
      </c>
      <c r="CI12">
        <v>-1.6524299999999999E-2</v>
      </c>
      <c r="CJ12">
        <v>-9.3706999999999992E-3</v>
      </c>
      <c r="CK12">
        <v>-1.4844E-2</v>
      </c>
      <c r="CL12">
        <v>-1.8502600000000001E-2</v>
      </c>
      <c r="CM12">
        <v>-3.9575899999999997E-2</v>
      </c>
      <c r="CN12">
        <v>-5.51549E-2</v>
      </c>
      <c r="CO12">
        <v>-5.6938200000000001E-2</v>
      </c>
      <c r="CP12">
        <v>-6.4617599999999997E-2</v>
      </c>
      <c r="CQ12">
        <v>-8.8383799999999998E-2</v>
      </c>
      <c r="CR12">
        <v>-0.1212881</v>
      </c>
      <c r="CS12">
        <v>-0.14162549999999999</v>
      </c>
      <c r="CT12">
        <v>-0.14328289999999999</v>
      </c>
      <c r="CU12">
        <v>-0.11628479999999999</v>
      </c>
      <c r="CV12">
        <v>0.18396399999999999</v>
      </c>
      <c r="CW12">
        <v>0.34258</v>
      </c>
      <c r="CX12">
        <v>0.30411009999999999</v>
      </c>
      <c r="CY12">
        <v>6.05546E-2</v>
      </c>
      <c r="CZ12">
        <v>-0.20422019999999999</v>
      </c>
      <c r="DA12">
        <v>-0.14206450000000001</v>
      </c>
      <c r="DB12">
        <v>-0.1188176</v>
      </c>
      <c r="DC12">
        <v>-0.1121177</v>
      </c>
      <c r="DD12">
        <v>-7.0434200000000002E-2</v>
      </c>
      <c r="DE12">
        <v>-3.6340200000000003E-2</v>
      </c>
      <c r="DF12">
        <v>-1.8974299999999999E-2</v>
      </c>
      <c r="DG12">
        <v>-1.36346E-2</v>
      </c>
      <c r="DH12">
        <v>-6.7371999999999996E-3</v>
      </c>
      <c r="DI12">
        <v>-1.2245600000000001E-2</v>
      </c>
      <c r="DJ12">
        <v>-1.57337E-2</v>
      </c>
      <c r="DK12">
        <v>-3.6528199999999997E-2</v>
      </c>
      <c r="DL12">
        <v>-5.1781000000000001E-2</v>
      </c>
      <c r="DM12">
        <v>-5.32218E-2</v>
      </c>
      <c r="DN12">
        <v>-6.0507600000000002E-2</v>
      </c>
      <c r="DO12">
        <v>-8.3897200000000005E-2</v>
      </c>
      <c r="DP12">
        <v>-0.11655889999999999</v>
      </c>
      <c r="DQ12">
        <v>-0.13678989999999999</v>
      </c>
      <c r="DR12">
        <v>-0.13841529999999999</v>
      </c>
      <c r="DS12">
        <v>-0.11138969999999999</v>
      </c>
      <c r="DT12">
        <v>0.1888089</v>
      </c>
      <c r="DU12">
        <v>0.34746969999999999</v>
      </c>
      <c r="DV12">
        <v>0.30859029999999998</v>
      </c>
      <c r="DW12">
        <v>6.4885100000000001E-2</v>
      </c>
      <c r="DX12">
        <v>-0.1997883</v>
      </c>
      <c r="DY12">
        <v>-0.13783680000000001</v>
      </c>
      <c r="DZ12">
        <v>-0.1148277</v>
      </c>
      <c r="EA12">
        <v>-0.1063665</v>
      </c>
      <c r="EB12">
        <v>-6.5012399999999998E-2</v>
      </c>
      <c r="EC12">
        <v>-3.1352100000000001E-2</v>
      </c>
      <c r="ED12">
        <v>-1.44268E-2</v>
      </c>
      <c r="EE12">
        <v>-9.4622999999999999E-3</v>
      </c>
      <c r="EF12">
        <v>-2.9347000000000002E-3</v>
      </c>
      <c r="EG12">
        <v>-8.4936999999999999E-3</v>
      </c>
      <c r="EH12">
        <v>-1.17359E-2</v>
      </c>
      <c r="EI12">
        <v>-3.2127700000000002E-2</v>
      </c>
      <c r="EJ12">
        <v>-4.6909600000000003E-2</v>
      </c>
      <c r="EK12">
        <v>-4.78559E-2</v>
      </c>
      <c r="EL12">
        <v>-5.4573400000000001E-2</v>
      </c>
      <c r="EM12">
        <v>-7.7419399999999999E-2</v>
      </c>
      <c r="EN12">
        <v>-0.1097306</v>
      </c>
      <c r="EO12">
        <v>-0.12980810000000001</v>
      </c>
      <c r="EP12">
        <v>-0.13138730000000001</v>
      </c>
      <c r="EQ12">
        <v>-0.104322</v>
      </c>
      <c r="ER12">
        <v>0.19580420000000001</v>
      </c>
      <c r="ES12">
        <v>0.35452980000000001</v>
      </c>
      <c r="ET12">
        <v>0.31505909999999998</v>
      </c>
      <c r="EU12">
        <v>7.1137699999999998E-2</v>
      </c>
      <c r="EV12">
        <v>-0.19338920000000001</v>
      </c>
      <c r="EW12">
        <v>-0.13173280000000001</v>
      </c>
      <c r="EX12">
        <v>-0.10906689999999999</v>
      </c>
      <c r="EY12">
        <v>81.278059999999996</v>
      </c>
      <c r="EZ12">
        <v>80.216859999999997</v>
      </c>
      <c r="FA12">
        <v>78.97381</v>
      </c>
      <c r="FB12">
        <v>77.921319999999994</v>
      </c>
      <c r="FC12">
        <v>76.845730000000003</v>
      </c>
      <c r="FD12">
        <v>76.288640000000001</v>
      </c>
      <c r="FE12">
        <v>75.520430000000005</v>
      </c>
      <c r="FF12">
        <v>77.718639999999994</v>
      </c>
      <c r="FG12">
        <v>83.290120000000002</v>
      </c>
      <c r="FH12">
        <v>89.482569999999996</v>
      </c>
      <c r="FI12">
        <v>94.648319999999998</v>
      </c>
      <c r="FJ12">
        <v>99.911959999999993</v>
      </c>
      <c r="FK12">
        <v>104.0012</v>
      </c>
      <c r="FL12">
        <v>107.509</v>
      </c>
      <c r="FM12">
        <v>109.0719</v>
      </c>
      <c r="FN12">
        <v>109.965</v>
      </c>
      <c r="FO12">
        <v>108.5994</v>
      </c>
      <c r="FP12">
        <v>105.9242</v>
      </c>
      <c r="FQ12">
        <v>101.5274</v>
      </c>
      <c r="FR12">
        <v>94.930139999999994</v>
      </c>
      <c r="FS12">
        <v>90.133470000000003</v>
      </c>
      <c r="FT12">
        <v>87.258830000000003</v>
      </c>
      <c r="FU12">
        <v>85.059560000000005</v>
      </c>
      <c r="FV12">
        <v>82.945570000000004</v>
      </c>
      <c r="FW12">
        <v>9.0071700000000005E-2</v>
      </c>
      <c r="FX12">
        <v>4.4263999999999996E-3</v>
      </c>
      <c r="FY12">
        <v>5.2205999999999997E-3</v>
      </c>
      <c r="FZ12">
        <v>0</v>
      </c>
      <c r="GA12">
        <v>0</v>
      </c>
    </row>
    <row r="13" spans="1:183" x14ac:dyDescent="0.3">
      <c r="A13" s="3" t="s">
        <v>52</v>
      </c>
      <c r="B13" s="6" t="s">
        <v>53</v>
      </c>
      <c r="C13" s="6" t="s">
        <v>99</v>
      </c>
      <c r="D13" s="6">
        <v>44811</v>
      </c>
      <c r="E13" s="46">
        <v>17</v>
      </c>
      <c r="F13" s="46">
        <v>20</v>
      </c>
      <c r="G13" s="46">
        <v>17</v>
      </c>
      <c r="H13" s="46">
        <v>20</v>
      </c>
      <c r="I13">
        <v>50999</v>
      </c>
      <c r="J13">
        <v>52332</v>
      </c>
      <c r="K13">
        <v>1.7982340000000001</v>
      </c>
      <c r="L13">
        <v>1.5519130000000001</v>
      </c>
      <c r="M13">
        <v>1.3720270000000001</v>
      </c>
      <c r="N13">
        <v>1.235285</v>
      </c>
      <c r="O13">
        <v>1.1376729999999999</v>
      </c>
      <c r="P13">
        <v>1.092293</v>
      </c>
      <c r="Q13">
        <v>1.100454</v>
      </c>
      <c r="R13">
        <v>1.09145</v>
      </c>
      <c r="S13">
        <v>1.0464549999999999</v>
      </c>
      <c r="T13">
        <v>1.102954</v>
      </c>
      <c r="U13">
        <v>1.2374320000000001</v>
      </c>
      <c r="V13">
        <v>1.4443760000000001</v>
      </c>
      <c r="W13">
        <v>1.7083390000000001</v>
      </c>
      <c r="X13">
        <v>1.9803120000000001</v>
      </c>
      <c r="Y13">
        <v>2.2655270000000001</v>
      </c>
      <c r="Z13">
        <v>2.5676510000000001</v>
      </c>
      <c r="AA13">
        <v>2.8065709999999999</v>
      </c>
      <c r="AB13">
        <v>3.033226</v>
      </c>
      <c r="AC13">
        <v>3.128533</v>
      </c>
      <c r="AD13">
        <v>2.9568270000000001</v>
      </c>
      <c r="AE13">
        <v>2.7506550000000001</v>
      </c>
      <c r="AF13">
        <v>2.518796</v>
      </c>
      <c r="AG13">
        <v>2.1666669999999999</v>
      </c>
      <c r="AH13">
        <v>1.8081389999999999</v>
      </c>
      <c r="AI13">
        <v>-9.4478000000000006E-2</v>
      </c>
      <c r="AJ13">
        <v>-7.4528499999999998E-2</v>
      </c>
      <c r="AK13">
        <v>-4.7058500000000003E-2</v>
      </c>
      <c r="AL13">
        <v>-2.9727300000000002E-2</v>
      </c>
      <c r="AM13">
        <v>-1.67432E-2</v>
      </c>
      <c r="AN13">
        <v>-1.04498E-2</v>
      </c>
      <c r="AO13">
        <v>-2.1991400000000001E-2</v>
      </c>
      <c r="AP13">
        <v>-2.1703099999999999E-2</v>
      </c>
      <c r="AQ13">
        <v>-4.0381599999999997E-2</v>
      </c>
      <c r="AR13">
        <v>-4.4408299999999998E-2</v>
      </c>
      <c r="AS13">
        <v>-5.1455399999999998E-2</v>
      </c>
      <c r="AT13">
        <v>-6.0844000000000002E-2</v>
      </c>
      <c r="AU13">
        <v>-6.8872799999999998E-2</v>
      </c>
      <c r="AV13">
        <v>-8.8092599999999993E-2</v>
      </c>
      <c r="AW13">
        <v>-0.10393479999999999</v>
      </c>
      <c r="AX13">
        <v>-0.1135688</v>
      </c>
      <c r="AY13">
        <v>0.20848749999999999</v>
      </c>
      <c r="AZ13">
        <v>0.33601059999999999</v>
      </c>
      <c r="BA13">
        <v>0.3279937</v>
      </c>
      <c r="BB13">
        <v>0.25070310000000001</v>
      </c>
      <c r="BC13">
        <v>-0.24914049999999999</v>
      </c>
      <c r="BD13">
        <v>-0.28068949999999998</v>
      </c>
      <c r="BE13">
        <v>-0.171399</v>
      </c>
      <c r="BF13">
        <v>-0.1056308</v>
      </c>
      <c r="BG13">
        <v>-8.8750899999999994E-2</v>
      </c>
      <c r="BH13">
        <v>-6.9213899999999995E-2</v>
      </c>
      <c r="BI13">
        <v>-4.2179599999999998E-2</v>
      </c>
      <c r="BJ13">
        <v>-2.52368E-2</v>
      </c>
      <c r="BK13">
        <v>-1.2645699999999999E-2</v>
      </c>
      <c r="BL13">
        <v>-6.6623999999999997E-3</v>
      </c>
      <c r="BM13">
        <v>-1.8245399999999998E-2</v>
      </c>
      <c r="BN13">
        <v>-1.7729700000000001E-2</v>
      </c>
      <c r="BO13">
        <v>-3.6155600000000003E-2</v>
      </c>
      <c r="BP13">
        <v>-3.9836200000000002E-2</v>
      </c>
      <c r="BQ13">
        <v>-4.6564899999999999E-2</v>
      </c>
      <c r="BR13">
        <v>-5.55895E-2</v>
      </c>
      <c r="BS13">
        <v>-6.3202700000000001E-2</v>
      </c>
      <c r="BT13">
        <v>-8.2093899999999997E-2</v>
      </c>
      <c r="BU13">
        <v>-9.7751599999999994E-2</v>
      </c>
      <c r="BV13">
        <v>-0.10722909999999999</v>
      </c>
      <c r="BW13">
        <v>0.21474570000000001</v>
      </c>
      <c r="BX13">
        <v>0.34234429999999999</v>
      </c>
      <c r="BY13">
        <v>0.33425700000000003</v>
      </c>
      <c r="BZ13">
        <v>0.25654070000000001</v>
      </c>
      <c r="CA13">
        <v>-0.2430119</v>
      </c>
      <c r="CB13">
        <v>-0.27462730000000002</v>
      </c>
      <c r="CC13">
        <v>-0.16571820000000001</v>
      </c>
      <c r="CD13">
        <v>-0.1003762</v>
      </c>
      <c r="CE13">
        <v>-8.4784300000000007E-2</v>
      </c>
      <c r="CF13">
        <v>-6.5533099999999997E-2</v>
      </c>
      <c r="CG13">
        <v>-3.8800500000000002E-2</v>
      </c>
      <c r="CH13">
        <v>-2.21266E-2</v>
      </c>
      <c r="CI13">
        <v>-9.8078000000000002E-3</v>
      </c>
      <c r="CJ13">
        <v>-4.0391999999999997E-3</v>
      </c>
      <c r="CK13">
        <v>-1.5651000000000002E-2</v>
      </c>
      <c r="CL13">
        <v>-1.4977799999999999E-2</v>
      </c>
      <c r="CM13">
        <v>-3.32287E-2</v>
      </c>
      <c r="CN13">
        <v>-3.6669599999999997E-2</v>
      </c>
      <c r="CO13">
        <v>-4.3177800000000002E-2</v>
      </c>
      <c r="CP13">
        <v>-5.1950299999999998E-2</v>
      </c>
      <c r="CQ13">
        <v>-5.9275599999999998E-2</v>
      </c>
      <c r="CR13">
        <v>-7.7939099999999997E-2</v>
      </c>
      <c r="CS13">
        <v>-9.3469099999999999E-2</v>
      </c>
      <c r="CT13">
        <v>-0.1028382</v>
      </c>
      <c r="CU13">
        <v>0.2190801</v>
      </c>
      <c r="CV13">
        <v>0.34673110000000001</v>
      </c>
      <c r="CW13">
        <v>0.33859499999999998</v>
      </c>
      <c r="CX13">
        <v>0.26058389999999998</v>
      </c>
      <c r="CY13">
        <v>-0.23876720000000001</v>
      </c>
      <c r="CZ13">
        <v>-0.27042870000000002</v>
      </c>
      <c r="DA13">
        <v>-0.1617837</v>
      </c>
      <c r="DB13">
        <v>-9.6736799999999998E-2</v>
      </c>
      <c r="DC13">
        <v>-8.0817700000000006E-2</v>
      </c>
      <c r="DD13">
        <v>-6.1852200000000003E-2</v>
      </c>
      <c r="DE13">
        <v>-3.5421399999999999E-2</v>
      </c>
      <c r="DF13">
        <v>-1.9016499999999999E-2</v>
      </c>
      <c r="DG13">
        <v>-6.9699000000000002E-3</v>
      </c>
      <c r="DH13">
        <v>-1.4161E-3</v>
      </c>
      <c r="DI13">
        <v>-1.30565E-2</v>
      </c>
      <c r="DJ13">
        <v>-1.22259E-2</v>
      </c>
      <c r="DK13">
        <v>-3.03018E-2</v>
      </c>
      <c r="DL13">
        <v>-3.3502999999999998E-2</v>
      </c>
      <c r="DM13">
        <v>-3.9790600000000002E-2</v>
      </c>
      <c r="DN13">
        <v>-4.8311100000000003E-2</v>
      </c>
      <c r="DO13">
        <v>-5.5348500000000002E-2</v>
      </c>
      <c r="DP13">
        <v>-7.37844E-2</v>
      </c>
      <c r="DQ13">
        <v>-8.9186600000000005E-2</v>
      </c>
      <c r="DR13">
        <v>-9.8447300000000001E-2</v>
      </c>
      <c r="DS13">
        <v>0.22341449999999999</v>
      </c>
      <c r="DT13">
        <v>0.35111779999999998</v>
      </c>
      <c r="DU13">
        <v>0.34293299999999999</v>
      </c>
      <c r="DV13">
        <v>0.264627</v>
      </c>
      <c r="DW13">
        <v>-0.23452249999999999</v>
      </c>
      <c r="DX13">
        <v>-0.26623010000000003</v>
      </c>
      <c r="DY13">
        <v>-0.1578492</v>
      </c>
      <c r="DZ13">
        <v>-9.30975E-2</v>
      </c>
      <c r="EA13">
        <v>-7.5090599999999993E-2</v>
      </c>
      <c r="EB13">
        <v>-5.65376E-2</v>
      </c>
      <c r="EC13">
        <v>-3.05425E-2</v>
      </c>
      <c r="ED13">
        <v>-1.45259E-2</v>
      </c>
      <c r="EE13">
        <v>-2.8724000000000002E-3</v>
      </c>
      <c r="EF13">
        <v>2.3714000000000001E-3</v>
      </c>
      <c r="EG13">
        <v>-9.3104999999999993E-3</v>
      </c>
      <c r="EH13">
        <v>-8.2524999999999994E-3</v>
      </c>
      <c r="EI13">
        <v>-2.6075899999999999E-2</v>
      </c>
      <c r="EJ13">
        <v>-2.8930899999999999E-2</v>
      </c>
      <c r="EK13">
        <v>-3.4900100000000003E-2</v>
      </c>
      <c r="EL13">
        <v>-4.30566E-2</v>
      </c>
      <c r="EM13">
        <v>-4.9678300000000002E-2</v>
      </c>
      <c r="EN13">
        <v>-6.7785600000000001E-2</v>
      </c>
      <c r="EO13">
        <v>-8.3003300000000002E-2</v>
      </c>
      <c r="EP13">
        <v>-9.2107599999999998E-2</v>
      </c>
      <c r="EQ13">
        <v>0.22967270000000001</v>
      </c>
      <c r="ER13">
        <v>0.35745149999999998</v>
      </c>
      <c r="ES13">
        <v>0.34919630000000002</v>
      </c>
      <c r="ET13">
        <v>0.2704647</v>
      </c>
      <c r="EU13">
        <v>-0.22839390000000001</v>
      </c>
      <c r="EV13">
        <v>-0.26016800000000001</v>
      </c>
      <c r="EW13">
        <v>-0.15216840000000001</v>
      </c>
      <c r="EX13">
        <v>-8.7842799999999999E-2</v>
      </c>
      <c r="EY13">
        <v>81.635639999999995</v>
      </c>
      <c r="EZ13">
        <v>80.133769999999998</v>
      </c>
      <c r="FA13">
        <v>78.498419999999996</v>
      </c>
      <c r="FB13">
        <v>77.739949999999993</v>
      </c>
      <c r="FC13">
        <v>76.589939999999999</v>
      </c>
      <c r="FD13">
        <v>75.239710000000002</v>
      </c>
      <c r="FE13">
        <v>74.610690000000005</v>
      </c>
      <c r="FF13">
        <v>75.533550000000005</v>
      </c>
      <c r="FG13">
        <v>80.059550000000002</v>
      </c>
      <c r="FH13">
        <v>85.124440000000007</v>
      </c>
      <c r="FI13">
        <v>89.760679999999994</v>
      </c>
      <c r="FJ13">
        <v>93.746080000000006</v>
      </c>
      <c r="FK13">
        <v>97.452330000000003</v>
      </c>
      <c r="FL13">
        <v>100.51349999999999</v>
      </c>
      <c r="FM13">
        <v>102.42619999999999</v>
      </c>
      <c r="FN13">
        <v>103.33750000000001</v>
      </c>
      <c r="FO13">
        <v>103.1823</v>
      </c>
      <c r="FP13">
        <v>101.3763</v>
      </c>
      <c r="FQ13">
        <v>96.770539999999997</v>
      </c>
      <c r="FR13">
        <v>90.970889999999997</v>
      </c>
      <c r="FS13">
        <v>87.177430000000001</v>
      </c>
      <c r="FT13">
        <v>85.222430000000003</v>
      </c>
      <c r="FU13">
        <v>82.892039999999994</v>
      </c>
      <c r="FV13">
        <v>80.898470000000003</v>
      </c>
      <c r="FW13">
        <v>8.0096899999999999E-2</v>
      </c>
      <c r="FX13">
        <v>4.0787000000000002E-3</v>
      </c>
      <c r="FY13">
        <v>4.0787000000000002E-3</v>
      </c>
      <c r="FZ13">
        <v>0</v>
      </c>
      <c r="GA13">
        <v>0</v>
      </c>
    </row>
    <row r="14" spans="1:183" x14ac:dyDescent="0.3">
      <c r="A14" s="3" t="s">
        <v>52</v>
      </c>
      <c r="B14" s="6" t="s">
        <v>53</v>
      </c>
      <c r="C14" s="6" t="s">
        <v>99</v>
      </c>
      <c r="D14" s="6">
        <v>44812</v>
      </c>
      <c r="E14" s="46">
        <v>18</v>
      </c>
      <c r="F14" s="46">
        <v>20</v>
      </c>
      <c r="G14" s="46">
        <v>18</v>
      </c>
      <c r="H14" s="46">
        <v>19</v>
      </c>
      <c r="I14">
        <v>52248</v>
      </c>
      <c r="J14">
        <v>52265</v>
      </c>
      <c r="K14">
        <v>1.5640179999999999</v>
      </c>
      <c r="L14">
        <v>1.3544849999999999</v>
      </c>
      <c r="M14">
        <v>1.1941600000000001</v>
      </c>
      <c r="N14">
        <v>1.0826340000000001</v>
      </c>
      <c r="O14">
        <v>1.002721</v>
      </c>
      <c r="P14">
        <v>0.97094550000000002</v>
      </c>
      <c r="Q14">
        <v>0.9955463</v>
      </c>
      <c r="R14">
        <v>0.98526780000000003</v>
      </c>
      <c r="S14">
        <v>0.92718619999999996</v>
      </c>
      <c r="T14">
        <v>0.9857437</v>
      </c>
      <c r="U14">
        <v>1.1300840000000001</v>
      </c>
      <c r="V14">
        <v>1.3522510000000001</v>
      </c>
      <c r="W14">
        <v>1.6430800000000001</v>
      </c>
      <c r="X14">
        <v>1.976073</v>
      </c>
      <c r="Y14">
        <v>2.3010519999999999</v>
      </c>
      <c r="Z14">
        <v>2.6566700000000001</v>
      </c>
      <c r="AA14">
        <v>2.953811</v>
      </c>
      <c r="AB14">
        <v>3.21963</v>
      </c>
      <c r="AC14">
        <v>3.3105609999999999</v>
      </c>
      <c r="AD14">
        <v>3.1504539999999999</v>
      </c>
      <c r="AE14">
        <v>2.9307669999999999</v>
      </c>
      <c r="AF14">
        <v>2.6663999999999999</v>
      </c>
      <c r="AG14">
        <v>2.2928350000000002</v>
      </c>
      <c r="AH14">
        <v>1.917052</v>
      </c>
      <c r="AI14">
        <v>-5.87962E-2</v>
      </c>
      <c r="AJ14">
        <v>-3.5924900000000003E-2</v>
      </c>
      <c r="AK14">
        <v>-2.5965499999999999E-2</v>
      </c>
      <c r="AL14">
        <v>-1.7327800000000001E-2</v>
      </c>
      <c r="AM14">
        <v>-1.1380400000000001E-2</v>
      </c>
      <c r="AN14">
        <v>-9.3723000000000001E-3</v>
      </c>
      <c r="AO14">
        <v>-1.9513099999999999E-2</v>
      </c>
      <c r="AP14">
        <v>-2.6551100000000001E-2</v>
      </c>
      <c r="AQ14">
        <v>-4.1564999999999998E-2</v>
      </c>
      <c r="AR14">
        <v>-4.2683699999999998E-2</v>
      </c>
      <c r="AS14">
        <v>-5.0468600000000002E-2</v>
      </c>
      <c r="AT14">
        <v>-6.1205900000000001E-2</v>
      </c>
      <c r="AU14">
        <v>-7.8659900000000005E-2</v>
      </c>
      <c r="AV14">
        <v>-9.0045200000000006E-2</v>
      </c>
      <c r="AW14">
        <v>-0.12546589999999999</v>
      </c>
      <c r="AX14">
        <v>-0.13135340000000001</v>
      </c>
      <c r="AY14">
        <v>-0.1109642</v>
      </c>
      <c r="AZ14">
        <v>0.23544789999999999</v>
      </c>
      <c r="BA14">
        <v>0.37025720000000001</v>
      </c>
      <c r="BB14">
        <v>3.08247E-2</v>
      </c>
      <c r="BC14">
        <v>-0.19724240000000001</v>
      </c>
      <c r="BD14">
        <v>-0.18449260000000001</v>
      </c>
      <c r="BE14">
        <v>-0.1170814</v>
      </c>
      <c r="BF14">
        <v>-7.2274900000000003E-2</v>
      </c>
      <c r="BG14">
        <v>-5.3698900000000001E-2</v>
      </c>
      <c r="BH14">
        <v>-3.1159599999999999E-2</v>
      </c>
      <c r="BI14">
        <v>-2.16545E-2</v>
      </c>
      <c r="BJ14">
        <v>-1.33639E-2</v>
      </c>
      <c r="BK14">
        <v>-7.7993999999999997E-3</v>
      </c>
      <c r="BL14">
        <v>-6.1177999999999996E-3</v>
      </c>
      <c r="BM14">
        <v>-1.62227E-2</v>
      </c>
      <c r="BN14">
        <v>-2.30589E-2</v>
      </c>
      <c r="BO14">
        <v>-3.7820800000000002E-2</v>
      </c>
      <c r="BP14">
        <v>-3.85379E-2</v>
      </c>
      <c r="BQ14">
        <v>-4.5901999999999998E-2</v>
      </c>
      <c r="BR14">
        <v>-5.6164899999999997E-2</v>
      </c>
      <c r="BS14">
        <v>-7.3080000000000006E-2</v>
      </c>
      <c r="BT14">
        <v>-8.3973900000000004E-2</v>
      </c>
      <c r="BU14">
        <v>-0.119105</v>
      </c>
      <c r="BV14">
        <v>-0.12483089999999999</v>
      </c>
      <c r="BW14">
        <v>-0.1043447</v>
      </c>
      <c r="BX14">
        <v>0.2420715</v>
      </c>
      <c r="BY14">
        <v>0.37675690000000001</v>
      </c>
      <c r="BZ14">
        <v>3.7085899999999998E-2</v>
      </c>
      <c r="CA14">
        <v>-0.19099440000000001</v>
      </c>
      <c r="CB14">
        <v>-0.1783633</v>
      </c>
      <c r="CC14">
        <v>-0.1112131</v>
      </c>
      <c r="CD14">
        <v>-6.67875E-2</v>
      </c>
      <c r="CE14">
        <v>-5.0168499999999998E-2</v>
      </c>
      <c r="CF14">
        <v>-2.7859100000000001E-2</v>
      </c>
      <c r="CG14">
        <v>-1.86687E-2</v>
      </c>
      <c r="CH14">
        <v>-1.06184E-2</v>
      </c>
      <c r="CI14">
        <v>-5.3191999999999996E-3</v>
      </c>
      <c r="CJ14">
        <v>-3.8638000000000001E-3</v>
      </c>
      <c r="CK14">
        <v>-1.39439E-2</v>
      </c>
      <c r="CL14">
        <v>-2.0640200000000001E-2</v>
      </c>
      <c r="CM14">
        <v>-3.5227599999999998E-2</v>
      </c>
      <c r="CN14">
        <v>-3.5666499999999997E-2</v>
      </c>
      <c r="CO14">
        <v>-4.2739199999999998E-2</v>
      </c>
      <c r="CP14">
        <v>-5.2673499999999998E-2</v>
      </c>
      <c r="CQ14">
        <v>-6.9215399999999996E-2</v>
      </c>
      <c r="CR14">
        <v>-7.9768900000000004E-2</v>
      </c>
      <c r="CS14">
        <v>-0.11469940000000001</v>
      </c>
      <c r="CT14">
        <v>-0.1203134</v>
      </c>
      <c r="CU14">
        <v>-9.9760000000000001E-2</v>
      </c>
      <c r="CV14">
        <v>0.24665889999999999</v>
      </c>
      <c r="CW14">
        <v>0.3812585</v>
      </c>
      <c r="CX14">
        <v>4.1422399999999998E-2</v>
      </c>
      <c r="CY14">
        <v>-0.186667</v>
      </c>
      <c r="CZ14">
        <v>-0.1741181</v>
      </c>
      <c r="DA14">
        <v>-0.1071488</v>
      </c>
      <c r="DB14">
        <v>-6.2987000000000001E-2</v>
      </c>
      <c r="DC14">
        <v>-4.6638100000000002E-2</v>
      </c>
      <c r="DD14">
        <v>-2.45586E-2</v>
      </c>
      <c r="DE14">
        <v>-1.56828E-2</v>
      </c>
      <c r="DF14">
        <v>-7.8729999999999998E-3</v>
      </c>
      <c r="DG14">
        <v>-2.8389999999999999E-3</v>
      </c>
      <c r="DH14">
        <v>-1.6096999999999999E-3</v>
      </c>
      <c r="DI14">
        <v>-1.1665E-2</v>
      </c>
      <c r="DJ14">
        <v>-1.8221600000000001E-2</v>
      </c>
      <c r="DK14">
        <v>-3.2634400000000001E-2</v>
      </c>
      <c r="DL14">
        <v>-3.2795100000000001E-2</v>
      </c>
      <c r="DM14">
        <v>-3.9576399999999998E-2</v>
      </c>
      <c r="DN14">
        <v>-4.9182099999999999E-2</v>
      </c>
      <c r="DO14">
        <v>-6.5350900000000003E-2</v>
      </c>
      <c r="DP14">
        <v>-7.5564000000000006E-2</v>
      </c>
      <c r="DQ14">
        <v>-0.1102938</v>
      </c>
      <c r="DR14">
        <v>-0.11579589999999999</v>
      </c>
      <c r="DS14">
        <v>-9.5175399999999993E-2</v>
      </c>
      <c r="DT14">
        <v>0.25124639999999998</v>
      </c>
      <c r="DU14">
        <v>0.3857602</v>
      </c>
      <c r="DV14">
        <v>4.5758899999999998E-2</v>
      </c>
      <c r="DW14">
        <v>-0.18233959999999999</v>
      </c>
      <c r="DX14">
        <v>-0.169873</v>
      </c>
      <c r="DY14">
        <v>-0.10308440000000001</v>
      </c>
      <c r="DZ14">
        <v>-5.9186500000000003E-2</v>
      </c>
      <c r="EA14">
        <v>-4.1540800000000003E-2</v>
      </c>
      <c r="EB14">
        <v>-1.97933E-2</v>
      </c>
      <c r="EC14">
        <v>-1.13718E-2</v>
      </c>
      <c r="ED14">
        <v>-3.9091000000000004E-3</v>
      </c>
      <c r="EE14">
        <v>7.4209999999999999E-4</v>
      </c>
      <c r="EF14">
        <v>1.6448000000000001E-3</v>
      </c>
      <c r="EG14">
        <v>-8.3745999999999994E-3</v>
      </c>
      <c r="EH14">
        <v>-1.47294E-2</v>
      </c>
      <c r="EI14">
        <v>-2.8890200000000001E-2</v>
      </c>
      <c r="EJ14">
        <v>-2.8649299999999999E-2</v>
      </c>
      <c r="EK14">
        <v>-3.5009800000000001E-2</v>
      </c>
      <c r="EL14">
        <v>-4.4141E-2</v>
      </c>
      <c r="EM14">
        <v>-5.9770999999999998E-2</v>
      </c>
      <c r="EN14">
        <v>-6.9492700000000004E-2</v>
      </c>
      <c r="EO14">
        <v>-0.10393289999999999</v>
      </c>
      <c r="EP14">
        <v>-0.1092733</v>
      </c>
      <c r="EQ14">
        <v>-8.8555900000000007E-2</v>
      </c>
      <c r="ER14">
        <v>0.25786989999999999</v>
      </c>
      <c r="ES14">
        <v>0.39225979999999999</v>
      </c>
      <c r="ET14">
        <v>5.20201E-2</v>
      </c>
      <c r="EU14">
        <v>-0.17609159999999999</v>
      </c>
      <c r="EV14">
        <v>-0.16374369999999999</v>
      </c>
      <c r="EW14">
        <v>-9.72161E-2</v>
      </c>
      <c r="EX14">
        <v>-5.36991E-2</v>
      </c>
      <c r="EY14">
        <v>79.22578</v>
      </c>
      <c r="EZ14">
        <v>77.501559999999998</v>
      </c>
      <c r="FA14">
        <v>76.128829999999994</v>
      </c>
      <c r="FB14">
        <v>74.858800000000002</v>
      </c>
      <c r="FC14">
        <v>74.429580000000001</v>
      </c>
      <c r="FD14">
        <v>73.413089999999997</v>
      </c>
      <c r="FE14">
        <v>72.994870000000006</v>
      </c>
      <c r="FF14">
        <v>74.543180000000007</v>
      </c>
      <c r="FG14">
        <v>79.110240000000005</v>
      </c>
      <c r="FH14">
        <v>84.820689999999999</v>
      </c>
      <c r="FI14">
        <v>89.901439999999994</v>
      </c>
      <c r="FJ14">
        <v>95.039199999999994</v>
      </c>
      <c r="FK14">
        <v>99.215019999999996</v>
      </c>
      <c r="FL14">
        <v>102.5971</v>
      </c>
      <c r="FM14">
        <v>105.1121</v>
      </c>
      <c r="FN14">
        <v>106.298</v>
      </c>
      <c r="FO14">
        <v>105.5795</v>
      </c>
      <c r="FP14">
        <v>103.2949</v>
      </c>
      <c r="FQ14">
        <v>99.130960000000002</v>
      </c>
      <c r="FR14">
        <v>93.075379999999996</v>
      </c>
      <c r="FS14">
        <v>88.428899999999999</v>
      </c>
      <c r="FT14">
        <v>85.720479999999995</v>
      </c>
      <c r="FU14">
        <v>83.243709999999993</v>
      </c>
      <c r="FV14">
        <v>80.965140000000005</v>
      </c>
      <c r="FW14">
        <v>7.9339300000000001E-2</v>
      </c>
      <c r="FX14">
        <v>5.5766000000000001E-3</v>
      </c>
      <c r="FY14">
        <v>5.5766000000000001E-3</v>
      </c>
      <c r="FZ14">
        <v>0</v>
      </c>
      <c r="GA14">
        <v>0</v>
      </c>
    </row>
    <row r="15" spans="1:183" x14ac:dyDescent="0.3">
      <c r="A15" s="3" t="s">
        <v>52</v>
      </c>
      <c r="B15" s="6" t="s">
        <v>53</v>
      </c>
      <c r="C15" s="6" t="s">
        <v>99</v>
      </c>
      <c r="D15" s="6">
        <v>44813</v>
      </c>
      <c r="E15" s="46">
        <v>17</v>
      </c>
      <c r="F15" s="46">
        <v>18</v>
      </c>
      <c r="G15" s="46">
        <v>17</v>
      </c>
      <c r="H15" s="46">
        <v>18</v>
      </c>
      <c r="I15">
        <v>22191</v>
      </c>
      <c r="J15">
        <v>56397</v>
      </c>
      <c r="K15">
        <v>1.6118840000000001</v>
      </c>
      <c r="L15">
        <v>1.3985639999999999</v>
      </c>
      <c r="M15">
        <v>1.2372160000000001</v>
      </c>
      <c r="N15">
        <v>1.1173090000000001</v>
      </c>
      <c r="O15">
        <v>1.0360940000000001</v>
      </c>
      <c r="P15">
        <v>1.0088859999999999</v>
      </c>
      <c r="Q15">
        <v>1.058767</v>
      </c>
      <c r="R15">
        <v>1.062297</v>
      </c>
      <c r="S15">
        <v>0.98941259999999998</v>
      </c>
      <c r="T15">
        <v>0.99645799999999995</v>
      </c>
      <c r="U15">
        <v>1.0652299999999999</v>
      </c>
      <c r="V15">
        <v>1.215657</v>
      </c>
      <c r="W15">
        <v>1.4164859999999999</v>
      </c>
      <c r="X15">
        <v>1.6759660000000001</v>
      </c>
      <c r="Y15">
        <v>1.973174</v>
      </c>
      <c r="Z15">
        <v>2.3217919999999999</v>
      </c>
      <c r="AA15">
        <v>2.6137329999999999</v>
      </c>
      <c r="AB15">
        <v>2.8451040000000001</v>
      </c>
      <c r="AC15">
        <v>2.8933599999999999</v>
      </c>
      <c r="AD15">
        <v>2.6716630000000001</v>
      </c>
      <c r="AE15">
        <v>2.4098320000000002</v>
      </c>
      <c r="AF15">
        <v>2.1451859999999998</v>
      </c>
      <c r="AG15">
        <v>1.837869</v>
      </c>
      <c r="AH15">
        <v>1.529623</v>
      </c>
      <c r="AI15">
        <v>-6.5065899999999996E-2</v>
      </c>
      <c r="AJ15">
        <v>-4.9269500000000001E-2</v>
      </c>
      <c r="AK15">
        <v>-3.6113399999999997E-2</v>
      </c>
      <c r="AL15">
        <v>-2.5894799999999999E-2</v>
      </c>
      <c r="AM15">
        <v>-2.39171E-2</v>
      </c>
      <c r="AN15">
        <v>-2.0264500000000001E-2</v>
      </c>
      <c r="AO15">
        <v>-1.9319300000000001E-2</v>
      </c>
      <c r="AP15">
        <v>-1.9862999999999999E-2</v>
      </c>
      <c r="AQ15">
        <v>-3.9738999999999997E-2</v>
      </c>
      <c r="AR15">
        <v>-3.8708199999999998E-2</v>
      </c>
      <c r="AS15">
        <v>-4.4794800000000003E-2</v>
      </c>
      <c r="AT15">
        <v>-4.4334899999999997E-2</v>
      </c>
      <c r="AU15">
        <v>-6.5802700000000006E-2</v>
      </c>
      <c r="AV15">
        <v>-7.9114199999999996E-2</v>
      </c>
      <c r="AW15">
        <v>-8.4081199999999995E-2</v>
      </c>
      <c r="AX15">
        <v>-8.8823200000000005E-2</v>
      </c>
      <c r="AY15">
        <v>0.1945556</v>
      </c>
      <c r="AZ15">
        <v>0.28555930000000002</v>
      </c>
      <c r="BA15">
        <v>-0.13915939999999999</v>
      </c>
      <c r="BB15">
        <v>-0.14417079999999999</v>
      </c>
      <c r="BC15">
        <v>-8.7361499999999995E-2</v>
      </c>
      <c r="BD15">
        <v>-5.3741299999999999E-2</v>
      </c>
      <c r="BE15">
        <v>-3.01955E-2</v>
      </c>
      <c r="BF15">
        <v>-3.1981299999999997E-2</v>
      </c>
      <c r="BG15">
        <v>-5.7514099999999999E-2</v>
      </c>
      <c r="BH15">
        <v>-4.21739E-2</v>
      </c>
      <c r="BI15">
        <v>-2.97843E-2</v>
      </c>
      <c r="BJ15">
        <v>-2.01794E-2</v>
      </c>
      <c r="BK15">
        <v>-1.86518E-2</v>
      </c>
      <c r="BL15">
        <v>-1.5300599999999999E-2</v>
      </c>
      <c r="BM15">
        <v>-1.41653E-2</v>
      </c>
      <c r="BN15">
        <v>-1.4238900000000001E-2</v>
      </c>
      <c r="BO15">
        <v>-3.36336E-2</v>
      </c>
      <c r="BP15">
        <v>-3.2179800000000001E-2</v>
      </c>
      <c r="BQ15">
        <v>-3.7962900000000001E-2</v>
      </c>
      <c r="BR15">
        <v>-3.7068999999999998E-2</v>
      </c>
      <c r="BS15">
        <v>-5.8057999999999998E-2</v>
      </c>
      <c r="BT15">
        <v>-7.07705E-2</v>
      </c>
      <c r="BU15">
        <v>-7.5303599999999998E-2</v>
      </c>
      <c r="BV15">
        <v>-7.9688300000000004E-2</v>
      </c>
      <c r="BW15">
        <v>0.2038779</v>
      </c>
      <c r="BX15">
        <v>0.29511379999999998</v>
      </c>
      <c r="BY15">
        <v>-0.129444</v>
      </c>
      <c r="BZ15">
        <v>-0.1351184</v>
      </c>
      <c r="CA15">
        <v>-7.8863100000000005E-2</v>
      </c>
      <c r="CB15">
        <v>-4.5694899999999997E-2</v>
      </c>
      <c r="CC15">
        <v>-2.2689500000000001E-2</v>
      </c>
      <c r="CD15">
        <v>-2.5152899999999999E-2</v>
      </c>
      <c r="CE15">
        <v>-5.2283700000000002E-2</v>
      </c>
      <c r="CF15">
        <v>-3.7259500000000001E-2</v>
      </c>
      <c r="CG15">
        <v>-2.5400800000000001E-2</v>
      </c>
      <c r="CH15">
        <v>-1.62209E-2</v>
      </c>
      <c r="CI15">
        <v>-1.50051E-2</v>
      </c>
      <c r="CJ15">
        <v>-1.18627E-2</v>
      </c>
      <c r="CK15">
        <v>-1.05956E-2</v>
      </c>
      <c r="CL15">
        <v>-1.03436E-2</v>
      </c>
      <c r="CM15">
        <v>-2.9405000000000001E-2</v>
      </c>
      <c r="CN15">
        <v>-2.76583E-2</v>
      </c>
      <c r="CO15">
        <v>-3.32311E-2</v>
      </c>
      <c r="CP15">
        <v>-3.2036700000000001E-2</v>
      </c>
      <c r="CQ15">
        <v>-5.2694100000000001E-2</v>
      </c>
      <c r="CR15">
        <v>-6.4991699999999999E-2</v>
      </c>
      <c r="CS15">
        <v>-6.9224300000000002E-2</v>
      </c>
      <c r="CT15">
        <v>-7.3361499999999996E-2</v>
      </c>
      <c r="CU15">
        <v>0.2103344</v>
      </c>
      <c r="CV15">
        <v>0.30173109999999997</v>
      </c>
      <c r="CW15">
        <v>-0.1227152</v>
      </c>
      <c r="CX15">
        <v>-0.12884870000000001</v>
      </c>
      <c r="CY15">
        <v>-7.2977100000000003E-2</v>
      </c>
      <c r="CZ15">
        <v>-4.0121999999999998E-2</v>
      </c>
      <c r="DA15">
        <v>-1.74909E-2</v>
      </c>
      <c r="DB15">
        <v>-2.0423500000000001E-2</v>
      </c>
      <c r="DC15">
        <v>-4.7053400000000002E-2</v>
      </c>
      <c r="DD15">
        <v>-3.2345100000000002E-2</v>
      </c>
      <c r="DE15">
        <v>-2.1017299999999999E-2</v>
      </c>
      <c r="DF15">
        <v>-1.22624E-2</v>
      </c>
      <c r="DG15">
        <v>-1.1358399999999999E-2</v>
      </c>
      <c r="DH15">
        <v>-8.4247000000000002E-3</v>
      </c>
      <c r="DI15">
        <v>-7.0258999999999999E-3</v>
      </c>
      <c r="DJ15">
        <v>-6.4482999999999997E-3</v>
      </c>
      <c r="DK15">
        <v>-2.5176400000000002E-2</v>
      </c>
      <c r="DL15">
        <v>-2.31367E-2</v>
      </c>
      <c r="DM15">
        <v>-2.8499400000000001E-2</v>
      </c>
      <c r="DN15">
        <v>-2.7004400000000001E-2</v>
      </c>
      <c r="DO15">
        <v>-4.7330200000000003E-2</v>
      </c>
      <c r="DP15">
        <v>-5.9212899999999999E-2</v>
      </c>
      <c r="DQ15">
        <v>-6.3145000000000007E-2</v>
      </c>
      <c r="DR15">
        <v>-6.70346E-2</v>
      </c>
      <c r="DS15">
        <v>0.21679100000000001</v>
      </c>
      <c r="DT15">
        <v>0.30834850000000003</v>
      </c>
      <c r="DU15">
        <v>-0.1159864</v>
      </c>
      <c r="DV15">
        <v>-0.1225791</v>
      </c>
      <c r="DW15">
        <v>-6.7091100000000001E-2</v>
      </c>
      <c r="DX15">
        <v>-3.4549099999999999E-2</v>
      </c>
      <c r="DY15">
        <v>-1.2292300000000001E-2</v>
      </c>
      <c r="DZ15">
        <v>-1.5694099999999999E-2</v>
      </c>
      <c r="EA15">
        <v>-3.9501599999999998E-2</v>
      </c>
      <c r="EB15">
        <v>-2.5249500000000001E-2</v>
      </c>
      <c r="EC15">
        <v>-1.46882E-2</v>
      </c>
      <c r="ED15">
        <v>-6.5469999999999999E-3</v>
      </c>
      <c r="EE15">
        <v>-6.0932E-3</v>
      </c>
      <c r="EF15">
        <v>-3.4608999999999998E-3</v>
      </c>
      <c r="EG15">
        <v>-1.8718000000000001E-3</v>
      </c>
      <c r="EH15">
        <v>-8.2419999999999998E-4</v>
      </c>
      <c r="EI15">
        <v>-1.9070899999999998E-2</v>
      </c>
      <c r="EJ15">
        <v>-1.6608299999999999E-2</v>
      </c>
      <c r="EK15">
        <v>-2.1667499999999999E-2</v>
      </c>
      <c r="EL15">
        <v>-1.9738599999999999E-2</v>
      </c>
      <c r="EM15">
        <v>-3.9585500000000003E-2</v>
      </c>
      <c r="EN15">
        <v>-5.0869200000000003E-2</v>
      </c>
      <c r="EO15">
        <v>-5.4367400000000003E-2</v>
      </c>
      <c r="EP15">
        <v>-5.7899699999999998E-2</v>
      </c>
      <c r="EQ15">
        <v>0.22611329999999999</v>
      </c>
      <c r="ER15">
        <v>0.31790299999999999</v>
      </c>
      <c r="ES15">
        <v>-0.106271</v>
      </c>
      <c r="ET15">
        <v>-0.11352669999999999</v>
      </c>
      <c r="EU15">
        <v>-5.8592699999999998E-2</v>
      </c>
      <c r="EV15">
        <v>-2.6502700000000001E-2</v>
      </c>
      <c r="EW15">
        <v>-4.7863000000000003E-3</v>
      </c>
      <c r="EX15">
        <v>-8.8657000000000007E-3</v>
      </c>
      <c r="EY15">
        <v>82.878820000000005</v>
      </c>
      <c r="EZ15">
        <v>82.221339999999998</v>
      </c>
      <c r="FA15">
        <v>80.009240000000005</v>
      </c>
      <c r="FB15">
        <v>78.447100000000006</v>
      </c>
      <c r="FC15">
        <v>78.632869999999997</v>
      </c>
      <c r="FD15">
        <v>77.351889999999997</v>
      </c>
      <c r="FE15">
        <v>75.308850000000007</v>
      </c>
      <c r="FF15">
        <v>75.327389999999994</v>
      </c>
      <c r="FG15">
        <v>78.602620000000002</v>
      </c>
      <c r="FH15">
        <v>82.121480000000005</v>
      </c>
      <c r="FI15">
        <v>86.526520000000005</v>
      </c>
      <c r="FJ15">
        <v>91.297229999999999</v>
      </c>
      <c r="FK15">
        <v>95.317189999999997</v>
      </c>
      <c r="FL15">
        <v>98.639080000000007</v>
      </c>
      <c r="FM15">
        <v>100.55029999999999</v>
      </c>
      <c r="FN15">
        <v>102.4007</v>
      </c>
      <c r="FO15">
        <v>102.7603</v>
      </c>
      <c r="FP15">
        <v>101.827</v>
      </c>
      <c r="FQ15">
        <v>98.020390000000006</v>
      </c>
      <c r="FR15">
        <v>91.763689999999997</v>
      </c>
      <c r="FS15">
        <v>86.746200000000002</v>
      </c>
      <c r="FT15">
        <v>83.332769999999996</v>
      </c>
      <c r="FU15">
        <v>80.956630000000004</v>
      </c>
      <c r="FV15">
        <v>79.258250000000004</v>
      </c>
      <c r="FW15">
        <v>0.1160142</v>
      </c>
      <c r="FX15">
        <v>8.8152000000000005E-3</v>
      </c>
      <c r="FY15">
        <v>8.8152000000000005E-3</v>
      </c>
      <c r="FZ15">
        <v>0</v>
      </c>
      <c r="GA15">
        <v>0</v>
      </c>
    </row>
    <row r="16" spans="1:183" x14ac:dyDescent="0.3">
      <c r="A16" s="3" t="s">
        <v>52</v>
      </c>
      <c r="B16" s="6" t="s">
        <v>53</v>
      </c>
      <c r="C16" s="6" t="s">
        <v>100</v>
      </c>
      <c r="D16" s="6">
        <v>44753</v>
      </c>
      <c r="E16" s="46">
        <v>18</v>
      </c>
      <c r="F16" s="46">
        <v>19</v>
      </c>
      <c r="G16" s="46">
        <v>18</v>
      </c>
      <c r="H16" s="46">
        <v>19</v>
      </c>
      <c r="I16">
        <v>4425</v>
      </c>
      <c r="J16">
        <v>11917</v>
      </c>
      <c r="K16">
        <v>1.146949</v>
      </c>
      <c r="L16">
        <v>0.9544281</v>
      </c>
      <c r="M16">
        <v>0.85551679999999997</v>
      </c>
      <c r="N16">
        <v>0.77179240000000005</v>
      </c>
      <c r="O16">
        <v>0.71845460000000005</v>
      </c>
      <c r="P16">
        <v>0.70616120000000004</v>
      </c>
      <c r="Q16">
        <v>0.6977506</v>
      </c>
      <c r="R16">
        <v>0.70045659999999998</v>
      </c>
      <c r="S16">
        <v>0.73349509999999996</v>
      </c>
      <c r="T16">
        <v>0.84766439999999998</v>
      </c>
      <c r="U16">
        <v>1.0086759999999999</v>
      </c>
      <c r="V16">
        <v>1.2317210000000001</v>
      </c>
      <c r="W16">
        <v>1.5059940000000001</v>
      </c>
      <c r="X16">
        <v>1.7905450000000001</v>
      </c>
      <c r="Y16">
        <v>2.03633</v>
      </c>
      <c r="Z16">
        <v>2.351226</v>
      </c>
      <c r="AA16">
        <v>2.6023670000000001</v>
      </c>
      <c r="AB16">
        <v>2.8716940000000002</v>
      </c>
      <c r="AC16">
        <v>3.007943</v>
      </c>
      <c r="AD16">
        <v>2.9088620000000001</v>
      </c>
      <c r="AE16">
        <v>2.6624029999999999</v>
      </c>
      <c r="AF16">
        <v>2.355388</v>
      </c>
      <c r="AG16">
        <v>1.9397759999999999</v>
      </c>
      <c r="AH16">
        <v>1.5871420000000001</v>
      </c>
      <c r="AI16">
        <v>-2.0241800000000001E-2</v>
      </c>
      <c r="AJ16">
        <v>-4.7807099999999998E-2</v>
      </c>
      <c r="AK16">
        <v>-2.7876600000000001E-2</v>
      </c>
      <c r="AL16">
        <v>-2.4680799999999999E-2</v>
      </c>
      <c r="AM16">
        <v>-2.7171600000000001E-2</v>
      </c>
      <c r="AN16">
        <v>-9.3925999999999992E-3</v>
      </c>
      <c r="AO16">
        <v>-2.6356399999999999E-2</v>
      </c>
      <c r="AP16">
        <v>-7.8065000000000001E-3</v>
      </c>
      <c r="AQ16">
        <v>-1.3195399999999999E-2</v>
      </c>
      <c r="AR16">
        <v>-1.6125E-2</v>
      </c>
      <c r="AS16">
        <v>-2.97773E-2</v>
      </c>
      <c r="AT16">
        <v>-3.02838E-2</v>
      </c>
      <c r="AU16">
        <v>-3.4422899999999999E-2</v>
      </c>
      <c r="AV16">
        <v>-5.1464599999999999E-2</v>
      </c>
      <c r="AW16">
        <v>-9.2252299999999995E-2</v>
      </c>
      <c r="AX16">
        <v>-8.4031999999999996E-2</v>
      </c>
      <c r="AY16">
        <v>-9.8136500000000002E-2</v>
      </c>
      <c r="AZ16">
        <v>0.4643292</v>
      </c>
      <c r="BA16">
        <v>0.37777329999999998</v>
      </c>
      <c r="BB16">
        <v>-0.36178349999999998</v>
      </c>
      <c r="BC16">
        <v>-0.1914505</v>
      </c>
      <c r="BD16">
        <v>-0.1308068</v>
      </c>
      <c r="BE16">
        <v>-0.1009256</v>
      </c>
      <c r="BF16">
        <v>-4.8305000000000001E-2</v>
      </c>
      <c r="BG16">
        <v>-9.1179E-3</v>
      </c>
      <c r="BH16">
        <v>-3.7691700000000002E-2</v>
      </c>
      <c r="BI16">
        <v>-1.8634899999999999E-2</v>
      </c>
      <c r="BJ16">
        <v>-1.5894700000000001E-2</v>
      </c>
      <c r="BK16">
        <v>-1.9361900000000001E-2</v>
      </c>
      <c r="BL16">
        <v>-2.0474E-3</v>
      </c>
      <c r="BM16">
        <v>-1.8319700000000001E-2</v>
      </c>
      <c r="BN16">
        <v>6.646E-4</v>
      </c>
      <c r="BO16">
        <v>-4.1665000000000001E-3</v>
      </c>
      <c r="BP16">
        <v>-5.3601999999999999E-3</v>
      </c>
      <c r="BQ16">
        <v>-1.7673600000000001E-2</v>
      </c>
      <c r="BR16">
        <v>-1.6922400000000001E-2</v>
      </c>
      <c r="BS16">
        <v>-1.9836199999999998E-2</v>
      </c>
      <c r="BT16">
        <v>-3.5919800000000002E-2</v>
      </c>
      <c r="BU16">
        <v>-7.6027300000000006E-2</v>
      </c>
      <c r="BV16">
        <v>-6.7478499999999997E-2</v>
      </c>
      <c r="BW16">
        <v>-8.1773799999999994E-2</v>
      </c>
      <c r="BX16">
        <v>0.48082720000000001</v>
      </c>
      <c r="BY16">
        <v>0.39464490000000002</v>
      </c>
      <c r="BZ16">
        <v>-0.34420469999999997</v>
      </c>
      <c r="CA16">
        <v>-0.175205</v>
      </c>
      <c r="CB16">
        <v>-0.11564480000000001</v>
      </c>
      <c r="CC16">
        <v>-8.6760299999999999E-2</v>
      </c>
      <c r="CD16">
        <v>-3.5753800000000002E-2</v>
      </c>
      <c r="CE16">
        <v>-1.4134E-3</v>
      </c>
      <c r="CF16">
        <v>-3.0685899999999999E-2</v>
      </c>
      <c r="CG16">
        <v>-1.2234099999999999E-2</v>
      </c>
      <c r="CH16">
        <v>-9.8095000000000005E-3</v>
      </c>
      <c r="CI16">
        <v>-1.39528E-2</v>
      </c>
      <c r="CJ16">
        <v>3.0398000000000001E-3</v>
      </c>
      <c r="CK16">
        <v>-1.27536E-2</v>
      </c>
      <c r="CL16">
        <v>6.5316000000000003E-3</v>
      </c>
      <c r="CM16">
        <v>2.0869E-3</v>
      </c>
      <c r="CN16">
        <v>2.0955000000000001E-3</v>
      </c>
      <c r="CO16">
        <v>-9.2905999999999996E-3</v>
      </c>
      <c r="CP16">
        <v>-7.6683000000000003E-3</v>
      </c>
      <c r="CQ16">
        <v>-9.7336000000000002E-3</v>
      </c>
      <c r="CR16">
        <v>-2.5153600000000002E-2</v>
      </c>
      <c r="CS16">
        <v>-6.4789899999999997E-2</v>
      </c>
      <c r="CT16">
        <v>-5.6013599999999997E-2</v>
      </c>
      <c r="CU16">
        <v>-7.0441000000000004E-2</v>
      </c>
      <c r="CV16">
        <v>0.49225370000000002</v>
      </c>
      <c r="CW16">
        <v>0.40633010000000003</v>
      </c>
      <c r="CX16">
        <v>-0.33202959999999998</v>
      </c>
      <c r="CY16">
        <v>-0.1639534</v>
      </c>
      <c r="CZ16">
        <v>-0.1051436</v>
      </c>
      <c r="DA16">
        <v>-7.6949500000000004E-2</v>
      </c>
      <c r="DB16">
        <v>-2.7060799999999999E-2</v>
      </c>
      <c r="DC16">
        <v>6.2909999999999997E-3</v>
      </c>
      <c r="DD16">
        <v>-2.368E-2</v>
      </c>
      <c r="DE16">
        <v>-5.8332999999999996E-3</v>
      </c>
      <c r="DF16">
        <v>-3.7242999999999998E-3</v>
      </c>
      <c r="DG16">
        <v>-8.5438000000000007E-3</v>
      </c>
      <c r="DH16">
        <v>8.1270000000000005E-3</v>
      </c>
      <c r="DI16">
        <v>-7.1874E-3</v>
      </c>
      <c r="DJ16">
        <v>1.23987E-2</v>
      </c>
      <c r="DK16">
        <v>8.3403000000000001E-3</v>
      </c>
      <c r="DL16">
        <v>9.5511999999999993E-3</v>
      </c>
      <c r="DM16">
        <v>-9.0760000000000005E-4</v>
      </c>
      <c r="DN16">
        <v>1.5858000000000001E-3</v>
      </c>
      <c r="DO16">
        <v>3.6910000000000003E-4</v>
      </c>
      <c r="DP16">
        <v>-1.43874E-2</v>
      </c>
      <c r="DQ16">
        <v>-5.3552500000000003E-2</v>
      </c>
      <c r="DR16">
        <v>-4.4548699999999997E-2</v>
      </c>
      <c r="DS16">
        <v>-5.9108300000000003E-2</v>
      </c>
      <c r="DT16">
        <v>0.50368020000000002</v>
      </c>
      <c r="DU16">
        <v>0.41801539999999998</v>
      </c>
      <c r="DV16">
        <v>-0.31985449999999999</v>
      </c>
      <c r="DW16">
        <v>-0.1527019</v>
      </c>
      <c r="DX16">
        <v>-9.4642400000000002E-2</v>
      </c>
      <c r="DY16">
        <v>-6.7138699999999996E-2</v>
      </c>
      <c r="DZ16">
        <v>-1.83679E-2</v>
      </c>
      <c r="EA16">
        <v>1.7414900000000001E-2</v>
      </c>
      <c r="EB16">
        <v>-1.3564700000000001E-2</v>
      </c>
      <c r="EC16">
        <v>3.4083999999999998E-3</v>
      </c>
      <c r="ED16">
        <v>5.0618E-3</v>
      </c>
      <c r="EE16">
        <v>-7.3399999999999995E-4</v>
      </c>
      <c r="EF16">
        <v>1.5472100000000001E-2</v>
      </c>
      <c r="EG16">
        <v>8.4920000000000004E-4</v>
      </c>
      <c r="EH16">
        <v>2.0869700000000001E-2</v>
      </c>
      <c r="EI16">
        <v>1.7369200000000001E-2</v>
      </c>
      <c r="EJ16">
        <v>2.0316000000000001E-2</v>
      </c>
      <c r="EK16">
        <v>1.11961E-2</v>
      </c>
      <c r="EL16">
        <v>1.49473E-2</v>
      </c>
      <c r="EM16">
        <v>1.4955700000000001E-2</v>
      </c>
      <c r="EN16">
        <v>1.1574000000000001E-3</v>
      </c>
      <c r="EO16">
        <v>-3.7327399999999997E-2</v>
      </c>
      <c r="EP16">
        <v>-2.7995200000000001E-2</v>
      </c>
      <c r="EQ16">
        <v>-4.2745600000000002E-2</v>
      </c>
      <c r="ER16">
        <v>0.52017820000000003</v>
      </c>
      <c r="ES16">
        <v>0.43488700000000002</v>
      </c>
      <c r="ET16">
        <v>-0.30227559999999998</v>
      </c>
      <c r="EU16">
        <v>-0.13645640000000001</v>
      </c>
      <c r="EV16">
        <v>-7.9480400000000007E-2</v>
      </c>
      <c r="EW16">
        <v>-5.2973399999999997E-2</v>
      </c>
      <c r="EX16">
        <v>-5.8167000000000002E-3</v>
      </c>
      <c r="EY16">
        <v>77.113619999999997</v>
      </c>
      <c r="EZ16">
        <v>76.221829999999997</v>
      </c>
      <c r="FA16">
        <v>75.36909</v>
      </c>
      <c r="FB16">
        <v>74.360159999999993</v>
      </c>
      <c r="FC16">
        <v>72.867469999999997</v>
      </c>
      <c r="FD16">
        <v>71.709739999999996</v>
      </c>
      <c r="FE16">
        <v>72.192049999999995</v>
      </c>
      <c r="FF16">
        <v>75.235119999999995</v>
      </c>
      <c r="FG16">
        <v>79.16234</v>
      </c>
      <c r="FH16">
        <v>83.914860000000004</v>
      </c>
      <c r="FI16">
        <v>87.767949999999999</v>
      </c>
      <c r="FJ16">
        <v>91.118769999999998</v>
      </c>
      <c r="FK16">
        <v>94.521609999999995</v>
      </c>
      <c r="FL16">
        <v>96.809960000000004</v>
      </c>
      <c r="FM16">
        <v>98.575810000000004</v>
      </c>
      <c r="FN16">
        <v>100.28060000000001</v>
      </c>
      <c r="FO16">
        <v>100.9256</v>
      </c>
      <c r="FP16">
        <v>100.4654</v>
      </c>
      <c r="FQ16">
        <v>99.349990000000005</v>
      </c>
      <c r="FR16">
        <v>96.100449999999995</v>
      </c>
      <c r="FS16">
        <v>91.673810000000003</v>
      </c>
      <c r="FT16">
        <v>87.696060000000003</v>
      </c>
      <c r="FU16">
        <v>84.538579999999996</v>
      </c>
      <c r="FV16">
        <v>81.685640000000006</v>
      </c>
      <c r="FW16">
        <v>0.1833156</v>
      </c>
      <c r="FX16">
        <v>1.5583E-2</v>
      </c>
      <c r="FY16">
        <v>1.5583E-2</v>
      </c>
      <c r="FZ16">
        <v>0</v>
      </c>
      <c r="GA16">
        <v>0</v>
      </c>
    </row>
    <row r="17" spans="1:183" x14ac:dyDescent="0.3">
      <c r="A17" s="3" t="s">
        <v>52</v>
      </c>
      <c r="B17" t="s">
        <v>53</v>
      </c>
      <c r="C17" s="6" t="s">
        <v>100</v>
      </c>
      <c r="D17" s="6">
        <v>44758</v>
      </c>
      <c r="E17" s="46">
        <v>17</v>
      </c>
      <c r="F17" s="46">
        <v>19</v>
      </c>
      <c r="G17" s="46">
        <v>18</v>
      </c>
      <c r="H17" s="46">
        <v>18</v>
      </c>
      <c r="I17">
        <v>10683</v>
      </c>
      <c r="J17">
        <v>13837</v>
      </c>
      <c r="K17">
        <v>1.3668659999999999</v>
      </c>
      <c r="L17">
        <v>1.1598740000000001</v>
      </c>
      <c r="M17">
        <v>1.012278</v>
      </c>
      <c r="N17">
        <v>0.90616989999999997</v>
      </c>
      <c r="O17">
        <v>0.83805850000000004</v>
      </c>
      <c r="P17">
        <v>0.80511619999999995</v>
      </c>
      <c r="Q17">
        <v>0.78101920000000002</v>
      </c>
      <c r="R17">
        <v>0.80528149999999998</v>
      </c>
      <c r="S17">
        <v>0.89181319999999997</v>
      </c>
      <c r="T17">
        <v>1.0243260000000001</v>
      </c>
      <c r="U17">
        <v>1.1901250000000001</v>
      </c>
      <c r="V17">
        <v>1.403573</v>
      </c>
      <c r="W17">
        <v>1.6685920000000001</v>
      </c>
      <c r="X17">
        <v>1.969444</v>
      </c>
      <c r="Y17">
        <v>2.2797770000000002</v>
      </c>
      <c r="Z17">
        <v>2.5626319999999998</v>
      </c>
      <c r="AA17">
        <v>2.8063910000000001</v>
      </c>
      <c r="AB17">
        <v>3.0372789999999998</v>
      </c>
      <c r="AC17">
        <v>3.179297</v>
      </c>
      <c r="AD17">
        <v>3.1158929999999998</v>
      </c>
      <c r="AE17">
        <v>2.869542</v>
      </c>
      <c r="AF17">
        <v>2.5923389999999999</v>
      </c>
      <c r="AG17">
        <v>2.2164160000000002</v>
      </c>
      <c r="AH17">
        <v>1.8787149999999999</v>
      </c>
      <c r="AI17">
        <v>6.2680000000000001E-3</v>
      </c>
      <c r="AJ17">
        <v>-5.1768999999999999E-3</v>
      </c>
      <c r="AK17">
        <v>-6.4637000000000002E-3</v>
      </c>
      <c r="AL17">
        <v>-8.3088999999999993E-3</v>
      </c>
      <c r="AM17">
        <v>-7.0439999999999999E-3</v>
      </c>
      <c r="AN17">
        <v>-4.8427000000000001E-3</v>
      </c>
      <c r="AO17">
        <v>-1.33875E-2</v>
      </c>
      <c r="AP17">
        <v>-6.6182000000000003E-3</v>
      </c>
      <c r="AQ17">
        <v>7.1032999999999999E-3</v>
      </c>
      <c r="AR17">
        <v>-1.8956000000000001E-3</v>
      </c>
      <c r="AS17">
        <v>-4.9592000000000004E-3</v>
      </c>
      <c r="AT17">
        <v>-1.9227399999999999E-2</v>
      </c>
      <c r="AU17">
        <v>-2.6889099999999999E-2</v>
      </c>
      <c r="AV17">
        <v>-2.0823100000000001E-2</v>
      </c>
      <c r="AW17">
        <v>-2.8452100000000001E-2</v>
      </c>
      <c r="AX17">
        <v>-4.4817999999999997E-2</v>
      </c>
      <c r="AY17">
        <v>0.33676729999999999</v>
      </c>
      <c r="AZ17">
        <v>0.36059950000000002</v>
      </c>
      <c r="BA17">
        <v>-0.2431151</v>
      </c>
      <c r="BB17">
        <v>-0.20232049999999999</v>
      </c>
      <c r="BC17">
        <v>-0.1349332</v>
      </c>
      <c r="BD17">
        <v>-0.1087056</v>
      </c>
      <c r="BE17">
        <v>-7.4812199999999995E-2</v>
      </c>
      <c r="BF17">
        <v>-2.6136E-2</v>
      </c>
      <c r="BG17">
        <v>1.4595E-2</v>
      </c>
      <c r="BH17">
        <v>2.3062E-3</v>
      </c>
      <c r="BI17">
        <v>2.8019999999999998E-4</v>
      </c>
      <c r="BJ17">
        <v>-2.0482999999999999E-3</v>
      </c>
      <c r="BK17">
        <v>-1.1203000000000001E-3</v>
      </c>
      <c r="BL17">
        <v>7.492E-4</v>
      </c>
      <c r="BM17">
        <v>-7.6328999999999998E-3</v>
      </c>
      <c r="BN17">
        <v>-1.9090000000000001E-4</v>
      </c>
      <c r="BO17">
        <v>1.43701E-2</v>
      </c>
      <c r="BP17">
        <v>6.4006000000000002E-3</v>
      </c>
      <c r="BQ17">
        <v>4.2690000000000002E-3</v>
      </c>
      <c r="BR17">
        <v>-9.0649000000000007E-3</v>
      </c>
      <c r="BS17">
        <v>-1.5803999999999999E-2</v>
      </c>
      <c r="BT17">
        <v>-9.1651000000000007E-3</v>
      </c>
      <c r="BU17">
        <v>-1.6216899999999999E-2</v>
      </c>
      <c r="BV17">
        <v>-3.2325800000000002E-2</v>
      </c>
      <c r="BW17">
        <v>0.34938059999999999</v>
      </c>
      <c r="BX17">
        <v>0.37349900000000003</v>
      </c>
      <c r="BY17">
        <v>-0.2294484</v>
      </c>
      <c r="BZ17">
        <v>-0.1890376</v>
      </c>
      <c r="CA17">
        <v>-0.1222978</v>
      </c>
      <c r="CB17">
        <v>-9.6508899999999995E-2</v>
      </c>
      <c r="CC17">
        <v>-6.3570600000000005E-2</v>
      </c>
      <c r="CD17">
        <v>-1.5964300000000001E-2</v>
      </c>
      <c r="CE17">
        <v>2.03622E-2</v>
      </c>
      <c r="CF17">
        <v>7.489E-3</v>
      </c>
      <c r="CG17">
        <v>4.9509000000000003E-3</v>
      </c>
      <c r="CH17">
        <v>2.2878E-3</v>
      </c>
      <c r="CI17" s="34">
        <v>2.9824000000000001E-3</v>
      </c>
      <c r="CJ17">
        <v>4.6220999999999996E-3</v>
      </c>
      <c r="CK17">
        <v>-3.6473E-3</v>
      </c>
      <c r="CL17">
        <v>4.2605999999999998E-3</v>
      </c>
      <c r="CM17">
        <v>1.9403E-2</v>
      </c>
      <c r="CN17">
        <v>1.21464E-2</v>
      </c>
      <c r="CO17">
        <v>1.06605E-2</v>
      </c>
      <c r="CP17">
        <v>-2.0263999999999998E-3</v>
      </c>
      <c r="CQ17">
        <v>-8.1264000000000006E-3</v>
      </c>
      <c r="CR17">
        <v>-1.0908000000000001E-3</v>
      </c>
      <c r="CS17">
        <v>-7.7428000000000002E-3</v>
      </c>
      <c r="CT17">
        <v>-2.3673799999999998E-2</v>
      </c>
      <c r="CU17">
        <v>0.3581165</v>
      </c>
      <c r="CV17">
        <v>0.38243310000000003</v>
      </c>
      <c r="CW17">
        <v>-0.21998290000000001</v>
      </c>
      <c r="CX17">
        <v>-0.17983789999999999</v>
      </c>
      <c r="CY17">
        <v>-0.1135466</v>
      </c>
      <c r="CZ17">
        <v>-8.8061500000000001E-2</v>
      </c>
      <c r="DA17">
        <v>-5.57847E-2</v>
      </c>
      <c r="DB17">
        <v>-8.9195000000000003E-3</v>
      </c>
      <c r="DC17">
        <v>2.6129400000000001E-2</v>
      </c>
      <c r="DD17">
        <v>1.2671699999999999E-2</v>
      </c>
      <c r="DE17">
        <v>9.6217000000000004E-3</v>
      </c>
      <c r="DF17">
        <v>6.6239000000000003E-3</v>
      </c>
      <c r="DG17">
        <v>7.0851999999999998E-3</v>
      </c>
      <c r="DH17">
        <v>8.4950000000000008E-3</v>
      </c>
      <c r="DI17">
        <v>3.3829999999999998E-4</v>
      </c>
      <c r="DJ17">
        <v>8.7121999999999998E-3</v>
      </c>
      <c r="DK17">
        <v>2.44359E-2</v>
      </c>
      <c r="DL17">
        <v>1.78923E-2</v>
      </c>
      <c r="DM17">
        <v>1.7052000000000001E-2</v>
      </c>
      <c r="DN17">
        <v>5.0121000000000002E-3</v>
      </c>
      <c r="DO17">
        <v>-4.4890000000000002E-4</v>
      </c>
      <c r="DP17">
        <v>6.9833999999999999E-3</v>
      </c>
      <c r="DQ17">
        <v>7.3119999999999999E-4</v>
      </c>
      <c r="DR17">
        <v>-1.5021700000000001E-2</v>
      </c>
      <c r="DS17">
        <v>0.36685240000000002</v>
      </c>
      <c r="DT17">
        <v>0.39136729999999997</v>
      </c>
      <c r="DU17">
        <v>-0.21051739999999999</v>
      </c>
      <c r="DV17">
        <v>-0.17063809999999999</v>
      </c>
      <c r="DW17">
        <v>-0.10479529999999999</v>
      </c>
      <c r="DX17">
        <v>-7.9614199999999996E-2</v>
      </c>
      <c r="DY17">
        <v>-4.7998800000000001E-2</v>
      </c>
      <c r="DZ17">
        <v>-1.8745999999999999E-3</v>
      </c>
      <c r="EA17">
        <v>3.4456399999999998E-2</v>
      </c>
      <c r="EB17">
        <v>2.01549E-2</v>
      </c>
      <c r="EC17">
        <v>1.6365500000000002E-2</v>
      </c>
      <c r="ED17">
        <v>1.28846E-2</v>
      </c>
      <c r="EE17">
        <v>1.30089E-2</v>
      </c>
      <c r="EF17">
        <v>1.4086899999999999E-2</v>
      </c>
      <c r="EG17">
        <v>6.0927999999999998E-3</v>
      </c>
      <c r="EH17">
        <v>1.51395E-2</v>
      </c>
      <c r="EI17">
        <v>3.17027E-2</v>
      </c>
      <c r="EJ17">
        <v>2.6188400000000001E-2</v>
      </c>
      <c r="EK17">
        <v>2.62802E-2</v>
      </c>
      <c r="EL17">
        <v>1.51746E-2</v>
      </c>
      <c r="EM17">
        <v>1.06363E-2</v>
      </c>
      <c r="EN17">
        <v>1.8641399999999999E-2</v>
      </c>
      <c r="EO17">
        <v>1.2966399999999999E-2</v>
      </c>
      <c r="EP17">
        <v>-2.5295999999999999E-3</v>
      </c>
      <c r="EQ17">
        <v>0.37946570000000002</v>
      </c>
      <c r="ER17">
        <v>0.40426679999999998</v>
      </c>
      <c r="ES17">
        <v>-0.19685079999999999</v>
      </c>
      <c r="ET17">
        <v>-0.1573552</v>
      </c>
      <c r="EU17">
        <v>-9.2159900000000003E-2</v>
      </c>
      <c r="EV17">
        <v>-6.7417500000000005E-2</v>
      </c>
      <c r="EW17">
        <v>-3.6757199999999997E-2</v>
      </c>
      <c r="EX17">
        <v>8.2970000000000006E-3</v>
      </c>
      <c r="EY17">
        <v>79.83614</v>
      </c>
      <c r="EZ17">
        <v>78.475669999999994</v>
      </c>
      <c r="FA17">
        <v>76.364289999999997</v>
      </c>
      <c r="FB17">
        <v>74.773060000000001</v>
      </c>
      <c r="FC17">
        <v>73.561589999999995</v>
      </c>
      <c r="FD17">
        <v>72.456180000000003</v>
      </c>
      <c r="FE17">
        <v>72.42765</v>
      </c>
      <c r="FF17">
        <v>74.867919999999998</v>
      </c>
      <c r="FG17">
        <v>79.545140000000004</v>
      </c>
      <c r="FH17">
        <v>83.510670000000005</v>
      </c>
      <c r="FI17">
        <v>87.272030000000001</v>
      </c>
      <c r="FJ17">
        <v>91.121380000000002</v>
      </c>
      <c r="FK17">
        <v>94.571560000000005</v>
      </c>
      <c r="FL17">
        <v>97.910330000000002</v>
      </c>
      <c r="FM17">
        <v>101.0228</v>
      </c>
      <c r="FN17">
        <v>102.53530000000001</v>
      </c>
      <c r="FO17">
        <v>103.7946</v>
      </c>
      <c r="FP17">
        <v>104.0147</v>
      </c>
      <c r="FQ17">
        <v>103.2437</v>
      </c>
      <c r="FR17">
        <v>101.10169999999999</v>
      </c>
      <c r="FS17">
        <v>96.524969999999996</v>
      </c>
      <c r="FT17">
        <v>92.03331</v>
      </c>
      <c r="FU17">
        <v>89.320869999999999</v>
      </c>
      <c r="FV17">
        <v>86.944310000000002</v>
      </c>
      <c r="FW17">
        <v>0.1478457</v>
      </c>
      <c r="FX17">
        <v>1.1927699999999999E-2</v>
      </c>
      <c r="FY17">
        <v>1.1927699999999999E-2</v>
      </c>
      <c r="FZ17">
        <v>0</v>
      </c>
      <c r="GA17">
        <v>0</v>
      </c>
    </row>
    <row r="18" spans="1:183" x14ac:dyDescent="0.3">
      <c r="A18" s="3" t="s">
        <v>52</v>
      </c>
      <c r="B18" s="6" t="s">
        <v>53</v>
      </c>
      <c r="C18" s="6" t="s">
        <v>100</v>
      </c>
      <c r="D18" s="6">
        <v>44759</v>
      </c>
      <c r="E18" s="46">
        <v>16</v>
      </c>
      <c r="F18" s="46">
        <v>18</v>
      </c>
      <c r="G18" s="46">
        <v>17</v>
      </c>
      <c r="H18" s="46">
        <v>17</v>
      </c>
      <c r="I18">
        <v>6257</v>
      </c>
      <c r="J18">
        <v>13837</v>
      </c>
      <c r="K18">
        <v>1.83138</v>
      </c>
      <c r="L18">
        <v>1.577585</v>
      </c>
      <c r="M18">
        <v>1.3739349999999999</v>
      </c>
      <c r="N18">
        <v>1.2215879999999999</v>
      </c>
      <c r="O18">
        <v>1.0975520000000001</v>
      </c>
      <c r="P18">
        <v>1.0244329999999999</v>
      </c>
      <c r="Q18">
        <v>0.98772870000000002</v>
      </c>
      <c r="R18">
        <v>1.013754</v>
      </c>
      <c r="S18">
        <v>1.1510229999999999</v>
      </c>
      <c r="T18">
        <v>1.370233</v>
      </c>
      <c r="U18">
        <v>1.616903</v>
      </c>
      <c r="V18">
        <v>1.924166</v>
      </c>
      <c r="W18">
        <v>2.249412</v>
      </c>
      <c r="X18">
        <v>2.5340989999999999</v>
      </c>
      <c r="Y18">
        <v>2.8165930000000001</v>
      </c>
      <c r="Z18">
        <v>3.0749919999999999</v>
      </c>
      <c r="AA18">
        <v>3.3800840000000001</v>
      </c>
      <c r="AB18">
        <v>3.5840079999999999</v>
      </c>
      <c r="AC18">
        <v>3.6600239999999999</v>
      </c>
      <c r="AD18">
        <v>3.5718920000000001</v>
      </c>
      <c r="AE18">
        <v>3.3683550000000002</v>
      </c>
      <c r="AF18">
        <v>3.1408700000000001</v>
      </c>
      <c r="AG18">
        <v>2.7145440000000001</v>
      </c>
      <c r="AH18">
        <v>2.2451789999999998</v>
      </c>
      <c r="AI18">
        <v>-3.7682800000000002E-2</v>
      </c>
      <c r="AJ18">
        <v>-3.0118800000000001E-2</v>
      </c>
      <c r="AK18">
        <v>-3.2570399999999999E-2</v>
      </c>
      <c r="AL18">
        <v>-1.36355E-2</v>
      </c>
      <c r="AM18">
        <v>-1.9579599999999999E-2</v>
      </c>
      <c r="AN18">
        <v>-3.5000099999999999E-2</v>
      </c>
      <c r="AO18">
        <v>-2.6998600000000001E-2</v>
      </c>
      <c r="AP18">
        <v>-2.0369399999999999E-2</v>
      </c>
      <c r="AQ18">
        <v>1.9342499999999999E-2</v>
      </c>
      <c r="AR18">
        <v>3.0610399999999999E-2</v>
      </c>
      <c r="AS18">
        <v>-8.3890000000000006E-3</v>
      </c>
      <c r="AT18">
        <v>-5.6988000000000004E-3</v>
      </c>
      <c r="AU18">
        <v>-4.0855599999999999E-2</v>
      </c>
      <c r="AV18">
        <v>-5.7045499999999999E-2</v>
      </c>
      <c r="AW18">
        <v>-7.3242600000000005E-2</v>
      </c>
      <c r="AX18">
        <v>0.26688089999999998</v>
      </c>
      <c r="AY18">
        <v>0.51620270000000001</v>
      </c>
      <c r="AZ18">
        <v>4.4083999999999998E-2</v>
      </c>
      <c r="BA18">
        <v>-0.25487880000000002</v>
      </c>
      <c r="BB18">
        <v>-0.18927769999999999</v>
      </c>
      <c r="BC18">
        <v>-0.1150255</v>
      </c>
      <c r="BD18">
        <v>-7.9238299999999998E-2</v>
      </c>
      <c r="BE18">
        <v>-4.6023399999999999E-2</v>
      </c>
      <c r="BF18">
        <v>-3.7278699999999998E-2</v>
      </c>
      <c r="BG18">
        <v>-2.5231099999999999E-2</v>
      </c>
      <c r="BH18">
        <v>-1.8895800000000001E-2</v>
      </c>
      <c r="BI18">
        <v>-2.2407400000000001E-2</v>
      </c>
      <c r="BJ18">
        <v>-4.4701999999999997E-3</v>
      </c>
      <c r="BK18">
        <v>-1.10077E-2</v>
      </c>
      <c r="BL18">
        <v>-2.6956899999999999E-2</v>
      </c>
      <c r="BM18">
        <v>-1.85804E-2</v>
      </c>
      <c r="BN18">
        <v>-1.1155999999999999E-2</v>
      </c>
      <c r="BO18">
        <v>2.9937999999999999E-2</v>
      </c>
      <c r="BP18">
        <v>4.2807400000000002E-2</v>
      </c>
      <c r="BQ18">
        <v>5.607E-3</v>
      </c>
      <c r="BR18">
        <v>9.8148000000000003E-3</v>
      </c>
      <c r="BS18">
        <v>-2.4417600000000001E-2</v>
      </c>
      <c r="BT18">
        <v>-4.0373199999999998E-2</v>
      </c>
      <c r="BU18">
        <v>-5.6254699999999998E-2</v>
      </c>
      <c r="BV18">
        <v>0.28332069999999998</v>
      </c>
      <c r="BW18">
        <v>0.53296299999999996</v>
      </c>
      <c r="BX18">
        <v>6.1529E-2</v>
      </c>
      <c r="BY18">
        <v>-0.2373837</v>
      </c>
      <c r="BZ18">
        <v>-0.17237189999999999</v>
      </c>
      <c r="CA18">
        <v>-9.8717799999999994E-2</v>
      </c>
      <c r="CB18">
        <v>-6.3371899999999995E-2</v>
      </c>
      <c r="CC18">
        <v>-3.09327E-2</v>
      </c>
      <c r="CD18">
        <v>-2.3599999999999999E-2</v>
      </c>
      <c r="CE18">
        <v>-1.6607E-2</v>
      </c>
      <c r="CF18">
        <v>-1.1122699999999999E-2</v>
      </c>
      <c r="CG18">
        <v>-1.53685E-2</v>
      </c>
      <c r="CH18">
        <v>1.8776999999999999E-3</v>
      </c>
      <c r="CI18" s="34">
        <v>-5.0708000000000003E-3</v>
      </c>
      <c r="CJ18">
        <v>-2.1386100000000002E-2</v>
      </c>
      <c r="CK18">
        <v>-1.27499E-2</v>
      </c>
      <c r="CL18">
        <v>-4.7748000000000001E-3</v>
      </c>
      <c r="CM18">
        <v>3.7276499999999997E-2</v>
      </c>
      <c r="CN18">
        <v>5.1255000000000002E-2</v>
      </c>
      <c r="CO18">
        <v>1.5300599999999999E-2</v>
      </c>
      <c r="CP18">
        <v>2.0559500000000001E-2</v>
      </c>
      <c r="CQ18">
        <v>-1.30326E-2</v>
      </c>
      <c r="CR18">
        <v>-2.8826000000000001E-2</v>
      </c>
      <c r="CS18">
        <v>-4.4488899999999998E-2</v>
      </c>
      <c r="CT18">
        <v>0.29470679999999999</v>
      </c>
      <c r="CU18">
        <v>0.54457109999999997</v>
      </c>
      <c r="CV18">
        <v>7.3611300000000005E-2</v>
      </c>
      <c r="CW18">
        <v>-0.22526669999999999</v>
      </c>
      <c r="CX18">
        <v>-0.1606629</v>
      </c>
      <c r="CY18">
        <v>-8.7423200000000006E-2</v>
      </c>
      <c r="CZ18">
        <v>-5.2382999999999999E-2</v>
      </c>
      <c r="DA18">
        <v>-2.0480999999999999E-2</v>
      </c>
      <c r="DB18">
        <v>-1.41262E-2</v>
      </c>
      <c r="DC18">
        <v>-7.9830000000000005E-3</v>
      </c>
      <c r="DD18">
        <v>-3.3497000000000002E-3</v>
      </c>
      <c r="DE18">
        <v>-8.3297000000000006E-3</v>
      </c>
      <c r="DF18">
        <v>8.2255000000000002E-3</v>
      </c>
      <c r="DG18">
        <v>8.6609999999999996E-4</v>
      </c>
      <c r="DH18">
        <v>-1.5815300000000001E-2</v>
      </c>
      <c r="DI18">
        <v>-6.9194E-3</v>
      </c>
      <c r="DJ18">
        <v>1.6064E-3</v>
      </c>
      <c r="DK18">
        <v>4.4614899999999999E-2</v>
      </c>
      <c r="DL18">
        <v>5.9702600000000002E-2</v>
      </c>
      <c r="DM18">
        <v>2.4994200000000001E-2</v>
      </c>
      <c r="DN18">
        <v>3.1304100000000001E-2</v>
      </c>
      <c r="DO18">
        <v>-1.6475999999999999E-3</v>
      </c>
      <c r="DP18">
        <v>-1.72788E-2</v>
      </c>
      <c r="DQ18">
        <v>-3.2723200000000001E-2</v>
      </c>
      <c r="DR18">
        <v>0.306093</v>
      </c>
      <c r="DS18">
        <v>0.55617919999999998</v>
      </c>
      <c r="DT18">
        <v>8.5693599999999995E-2</v>
      </c>
      <c r="DU18">
        <v>-0.21314959999999999</v>
      </c>
      <c r="DV18">
        <v>-0.148954</v>
      </c>
      <c r="DW18">
        <v>-7.6128500000000002E-2</v>
      </c>
      <c r="DX18">
        <v>-4.1394E-2</v>
      </c>
      <c r="DY18">
        <v>-1.00292E-2</v>
      </c>
      <c r="DZ18">
        <v>-4.6522999999999998E-3</v>
      </c>
      <c r="EA18">
        <v>4.4688000000000002E-3</v>
      </c>
      <c r="EB18">
        <v>7.8733999999999991E-3</v>
      </c>
      <c r="EC18">
        <v>1.8334E-3</v>
      </c>
      <c r="ED18">
        <v>1.7390800000000001E-2</v>
      </c>
      <c r="EE18">
        <v>9.4380999999999996E-3</v>
      </c>
      <c r="EF18">
        <v>-7.7720999999999997E-3</v>
      </c>
      <c r="EG18">
        <v>1.4989000000000001E-3</v>
      </c>
      <c r="EH18">
        <v>1.0819799999999999E-2</v>
      </c>
      <c r="EI18">
        <v>5.52104E-2</v>
      </c>
      <c r="EJ18">
        <v>7.1899599999999994E-2</v>
      </c>
      <c r="EK18">
        <v>3.8990200000000003E-2</v>
      </c>
      <c r="EL18">
        <v>4.6817699999999997E-2</v>
      </c>
      <c r="EM18">
        <v>1.47904E-2</v>
      </c>
      <c r="EN18">
        <v>-6.0650000000000005E-4</v>
      </c>
      <c r="EO18">
        <v>-1.5735300000000001E-2</v>
      </c>
      <c r="EP18">
        <v>0.32253280000000001</v>
      </c>
      <c r="EQ18">
        <v>0.57293950000000005</v>
      </c>
      <c r="ER18">
        <v>0.10313849999999999</v>
      </c>
      <c r="ES18">
        <v>-0.19565450000000001</v>
      </c>
      <c r="ET18">
        <v>-0.1320481</v>
      </c>
      <c r="EU18">
        <v>-5.9820900000000003E-2</v>
      </c>
      <c r="EV18">
        <v>-2.5527600000000001E-2</v>
      </c>
      <c r="EW18">
        <v>5.0615E-3</v>
      </c>
      <c r="EX18">
        <v>9.0264000000000004E-3</v>
      </c>
      <c r="EY18">
        <v>88.170159999999996</v>
      </c>
      <c r="EZ18">
        <v>86.932209999999998</v>
      </c>
      <c r="FA18">
        <v>85.054159999999996</v>
      </c>
      <c r="FB18">
        <v>83.120549999999994</v>
      </c>
      <c r="FC18">
        <v>81.180459999999997</v>
      </c>
      <c r="FD18">
        <v>80.183620000000005</v>
      </c>
      <c r="FE18">
        <v>78.803150000000002</v>
      </c>
      <c r="FF18">
        <v>81.188429999999997</v>
      </c>
      <c r="FG18">
        <v>85.726619999999997</v>
      </c>
      <c r="FH18">
        <v>90.620959999999997</v>
      </c>
      <c r="FI18">
        <v>95.252840000000006</v>
      </c>
      <c r="FJ18">
        <v>98.985870000000006</v>
      </c>
      <c r="FK18">
        <v>101.7764</v>
      </c>
      <c r="FL18">
        <v>104.8018</v>
      </c>
      <c r="FM18">
        <v>105.5941</v>
      </c>
      <c r="FN18">
        <v>106.88849999999999</v>
      </c>
      <c r="FO18">
        <v>107.6071</v>
      </c>
      <c r="FP18">
        <v>106.9987</v>
      </c>
      <c r="FQ18">
        <v>105.25830000000001</v>
      </c>
      <c r="FR18">
        <v>102.35980000000001</v>
      </c>
      <c r="FS18">
        <v>99.530969999999996</v>
      </c>
      <c r="FT18">
        <v>97.094449999999995</v>
      </c>
      <c r="FU18">
        <v>93.691990000000004</v>
      </c>
      <c r="FV18">
        <v>90.207599999999999</v>
      </c>
      <c r="FW18">
        <v>0.2026512</v>
      </c>
      <c r="FX18">
        <v>1.55777E-2</v>
      </c>
      <c r="FY18">
        <v>1.55777E-2</v>
      </c>
      <c r="FZ18">
        <v>0</v>
      </c>
      <c r="GA18">
        <v>0</v>
      </c>
    </row>
    <row r="19" spans="1:183" x14ac:dyDescent="0.3">
      <c r="A19" s="3" t="s">
        <v>52</v>
      </c>
      <c r="B19" s="6" t="s">
        <v>53</v>
      </c>
      <c r="C19" s="6" t="s">
        <v>100</v>
      </c>
      <c r="D19" s="6">
        <v>44766</v>
      </c>
      <c r="F19" s="46"/>
      <c r="G19" s="46"/>
      <c r="H19" s="46"/>
      <c r="FZ19">
        <v>0</v>
      </c>
      <c r="GA19">
        <v>1</v>
      </c>
    </row>
    <row r="20" spans="1:183" x14ac:dyDescent="0.3">
      <c r="A20" s="3" t="s">
        <v>52</v>
      </c>
      <c r="B20" s="6" t="s">
        <v>53</v>
      </c>
      <c r="C20" s="6" t="s">
        <v>100</v>
      </c>
      <c r="D20" s="6">
        <v>44771</v>
      </c>
      <c r="E20" s="46">
        <v>18</v>
      </c>
      <c r="F20" s="46">
        <v>20</v>
      </c>
      <c r="G20" s="46">
        <v>19</v>
      </c>
      <c r="H20" s="46">
        <v>19</v>
      </c>
      <c r="I20">
        <v>7701</v>
      </c>
      <c r="J20">
        <v>14208</v>
      </c>
      <c r="K20">
        <v>1.504559</v>
      </c>
      <c r="L20">
        <v>1.3051950000000001</v>
      </c>
      <c r="M20">
        <v>1.1712070000000001</v>
      </c>
      <c r="N20">
        <v>1.051291</v>
      </c>
      <c r="O20">
        <v>0.9792305</v>
      </c>
      <c r="P20">
        <v>0.92778859999999996</v>
      </c>
      <c r="Q20">
        <v>0.89199729999999999</v>
      </c>
      <c r="R20">
        <v>0.87117420000000001</v>
      </c>
      <c r="S20">
        <v>0.89934840000000005</v>
      </c>
      <c r="T20">
        <v>0.99900129999999998</v>
      </c>
      <c r="U20">
        <v>1.1640900000000001</v>
      </c>
      <c r="V20">
        <v>1.407788</v>
      </c>
      <c r="W20">
        <v>1.6633039999999999</v>
      </c>
      <c r="X20">
        <v>1.954359</v>
      </c>
      <c r="Y20">
        <v>2.2307860000000002</v>
      </c>
      <c r="Z20">
        <v>2.5209800000000002</v>
      </c>
      <c r="AA20">
        <v>2.7702290000000001</v>
      </c>
      <c r="AB20">
        <v>3.0188100000000002</v>
      </c>
      <c r="AC20">
        <v>3.114398</v>
      </c>
      <c r="AD20">
        <v>3.0112199999999998</v>
      </c>
      <c r="AE20">
        <v>2.8139569999999998</v>
      </c>
      <c r="AF20">
        <v>2.5906729999999998</v>
      </c>
      <c r="AG20">
        <v>2.2615099999999999</v>
      </c>
      <c r="AH20">
        <v>1.901716</v>
      </c>
      <c r="AI20">
        <v>1.1676E-3</v>
      </c>
      <c r="AJ20">
        <v>2.0994999999999998E-3</v>
      </c>
      <c r="AK20">
        <v>1.9091400000000001E-2</v>
      </c>
      <c r="AL20">
        <v>4.5449000000000002E-3</v>
      </c>
      <c r="AM20">
        <v>1.5890000000000001E-4</v>
      </c>
      <c r="AN20">
        <v>1.4985E-3</v>
      </c>
      <c r="AO20">
        <v>-9.5560999999999997E-3</v>
      </c>
      <c r="AP20">
        <v>-1.07095E-2</v>
      </c>
      <c r="AQ20">
        <v>6.0708999999999997E-3</v>
      </c>
      <c r="AR20">
        <v>4.5839999999999998E-4</v>
      </c>
      <c r="AS20">
        <v>-1.3431500000000001E-2</v>
      </c>
      <c r="AT20">
        <v>5.1745000000000003E-3</v>
      </c>
      <c r="AU20">
        <v>-2.3094099999999999E-2</v>
      </c>
      <c r="AV20">
        <v>-6.2078000000000003E-3</v>
      </c>
      <c r="AW20">
        <v>-1.9272999999999998E-2</v>
      </c>
      <c r="AX20">
        <v>-2.3216500000000001E-2</v>
      </c>
      <c r="AY20">
        <v>-6.5595100000000003E-2</v>
      </c>
      <c r="AZ20">
        <v>0.36219889999999999</v>
      </c>
      <c r="BA20">
        <v>0.31868930000000001</v>
      </c>
      <c r="BB20">
        <v>-0.29885270000000003</v>
      </c>
      <c r="BC20">
        <v>-0.1978038</v>
      </c>
      <c r="BD20">
        <v>-9.2495400000000005E-2</v>
      </c>
      <c r="BE20">
        <v>-5.2729100000000001E-2</v>
      </c>
      <c r="BF20">
        <v>-4.3480999999999999E-2</v>
      </c>
      <c r="BG20">
        <v>1.0481499999999999E-2</v>
      </c>
      <c r="BH20">
        <v>1.0308299999999999E-2</v>
      </c>
      <c r="BI20">
        <v>2.6666599999999999E-2</v>
      </c>
      <c r="BJ20">
        <v>1.14199E-2</v>
      </c>
      <c r="BK20">
        <v>6.6981000000000002E-3</v>
      </c>
      <c r="BL20">
        <v>7.7029999999999998E-3</v>
      </c>
      <c r="BM20">
        <v>-3.1132E-3</v>
      </c>
      <c r="BN20">
        <v>-3.6730999999999999E-3</v>
      </c>
      <c r="BO20">
        <v>1.37196E-2</v>
      </c>
      <c r="BP20">
        <v>8.9326000000000006E-3</v>
      </c>
      <c r="BQ20">
        <v>-3.8744000000000001E-3</v>
      </c>
      <c r="BR20">
        <v>1.58984E-2</v>
      </c>
      <c r="BS20">
        <v>-1.1363399999999999E-2</v>
      </c>
      <c r="BT20">
        <v>6.0737999999999999E-3</v>
      </c>
      <c r="BU20">
        <v>-6.5846999999999998E-3</v>
      </c>
      <c r="BV20">
        <v>-1.00438E-2</v>
      </c>
      <c r="BW20">
        <v>-5.22146E-2</v>
      </c>
      <c r="BX20">
        <v>0.3758495</v>
      </c>
      <c r="BY20">
        <v>0.33241769999999998</v>
      </c>
      <c r="BZ20">
        <v>-0.28465400000000002</v>
      </c>
      <c r="CA20">
        <v>-0.18408749999999999</v>
      </c>
      <c r="CB20">
        <v>-7.9371899999999995E-2</v>
      </c>
      <c r="CC20">
        <v>-4.0172399999999997E-2</v>
      </c>
      <c r="CD20">
        <v>-3.2277800000000002E-2</v>
      </c>
      <c r="CE20">
        <v>1.6932200000000001E-2</v>
      </c>
      <c r="CF20">
        <v>1.59937E-2</v>
      </c>
      <c r="CG20">
        <v>3.1913200000000003E-2</v>
      </c>
      <c r="CH20">
        <v>1.6181500000000001E-2</v>
      </c>
      <c r="CI20">
        <v>1.12272E-2</v>
      </c>
      <c r="CJ20">
        <v>1.2000200000000001E-2</v>
      </c>
      <c r="CK20">
        <v>1.3492000000000001E-3</v>
      </c>
      <c r="CL20">
        <v>1.2003000000000001E-3</v>
      </c>
      <c r="CM20">
        <v>1.9017099999999999E-2</v>
      </c>
      <c r="CN20">
        <v>1.48019E-2</v>
      </c>
      <c r="CO20">
        <v>2.7447999999999999E-3</v>
      </c>
      <c r="CP20">
        <v>2.3325700000000001E-2</v>
      </c>
      <c r="CQ20">
        <v>-3.2387000000000002E-3</v>
      </c>
      <c r="CR20">
        <v>1.45801E-2</v>
      </c>
      <c r="CS20">
        <v>2.2030999999999999E-3</v>
      </c>
      <c r="CT20">
        <v>-9.2040000000000004E-4</v>
      </c>
      <c r="CU20">
        <v>-4.2947300000000001E-2</v>
      </c>
      <c r="CV20">
        <v>0.38530399999999998</v>
      </c>
      <c r="CW20">
        <v>0.34192600000000001</v>
      </c>
      <c r="CX20">
        <v>-0.27482010000000001</v>
      </c>
      <c r="CY20">
        <v>-0.17458760000000001</v>
      </c>
      <c r="CZ20">
        <v>-7.0282499999999998E-2</v>
      </c>
      <c r="DA20">
        <v>-3.1475700000000002E-2</v>
      </c>
      <c r="DB20">
        <v>-2.4518499999999999E-2</v>
      </c>
      <c r="DC20">
        <v>2.3383000000000001E-2</v>
      </c>
      <c r="DD20">
        <v>2.1679E-2</v>
      </c>
      <c r="DE20">
        <v>3.71598E-2</v>
      </c>
      <c r="DF20">
        <v>2.0943099999999999E-2</v>
      </c>
      <c r="DG20">
        <v>1.5756200000000001E-2</v>
      </c>
      <c r="DH20">
        <v>1.62974E-2</v>
      </c>
      <c r="DI20">
        <v>5.8114999999999998E-3</v>
      </c>
      <c r="DJ20">
        <v>6.0736999999999996E-3</v>
      </c>
      <c r="DK20">
        <v>2.4314599999999999E-2</v>
      </c>
      <c r="DL20">
        <v>2.0671100000000001E-2</v>
      </c>
      <c r="DM20">
        <v>9.3640000000000008E-3</v>
      </c>
      <c r="DN20">
        <v>3.0753099999999998E-2</v>
      </c>
      <c r="DO20">
        <v>4.8859999999999997E-3</v>
      </c>
      <c r="DP20">
        <v>2.3086300000000001E-2</v>
      </c>
      <c r="DQ20">
        <v>1.09909E-2</v>
      </c>
      <c r="DR20">
        <v>8.2029000000000008E-3</v>
      </c>
      <c r="DS20">
        <v>-3.3680099999999998E-2</v>
      </c>
      <c r="DT20">
        <v>0.39475840000000001</v>
      </c>
      <c r="DU20">
        <v>0.35143439999999998</v>
      </c>
      <c r="DV20">
        <v>-0.26498620000000001</v>
      </c>
      <c r="DW20">
        <v>-0.1650877</v>
      </c>
      <c r="DX20">
        <v>-6.1193200000000003E-2</v>
      </c>
      <c r="DY20">
        <v>-2.2779000000000001E-2</v>
      </c>
      <c r="DZ20">
        <v>-1.6759199999999998E-2</v>
      </c>
      <c r="EA20">
        <v>3.2696900000000001E-2</v>
      </c>
      <c r="EB20">
        <v>2.9887799999999999E-2</v>
      </c>
      <c r="EC20">
        <v>4.4734999999999997E-2</v>
      </c>
      <c r="ED20">
        <v>2.7818099999999998E-2</v>
      </c>
      <c r="EE20">
        <v>2.2295499999999999E-2</v>
      </c>
      <c r="EF20">
        <v>2.2501899999999998E-2</v>
      </c>
      <c r="EG20">
        <v>1.22544E-2</v>
      </c>
      <c r="EH20">
        <v>1.3110200000000001E-2</v>
      </c>
      <c r="EI20">
        <v>3.1963400000000003E-2</v>
      </c>
      <c r="EJ20">
        <v>2.9145299999999999E-2</v>
      </c>
      <c r="EK20">
        <v>1.89211E-2</v>
      </c>
      <c r="EL20">
        <v>4.1477E-2</v>
      </c>
      <c r="EM20">
        <v>1.6616700000000002E-2</v>
      </c>
      <c r="EN20">
        <v>3.5367999999999997E-2</v>
      </c>
      <c r="EO20">
        <v>2.3679200000000001E-2</v>
      </c>
      <c r="EP20">
        <v>2.1375600000000002E-2</v>
      </c>
      <c r="EQ20">
        <v>-2.0299600000000001E-2</v>
      </c>
      <c r="ER20">
        <v>0.40840910000000002</v>
      </c>
      <c r="ES20">
        <v>0.36516280000000001</v>
      </c>
      <c r="ET20">
        <v>-0.2507875</v>
      </c>
      <c r="EU20">
        <v>-0.15137139999999999</v>
      </c>
      <c r="EV20">
        <v>-4.80697E-2</v>
      </c>
      <c r="EW20">
        <v>-1.02223E-2</v>
      </c>
      <c r="EX20">
        <v>-5.5560000000000002E-3</v>
      </c>
      <c r="EY20">
        <v>82.778670000000005</v>
      </c>
      <c r="EZ20">
        <v>80.751459999999994</v>
      </c>
      <c r="FA20">
        <v>78.831310000000002</v>
      </c>
      <c r="FB20">
        <v>77.207490000000007</v>
      </c>
      <c r="FC20">
        <v>75.796970000000002</v>
      </c>
      <c r="FD20">
        <v>75.066800000000001</v>
      </c>
      <c r="FE20">
        <v>74.519069999999999</v>
      </c>
      <c r="FF20">
        <v>76.246260000000007</v>
      </c>
      <c r="FG20">
        <v>79.530060000000006</v>
      </c>
      <c r="FH20">
        <v>83.745220000000003</v>
      </c>
      <c r="FI20">
        <v>87.718379999999996</v>
      </c>
      <c r="FJ20">
        <v>90.871250000000003</v>
      </c>
      <c r="FK20">
        <v>94.092250000000007</v>
      </c>
      <c r="FL20">
        <v>96.456209999999999</v>
      </c>
      <c r="FM20">
        <v>97.978809999999996</v>
      </c>
      <c r="FN20">
        <v>99.697230000000005</v>
      </c>
      <c r="FO20">
        <v>101.3531</v>
      </c>
      <c r="FP20">
        <v>100.986</v>
      </c>
      <c r="FQ20">
        <v>99.598150000000004</v>
      </c>
      <c r="FR20">
        <v>96.392669999999995</v>
      </c>
      <c r="FS20">
        <v>93.333749999999995</v>
      </c>
      <c r="FT20">
        <v>90.353939999999994</v>
      </c>
      <c r="FU20">
        <v>87.462429999999998</v>
      </c>
      <c r="FV20">
        <v>84.390879999999996</v>
      </c>
      <c r="FW20">
        <v>0.15069779999999999</v>
      </c>
      <c r="FX20">
        <v>1.2722900000000001E-2</v>
      </c>
      <c r="FY20">
        <v>1.2722900000000001E-2</v>
      </c>
      <c r="FZ20">
        <v>0</v>
      </c>
      <c r="GA20">
        <v>0</v>
      </c>
    </row>
    <row r="21" spans="1:183" x14ac:dyDescent="0.3">
      <c r="A21" s="3" t="s">
        <v>52</v>
      </c>
      <c r="B21" s="6" t="s">
        <v>53</v>
      </c>
      <c r="C21" s="6" t="s">
        <v>100</v>
      </c>
      <c r="D21" s="6">
        <v>44789</v>
      </c>
      <c r="E21" s="46">
        <v>18</v>
      </c>
      <c r="F21" s="46">
        <v>22</v>
      </c>
      <c r="G21" s="46">
        <v>21</v>
      </c>
      <c r="H21" s="46">
        <v>19</v>
      </c>
      <c r="I21">
        <v>12534</v>
      </c>
      <c r="J21">
        <v>12871</v>
      </c>
      <c r="K21">
        <v>1.2374229999999999</v>
      </c>
      <c r="L21">
        <v>1.058135</v>
      </c>
      <c r="M21">
        <v>0.92793899999999996</v>
      </c>
      <c r="N21">
        <v>0.82827910000000005</v>
      </c>
      <c r="O21">
        <v>0.7804548</v>
      </c>
      <c r="P21">
        <v>0.75604839999999995</v>
      </c>
      <c r="Q21">
        <v>0.78106819999999999</v>
      </c>
      <c r="R21">
        <v>0.75077780000000005</v>
      </c>
      <c r="S21">
        <v>0.71353390000000005</v>
      </c>
      <c r="T21">
        <v>0.76624230000000004</v>
      </c>
      <c r="U21">
        <v>0.90156380000000003</v>
      </c>
      <c r="V21">
        <v>1.100168</v>
      </c>
      <c r="W21">
        <v>1.3829849999999999</v>
      </c>
      <c r="X21">
        <v>1.6930069999999999</v>
      </c>
      <c r="Y21">
        <v>2.0336949999999998</v>
      </c>
      <c r="Z21">
        <v>2.4321950000000001</v>
      </c>
      <c r="AA21">
        <v>2.7767140000000001</v>
      </c>
      <c r="AB21">
        <v>3.1001910000000001</v>
      </c>
      <c r="AC21">
        <v>3.2397369999999999</v>
      </c>
      <c r="AD21">
        <v>3.1357300000000001</v>
      </c>
      <c r="AE21">
        <v>2.8744350000000001</v>
      </c>
      <c r="AF21">
        <v>2.5751849999999998</v>
      </c>
      <c r="AG21">
        <v>2.1286510000000001</v>
      </c>
      <c r="AH21">
        <v>1.739773</v>
      </c>
      <c r="AI21">
        <v>-1.9048699999999998E-2</v>
      </c>
      <c r="AJ21">
        <v>-5.2163000000000001E-3</v>
      </c>
      <c r="AK21">
        <v>-3.9582000000000003E-3</v>
      </c>
      <c r="AL21">
        <v>4.1906000000000001E-3</v>
      </c>
      <c r="AM21">
        <v>6.7778999999999999E-3</v>
      </c>
      <c r="AN21">
        <v>5.8230000000000001E-3</v>
      </c>
      <c r="AO21">
        <v>1.2429600000000001E-2</v>
      </c>
      <c r="AP21">
        <v>9.5446999999999997E-3</v>
      </c>
      <c r="AQ21" s="34">
        <v>-6.19E-6</v>
      </c>
      <c r="AR21">
        <v>-1.13262E-2</v>
      </c>
      <c r="AS21">
        <v>-1.1707E-2</v>
      </c>
      <c r="AT21">
        <v>-1.46035E-2</v>
      </c>
      <c r="AU21">
        <v>-1.32303E-2</v>
      </c>
      <c r="AV21">
        <v>-2.0592200000000001E-2</v>
      </c>
      <c r="AW21">
        <v>-2.6172000000000001E-2</v>
      </c>
      <c r="AX21">
        <v>5.5040000000000004E-4</v>
      </c>
      <c r="AY21">
        <v>-2.8015200000000001E-2</v>
      </c>
      <c r="AZ21">
        <v>5.9944699999999997E-2</v>
      </c>
      <c r="BA21">
        <v>0.22087370000000001</v>
      </c>
      <c r="BB21">
        <v>9.2737899999999998E-2</v>
      </c>
      <c r="BC21">
        <v>-0.14930280000000001</v>
      </c>
      <c r="BD21">
        <v>-0.1533902</v>
      </c>
      <c r="BE21">
        <v>-0.14524110000000001</v>
      </c>
      <c r="BF21">
        <v>-8.6518499999999998E-2</v>
      </c>
      <c r="BG21">
        <v>-1.16247E-2</v>
      </c>
      <c r="BH21">
        <v>1.6589E-3</v>
      </c>
      <c r="BI21">
        <v>2.2019000000000001E-3</v>
      </c>
      <c r="BJ21">
        <v>9.6676999999999996E-3</v>
      </c>
      <c r="BK21">
        <v>1.1813199999999999E-2</v>
      </c>
      <c r="BL21">
        <v>1.02892E-2</v>
      </c>
      <c r="BM21">
        <v>1.67653E-2</v>
      </c>
      <c r="BN21">
        <v>1.43199E-2</v>
      </c>
      <c r="BO21">
        <v>5.1244000000000003E-3</v>
      </c>
      <c r="BP21">
        <v>-5.6008000000000004E-3</v>
      </c>
      <c r="BQ21">
        <v>-5.0483000000000004E-3</v>
      </c>
      <c r="BR21">
        <v>-7.0200000000000002E-3</v>
      </c>
      <c r="BS21">
        <v>-4.6778000000000002E-3</v>
      </c>
      <c r="BT21">
        <v>-1.1216500000000001E-2</v>
      </c>
      <c r="BU21">
        <v>-1.6160399999999998E-2</v>
      </c>
      <c r="BV21">
        <v>1.09205E-2</v>
      </c>
      <c r="BW21">
        <v>-1.7355800000000001E-2</v>
      </c>
      <c r="BX21">
        <v>7.0837999999999998E-2</v>
      </c>
      <c r="BY21">
        <v>0.23204659999999999</v>
      </c>
      <c r="BZ21">
        <v>0.1036506</v>
      </c>
      <c r="CA21">
        <v>-0.1387003</v>
      </c>
      <c r="CB21">
        <v>-0.14321320000000001</v>
      </c>
      <c r="CC21">
        <v>-0.1356309</v>
      </c>
      <c r="CD21">
        <v>-7.7869999999999995E-2</v>
      </c>
      <c r="CE21">
        <v>-6.4828000000000004E-3</v>
      </c>
      <c r="CF21">
        <v>6.4206999999999997E-3</v>
      </c>
      <c r="CG21">
        <v>6.4682999999999997E-3</v>
      </c>
      <c r="CH21">
        <v>1.34612E-2</v>
      </c>
      <c r="CI21">
        <v>1.5300599999999999E-2</v>
      </c>
      <c r="CJ21">
        <v>1.33826E-2</v>
      </c>
      <c r="CK21">
        <v>1.97682E-2</v>
      </c>
      <c r="CL21">
        <v>1.7627199999999999E-2</v>
      </c>
      <c r="CM21">
        <v>8.6779000000000005E-3</v>
      </c>
      <c r="CN21">
        <v>-1.6354E-3</v>
      </c>
      <c r="CO21">
        <v>-4.3659999999999999E-4</v>
      </c>
      <c r="CP21">
        <v>-1.7677000000000001E-3</v>
      </c>
      <c r="CQ21">
        <v>1.2457E-3</v>
      </c>
      <c r="CR21">
        <v>-4.7229000000000004E-3</v>
      </c>
      <c r="CS21">
        <v>-9.2263999999999992E-3</v>
      </c>
      <c r="CT21">
        <v>1.8102900000000002E-2</v>
      </c>
      <c r="CU21">
        <v>-9.9731000000000004E-3</v>
      </c>
      <c r="CV21">
        <v>7.83827E-2</v>
      </c>
      <c r="CW21">
        <v>0.239785</v>
      </c>
      <c r="CX21">
        <v>0.1112088</v>
      </c>
      <c r="CY21">
        <v>-0.1313571</v>
      </c>
      <c r="CZ21">
        <v>-0.1361647</v>
      </c>
      <c r="DA21">
        <v>-0.12897500000000001</v>
      </c>
      <c r="DB21">
        <v>-7.1880100000000002E-2</v>
      </c>
      <c r="DC21">
        <v>-1.341E-3</v>
      </c>
      <c r="DD21">
        <v>1.11824E-2</v>
      </c>
      <c r="DE21">
        <v>1.0734799999999999E-2</v>
      </c>
      <c r="DF21">
        <v>1.7254700000000001E-2</v>
      </c>
      <c r="DG21">
        <v>1.8787999999999999E-2</v>
      </c>
      <c r="DH21">
        <v>1.6475900000000002E-2</v>
      </c>
      <c r="DI21">
        <v>2.2771E-2</v>
      </c>
      <c r="DJ21">
        <v>2.0934500000000002E-2</v>
      </c>
      <c r="DK21">
        <v>1.2231300000000001E-2</v>
      </c>
      <c r="DL21">
        <v>2.33E-3</v>
      </c>
      <c r="DM21">
        <v>4.1751999999999996E-3</v>
      </c>
      <c r="DN21">
        <v>3.4846E-3</v>
      </c>
      <c r="DO21">
        <v>7.1691999999999997E-3</v>
      </c>
      <c r="DP21">
        <v>1.7706E-3</v>
      </c>
      <c r="DQ21">
        <v>-2.2923000000000002E-3</v>
      </c>
      <c r="DR21">
        <v>2.5285200000000001E-2</v>
      </c>
      <c r="DS21">
        <v>-2.5904999999999999E-3</v>
      </c>
      <c r="DT21">
        <v>8.5927299999999998E-2</v>
      </c>
      <c r="DU21">
        <v>0.2475233</v>
      </c>
      <c r="DV21">
        <v>0.11876689999999999</v>
      </c>
      <c r="DW21">
        <v>-0.12401379999999999</v>
      </c>
      <c r="DX21">
        <v>-0.12911610000000001</v>
      </c>
      <c r="DY21">
        <v>-0.122319</v>
      </c>
      <c r="DZ21">
        <v>-6.5890199999999996E-2</v>
      </c>
      <c r="EA21">
        <v>6.0831000000000001E-3</v>
      </c>
      <c r="EB21">
        <v>1.80576E-2</v>
      </c>
      <c r="EC21">
        <v>1.6894900000000001E-2</v>
      </c>
      <c r="ED21">
        <v>2.27318E-2</v>
      </c>
      <c r="EE21">
        <v>2.3823199999999999E-2</v>
      </c>
      <c r="EF21">
        <v>2.0942200000000001E-2</v>
      </c>
      <c r="EG21">
        <v>2.7106700000000001E-2</v>
      </c>
      <c r="EH21">
        <v>2.5709699999999999E-2</v>
      </c>
      <c r="EI21">
        <v>1.7361999999999999E-2</v>
      </c>
      <c r="EJ21">
        <v>8.0554000000000008E-3</v>
      </c>
      <c r="EK21">
        <v>1.0833799999999999E-2</v>
      </c>
      <c r="EL21">
        <v>1.1068100000000001E-2</v>
      </c>
      <c r="EM21">
        <v>1.5721700000000002E-2</v>
      </c>
      <c r="EN21">
        <v>1.11463E-2</v>
      </c>
      <c r="EO21">
        <v>7.7193000000000001E-3</v>
      </c>
      <c r="EP21">
        <v>3.5655300000000001E-2</v>
      </c>
      <c r="EQ21">
        <v>8.0689000000000004E-3</v>
      </c>
      <c r="ER21">
        <v>9.6820600000000007E-2</v>
      </c>
      <c r="ES21">
        <v>0.25869629999999999</v>
      </c>
      <c r="ET21">
        <v>0.12967960000000001</v>
      </c>
      <c r="EU21">
        <v>-0.11341130000000001</v>
      </c>
      <c r="EV21">
        <v>-0.11893919999999999</v>
      </c>
      <c r="EW21">
        <v>-0.1127089</v>
      </c>
      <c r="EX21">
        <v>-5.72417E-2</v>
      </c>
      <c r="EY21">
        <v>76.890190000000004</v>
      </c>
      <c r="EZ21">
        <v>75.975480000000005</v>
      </c>
      <c r="FA21">
        <v>74.04289</v>
      </c>
      <c r="FB21">
        <v>72.614999999999995</v>
      </c>
      <c r="FC21">
        <v>70.834639999999993</v>
      </c>
      <c r="FD21">
        <v>69.854680000000002</v>
      </c>
      <c r="FE21">
        <v>69.305909999999997</v>
      </c>
      <c r="FF21">
        <v>71.308329999999998</v>
      </c>
      <c r="FG21">
        <v>76.21893</v>
      </c>
      <c r="FH21">
        <v>81.907579999999996</v>
      </c>
      <c r="FI21">
        <v>86.933009999999996</v>
      </c>
      <c r="FJ21">
        <v>91.507429999999999</v>
      </c>
      <c r="FK21">
        <v>95.468459999999993</v>
      </c>
      <c r="FL21">
        <v>98.995660000000001</v>
      </c>
      <c r="FM21">
        <v>101.5432</v>
      </c>
      <c r="FN21">
        <v>103.0754</v>
      </c>
      <c r="FO21">
        <v>103.34480000000001</v>
      </c>
      <c r="FP21">
        <v>102.57170000000001</v>
      </c>
      <c r="FQ21">
        <v>100.91889999999999</v>
      </c>
      <c r="FR21">
        <v>97.46011</v>
      </c>
      <c r="FS21">
        <v>92.934229999999999</v>
      </c>
      <c r="FT21">
        <v>89.201639999999998</v>
      </c>
      <c r="FU21">
        <v>86.204149999999998</v>
      </c>
      <c r="FV21">
        <v>83.925160000000005</v>
      </c>
      <c r="FW21">
        <v>0.1087895</v>
      </c>
      <c r="FX21">
        <v>1.00196E-2</v>
      </c>
      <c r="FY21">
        <v>1.00196E-2</v>
      </c>
      <c r="FZ21">
        <v>0</v>
      </c>
      <c r="GA21">
        <v>0</v>
      </c>
    </row>
    <row r="22" spans="1:183" x14ac:dyDescent="0.3">
      <c r="A22" s="3" t="s">
        <v>52</v>
      </c>
      <c r="B22" s="6" t="s">
        <v>53</v>
      </c>
      <c r="C22" s="6" t="s">
        <v>100</v>
      </c>
      <c r="D22" s="6">
        <v>44790</v>
      </c>
      <c r="E22" s="46">
        <v>17</v>
      </c>
      <c r="F22" s="46">
        <v>19</v>
      </c>
      <c r="G22" s="46">
        <v>18</v>
      </c>
      <c r="H22" s="46">
        <v>19</v>
      </c>
      <c r="I22">
        <v>11535</v>
      </c>
      <c r="J22">
        <v>12905</v>
      </c>
      <c r="K22">
        <v>1.4861599999999999</v>
      </c>
      <c r="L22">
        <v>1.2838510000000001</v>
      </c>
      <c r="M22">
        <v>1.1355569999999999</v>
      </c>
      <c r="N22">
        <v>1.0176179999999999</v>
      </c>
      <c r="O22">
        <v>0.9534572</v>
      </c>
      <c r="P22">
        <v>0.92590220000000001</v>
      </c>
      <c r="Q22">
        <v>0.94551640000000003</v>
      </c>
      <c r="R22">
        <v>0.91299439999999998</v>
      </c>
      <c r="S22">
        <v>0.88762969999999997</v>
      </c>
      <c r="T22">
        <v>0.97365259999999998</v>
      </c>
      <c r="U22">
        <v>1.115181</v>
      </c>
      <c r="V22">
        <v>1.261012</v>
      </c>
      <c r="W22">
        <v>1.47014</v>
      </c>
      <c r="X22">
        <v>1.732048</v>
      </c>
      <c r="Y22">
        <v>1.9847399999999999</v>
      </c>
      <c r="Z22">
        <v>2.2450869999999998</v>
      </c>
      <c r="AA22">
        <v>2.4025799999999999</v>
      </c>
      <c r="AB22">
        <v>2.6115460000000001</v>
      </c>
      <c r="AC22">
        <v>2.7156560000000001</v>
      </c>
      <c r="AD22">
        <v>2.6481789999999998</v>
      </c>
      <c r="AE22">
        <v>2.454631</v>
      </c>
      <c r="AF22">
        <v>2.2255760000000002</v>
      </c>
      <c r="AG22">
        <v>1.8824419999999999</v>
      </c>
      <c r="AH22">
        <v>1.5347200000000001</v>
      </c>
      <c r="AI22">
        <v>-4.1135999999999999E-2</v>
      </c>
      <c r="AJ22">
        <v>-2.8217200000000001E-2</v>
      </c>
      <c r="AK22">
        <v>-1.1991399999999999E-2</v>
      </c>
      <c r="AL22">
        <v>-1.27098E-2</v>
      </c>
      <c r="AM22">
        <v>-4.3581000000000002E-3</v>
      </c>
      <c r="AN22">
        <v>-1.6308900000000001E-2</v>
      </c>
      <c r="AO22">
        <v>-2.4116800000000001E-2</v>
      </c>
      <c r="AP22">
        <v>-2.9775800000000002E-2</v>
      </c>
      <c r="AQ22">
        <v>-4.1153700000000001E-2</v>
      </c>
      <c r="AR22">
        <v>-3.1385799999999998E-2</v>
      </c>
      <c r="AS22">
        <v>-1.8904500000000001E-2</v>
      </c>
      <c r="AT22">
        <v>-6.0591999999999998E-3</v>
      </c>
      <c r="AU22">
        <v>-6.3239999999999998E-4</v>
      </c>
      <c r="AV22">
        <v>4.5456999999999997E-3</v>
      </c>
      <c r="AW22">
        <v>-2.48308E-2</v>
      </c>
      <c r="AX22">
        <v>7.4244999999999997E-3</v>
      </c>
      <c r="AY22">
        <v>0.31078129999999998</v>
      </c>
      <c r="AZ22">
        <v>0.26368409999999998</v>
      </c>
      <c r="BA22">
        <v>0.19105220000000001</v>
      </c>
      <c r="BB22">
        <v>-0.24073939999999999</v>
      </c>
      <c r="BC22">
        <v>-0.1196617</v>
      </c>
      <c r="BD22">
        <v>-6.86533E-2</v>
      </c>
      <c r="BE22">
        <v>-3.3686000000000001E-2</v>
      </c>
      <c r="BF22">
        <v>-3.7104199999999997E-2</v>
      </c>
      <c r="BG22">
        <v>-3.2655700000000003E-2</v>
      </c>
      <c r="BH22">
        <v>-2.0346699999999999E-2</v>
      </c>
      <c r="BI22">
        <v>-4.9246999999999997E-3</v>
      </c>
      <c r="BJ22">
        <v>-6.2995999999999998E-3</v>
      </c>
      <c r="BK22">
        <v>1.4472E-3</v>
      </c>
      <c r="BL22">
        <v>-1.09832E-2</v>
      </c>
      <c r="BM22">
        <v>-1.8646800000000002E-2</v>
      </c>
      <c r="BN22">
        <v>-2.38535E-2</v>
      </c>
      <c r="BO22">
        <v>-3.46138E-2</v>
      </c>
      <c r="BP22">
        <v>-2.4220599999999998E-2</v>
      </c>
      <c r="BQ22">
        <v>-1.10191E-2</v>
      </c>
      <c r="BR22">
        <v>2.4746E-3</v>
      </c>
      <c r="BS22">
        <v>8.345E-3</v>
      </c>
      <c r="BT22">
        <v>1.45001E-2</v>
      </c>
      <c r="BU22">
        <v>-1.4206399999999999E-2</v>
      </c>
      <c r="BV22">
        <v>1.84198E-2</v>
      </c>
      <c r="BW22">
        <v>0.32135019999999997</v>
      </c>
      <c r="BX22">
        <v>0.27410780000000001</v>
      </c>
      <c r="BY22">
        <v>0.20153840000000001</v>
      </c>
      <c r="BZ22">
        <v>-0.23002649999999999</v>
      </c>
      <c r="CA22">
        <v>-0.1097138</v>
      </c>
      <c r="CB22">
        <v>-5.93459E-2</v>
      </c>
      <c r="CC22">
        <v>-2.5021600000000001E-2</v>
      </c>
      <c r="CD22">
        <v>-2.92398E-2</v>
      </c>
      <c r="CE22">
        <v>-2.6782299999999998E-2</v>
      </c>
      <c r="CF22">
        <v>-1.48957E-2</v>
      </c>
      <c r="CG22">
        <v>-3.0300000000000001E-5</v>
      </c>
      <c r="CH22">
        <v>-1.8599000000000001E-3</v>
      </c>
      <c r="CI22">
        <v>5.4679000000000004E-3</v>
      </c>
      <c r="CJ22">
        <v>-7.2946E-3</v>
      </c>
      <c r="CK22">
        <v>-1.48583E-2</v>
      </c>
      <c r="CL22">
        <v>-1.9751700000000001E-2</v>
      </c>
      <c r="CM22">
        <v>-3.0084300000000001E-2</v>
      </c>
      <c r="CN22">
        <v>-1.9258000000000001E-2</v>
      </c>
      <c r="CO22">
        <v>-5.5576000000000002E-3</v>
      </c>
      <c r="CP22">
        <v>8.3850999999999995E-3</v>
      </c>
      <c r="CQ22">
        <v>1.45627E-2</v>
      </c>
      <c r="CR22">
        <v>2.13945E-2</v>
      </c>
      <c r="CS22">
        <v>-6.8478999999999996E-3</v>
      </c>
      <c r="CT22">
        <v>2.6035200000000001E-2</v>
      </c>
      <c r="CU22">
        <v>0.32867020000000002</v>
      </c>
      <c r="CV22">
        <v>0.2813273</v>
      </c>
      <c r="CW22">
        <v>0.20880099999999999</v>
      </c>
      <c r="CX22">
        <v>-0.22260669999999999</v>
      </c>
      <c r="CY22">
        <v>-0.102824</v>
      </c>
      <c r="CZ22">
        <v>-5.2899700000000001E-2</v>
      </c>
      <c r="DA22">
        <v>-1.9020599999999999E-2</v>
      </c>
      <c r="DB22">
        <v>-2.3792899999999999E-2</v>
      </c>
      <c r="DC22">
        <v>-2.0908900000000001E-2</v>
      </c>
      <c r="DD22">
        <v>-9.4445999999999992E-3</v>
      </c>
      <c r="DE22">
        <v>4.8640999999999997E-3</v>
      </c>
      <c r="DF22">
        <v>2.5796999999999999E-3</v>
      </c>
      <c r="DG22">
        <v>9.4886999999999992E-3</v>
      </c>
      <c r="DH22">
        <v>-3.6059999999999998E-3</v>
      </c>
      <c r="DI22">
        <v>-1.1069799999999999E-2</v>
      </c>
      <c r="DJ22">
        <v>-1.5649900000000001E-2</v>
      </c>
      <c r="DK22">
        <v>-2.55547E-2</v>
      </c>
      <c r="DL22">
        <v>-1.42954E-2</v>
      </c>
      <c r="DM22">
        <v>-9.6199999999999994E-5</v>
      </c>
      <c r="DN22">
        <v>1.42956E-2</v>
      </c>
      <c r="DO22">
        <v>2.0780400000000001E-2</v>
      </c>
      <c r="DP22">
        <v>2.8289000000000002E-2</v>
      </c>
      <c r="DQ22">
        <v>5.1060000000000005E-4</v>
      </c>
      <c r="DR22">
        <v>3.36505E-2</v>
      </c>
      <c r="DS22">
        <v>0.33599020000000002</v>
      </c>
      <c r="DT22">
        <v>0.28854679999999999</v>
      </c>
      <c r="DU22">
        <v>0.2160637</v>
      </c>
      <c r="DV22">
        <v>-0.21518689999999999</v>
      </c>
      <c r="DW22">
        <v>-9.5934099999999994E-2</v>
      </c>
      <c r="DX22">
        <v>-4.6453399999999999E-2</v>
      </c>
      <c r="DY22">
        <v>-1.30197E-2</v>
      </c>
      <c r="DZ22">
        <v>-1.8346000000000001E-2</v>
      </c>
      <c r="EA22">
        <v>-1.24286E-2</v>
      </c>
      <c r="EB22">
        <v>-1.5742E-3</v>
      </c>
      <c r="EC22">
        <v>1.19308E-2</v>
      </c>
      <c r="ED22">
        <v>8.9899000000000003E-3</v>
      </c>
      <c r="EE22">
        <v>1.5294E-2</v>
      </c>
      <c r="EF22">
        <v>1.7197E-3</v>
      </c>
      <c r="EG22">
        <v>-5.5998000000000003E-3</v>
      </c>
      <c r="EH22">
        <v>-9.7275999999999994E-3</v>
      </c>
      <c r="EI22">
        <v>-1.9014799999999998E-2</v>
      </c>
      <c r="EJ22">
        <v>-7.1301999999999997E-3</v>
      </c>
      <c r="EK22">
        <v>7.7891999999999996E-3</v>
      </c>
      <c r="EL22">
        <v>2.28294E-2</v>
      </c>
      <c r="EM22">
        <v>2.9757800000000001E-2</v>
      </c>
      <c r="EN22">
        <v>3.8243399999999997E-2</v>
      </c>
      <c r="EO22">
        <v>1.11351E-2</v>
      </c>
      <c r="EP22">
        <v>4.4645900000000002E-2</v>
      </c>
      <c r="EQ22">
        <v>0.34655910000000001</v>
      </c>
      <c r="ER22">
        <v>0.29897049999999997</v>
      </c>
      <c r="ES22">
        <v>0.2265499</v>
      </c>
      <c r="ET22">
        <v>-0.20447389999999999</v>
      </c>
      <c r="EU22">
        <v>-8.5986300000000002E-2</v>
      </c>
      <c r="EV22">
        <v>-3.7145999999999998E-2</v>
      </c>
      <c r="EW22">
        <v>-4.3552E-3</v>
      </c>
      <c r="EX22">
        <v>-1.0481600000000001E-2</v>
      </c>
      <c r="EY22">
        <v>81.657039999999995</v>
      </c>
      <c r="EZ22">
        <v>80.382679999999993</v>
      </c>
      <c r="FA22">
        <v>79.111270000000005</v>
      </c>
      <c r="FB22">
        <v>77.679910000000007</v>
      </c>
      <c r="FC22">
        <v>77.262469999999993</v>
      </c>
      <c r="FD22">
        <v>76.754710000000003</v>
      </c>
      <c r="FE22">
        <v>76.065380000000005</v>
      </c>
      <c r="FF22">
        <v>76.797899999999998</v>
      </c>
      <c r="FG22">
        <v>80.417929999999998</v>
      </c>
      <c r="FH22">
        <v>83.58126</v>
      </c>
      <c r="FI22">
        <v>86.155519999999996</v>
      </c>
      <c r="FJ22">
        <v>89.258420000000001</v>
      </c>
      <c r="FK22">
        <v>92.891090000000005</v>
      </c>
      <c r="FL22">
        <v>94.137280000000004</v>
      </c>
      <c r="FM22">
        <v>95.219750000000005</v>
      </c>
      <c r="FN22">
        <v>95.549570000000003</v>
      </c>
      <c r="FO22">
        <v>95.799670000000006</v>
      </c>
      <c r="FP22">
        <v>95.718329999999995</v>
      </c>
      <c r="FQ22">
        <v>94.919839999999994</v>
      </c>
      <c r="FR22">
        <v>92.003720000000001</v>
      </c>
      <c r="FS22">
        <v>88.146889999999999</v>
      </c>
      <c r="FT22">
        <v>84.494789999999995</v>
      </c>
      <c r="FU22">
        <v>81.625630000000001</v>
      </c>
      <c r="FV22">
        <v>79.727620000000002</v>
      </c>
      <c r="FW22">
        <v>0.1133726</v>
      </c>
      <c r="FX22">
        <v>8.0012999999999994E-3</v>
      </c>
      <c r="FY22">
        <v>9.7640000000000001E-3</v>
      </c>
      <c r="FZ22">
        <v>0</v>
      </c>
      <c r="GA22">
        <v>0</v>
      </c>
    </row>
    <row r="23" spans="1:183" x14ac:dyDescent="0.3">
      <c r="A23" s="3" t="s">
        <v>52</v>
      </c>
      <c r="B23" s="6" t="s">
        <v>53</v>
      </c>
      <c r="C23" s="6" t="s">
        <v>100</v>
      </c>
      <c r="D23" s="6">
        <v>44792</v>
      </c>
      <c r="E23" s="46">
        <v>18</v>
      </c>
      <c r="F23" s="46">
        <v>19</v>
      </c>
      <c r="G23" s="46">
        <v>18</v>
      </c>
      <c r="H23" s="46">
        <v>19</v>
      </c>
      <c r="I23">
        <v>1931</v>
      </c>
      <c r="J23">
        <v>12973</v>
      </c>
      <c r="K23">
        <v>1.0111540000000001</v>
      </c>
      <c r="L23">
        <v>0.86126559999999996</v>
      </c>
      <c r="M23">
        <v>0.77170380000000005</v>
      </c>
      <c r="N23">
        <v>0.70343940000000005</v>
      </c>
      <c r="O23">
        <v>0.66874869999999997</v>
      </c>
      <c r="P23">
        <v>0.65884480000000001</v>
      </c>
      <c r="Q23">
        <v>0.7019358</v>
      </c>
      <c r="R23">
        <v>0.72200310000000001</v>
      </c>
      <c r="S23">
        <v>0.69827439999999996</v>
      </c>
      <c r="T23">
        <v>0.69623789999999997</v>
      </c>
      <c r="U23">
        <v>0.76359809999999995</v>
      </c>
      <c r="V23">
        <v>0.89934510000000001</v>
      </c>
      <c r="W23">
        <v>1.081361</v>
      </c>
      <c r="X23">
        <v>1.3286279999999999</v>
      </c>
      <c r="Y23">
        <v>1.637948</v>
      </c>
      <c r="Z23">
        <v>1.9814620000000001</v>
      </c>
      <c r="AA23">
        <v>2.3194490000000001</v>
      </c>
      <c r="AB23">
        <v>2.5436359999999998</v>
      </c>
      <c r="AC23">
        <v>2.5764170000000002</v>
      </c>
      <c r="AD23">
        <v>2.409214</v>
      </c>
      <c r="AE23">
        <v>2.0427689999999998</v>
      </c>
      <c r="AF23">
        <v>1.6771389999999999</v>
      </c>
      <c r="AG23">
        <v>1.378217</v>
      </c>
      <c r="AH23">
        <v>1.134924</v>
      </c>
      <c r="AI23">
        <v>5.3175999999999996E-3</v>
      </c>
      <c r="AJ23">
        <v>1.61473E-2</v>
      </c>
      <c r="AK23">
        <v>2.50119E-2</v>
      </c>
      <c r="AL23">
        <v>1.6224300000000001E-2</v>
      </c>
      <c r="AM23">
        <v>9.3998999999999992E-3</v>
      </c>
      <c r="AN23">
        <v>6.9204000000000002E-3</v>
      </c>
      <c r="AO23">
        <v>-1.1149E-3</v>
      </c>
      <c r="AP23">
        <v>2.0179900000000001E-2</v>
      </c>
      <c r="AQ23">
        <v>3.4465599999999999E-2</v>
      </c>
      <c r="AR23">
        <v>-2.8590299999999999E-2</v>
      </c>
      <c r="AS23">
        <v>-4.7748800000000001E-2</v>
      </c>
      <c r="AT23">
        <v>-7.3904399999999995E-2</v>
      </c>
      <c r="AU23">
        <v>-0.1136875</v>
      </c>
      <c r="AV23">
        <v>-8.3449599999999999E-2</v>
      </c>
      <c r="AW23">
        <v>-7.8842800000000005E-2</v>
      </c>
      <c r="AX23">
        <v>-6.44401E-2</v>
      </c>
      <c r="AY23">
        <v>2.1722E-3</v>
      </c>
      <c r="AZ23">
        <v>0.3052549</v>
      </c>
      <c r="BA23">
        <v>0.18769469999999999</v>
      </c>
      <c r="BB23">
        <v>-0.23161209999999999</v>
      </c>
      <c r="BC23">
        <v>-0.12809950000000001</v>
      </c>
      <c r="BD23">
        <v>-0.1475137</v>
      </c>
      <c r="BE23">
        <v>-7.9355800000000004E-2</v>
      </c>
      <c r="BF23">
        <v>-5.8616000000000001E-2</v>
      </c>
      <c r="BG23">
        <v>2.1325799999999999E-2</v>
      </c>
      <c r="BH23">
        <v>3.0737400000000002E-2</v>
      </c>
      <c r="BI23">
        <v>3.8954299999999997E-2</v>
      </c>
      <c r="BJ23">
        <v>2.8654700000000002E-2</v>
      </c>
      <c r="BK23">
        <v>2.12233E-2</v>
      </c>
      <c r="BL23">
        <v>1.68793E-2</v>
      </c>
      <c r="BM23">
        <v>8.8056999999999996E-3</v>
      </c>
      <c r="BN23">
        <v>3.1721199999999998E-2</v>
      </c>
      <c r="BO23">
        <v>4.7389899999999999E-2</v>
      </c>
      <c r="BP23">
        <v>-1.35388E-2</v>
      </c>
      <c r="BQ23">
        <v>-3.1087E-2</v>
      </c>
      <c r="BR23">
        <v>-5.4785100000000003E-2</v>
      </c>
      <c r="BS23">
        <v>-9.2841599999999996E-2</v>
      </c>
      <c r="BT23">
        <v>-6.08649E-2</v>
      </c>
      <c r="BU23">
        <v>-5.52454E-2</v>
      </c>
      <c r="BV23">
        <v>-3.9281000000000003E-2</v>
      </c>
      <c r="BW23">
        <v>2.7072700000000002E-2</v>
      </c>
      <c r="BX23">
        <v>0.33205760000000001</v>
      </c>
      <c r="BY23">
        <v>0.2137917</v>
      </c>
      <c r="BZ23">
        <v>-0.2046858</v>
      </c>
      <c r="CA23">
        <v>-0.1037904</v>
      </c>
      <c r="CB23">
        <v>-0.1240526</v>
      </c>
      <c r="CC23">
        <v>-5.9068099999999998E-2</v>
      </c>
      <c r="CD23">
        <v>-4.0152E-2</v>
      </c>
      <c r="CE23">
        <v>3.24131E-2</v>
      </c>
      <c r="CF23">
        <v>4.0842400000000001E-2</v>
      </c>
      <c r="CG23">
        <v>4.8610800000000003E-2</v>
      </c>
      <c r="CH23">
        <v>3.7263900000000003E-2</v>
      </c>
      <c r="CI23">
        <v>2.9412199999999999E-2</v>
      </c>
      <c r="CJ23">
        <v>2.3776800000000001E-2</v>
      </c>
      <c r="CK23">
        <v>1.5676699999999998E-2</v>
      </c>
      <c r="CL23">
        <v>3.9714699999999999E-2</v>
      </c>
      <c r="CM23">
        <v>5.6341200000000001E-2</v>
      </c>
      <c r="CN23">
        <v>-3.1142000000000001E-3</v>
      </c>
      <c r="CO23">
        <v>-1.9546999999999998E-2</v>
      </c>
      <c r="CP23">
        <v>-4.1543099999999999E-2</v>
      </c>
      <c r="CQ23">
        <v>-7.8403899999999999E-2</v>
      </c>
      <c r="CR23">
        <v>-4.52228E-2</v>
      </c>
      <c r="CS23">
        <v>-3.89018E-2</v>
      </c>
      <c r="CT23">
        <v>-2.1855900000000001E-2</v>
      </c>
      <c r="CU23">
        <v>4.4318700000000003E-2</v>
      </c>
      <c r="CV23">
        <v>0.35062100000000002</v>
      </c>
      <c r="CW23">
        <v>0.2318665</v>
      </c>
      <c r="CX23">
        <v>-0.1860368</v>
      </c>
      <c r="CY23">
        <v>-8.6954000000000004E-2</v>
      </c>
      <c r="CZ23">
        <v>-0.1078035</v>
      </c>
      <c r="DA23">
        <v>-4.5016800000000003E-2</v>
      </c>
      <c r="DB23">
        <v>-2.7363999999999999E-2</v>
      </c>
      <c r="DC23">
        <v>4.3500400000000002E-2</v>
      </c>
      <c r="DD23">
        <v>5.09475E-2</v>
      </c>
      <c r="DE23">
        <v>5.8267199999999998E-2</v>
      </c>
      <c r="DF23">
        <v>4.58731E-2</v>
      </c>
      <c r="DG23">
        <v>3.7601099999999998E-2</v>
      </c>
      <c r="DH23">
        <v>3.0674300000000002E-2</v>
      </c>
      <c r="DI23">
        <v>2.25477E-2</v>
      </c>
      <c r="DJ23">
        <v>4.7708199999999999E-2</v>
      </c>
      <c r="DK23">
        <v>6.5292600000000006E-2</v>
      </c>
      <c r="DL23">
        <v>7.3103999999999999E-3</v>
      </c>
      <c r="DM23">
        <v>-8.0070999999999996E-3</v>
      </c>
      <c r="DN23">
        <v>-2.8301099999999999E-2</v>
      </c>
      <c r="DO23">
        <v>-6.3966099999999998E-2</v>
      </c>
      <c r="DP23">
        <v>-2.9580800000000001E-2</v>
      </c>
      <c r="DQ23">
        <v>-2.25583E-2</v>
      </c>
      <c r="DR23">
        <v>-4.4308000000000004E-3</v>
      </c>
      <c r="DS23">
        <v>6.1564599999999997E-2</v>
      </c>
      <c r="DT23">
        <v>0.36918450000000003</v>
      </c>
      <c r="DU23">
        <v>0.24994130000000001</v>
      </c>
      <c r="DV23">
        <v>-0.1673877</v>
      </c>
      <c r="DW23">
        <v>-7.0117600000000002E-2</v>
      </c>
      <c r="DX23">
        <v>-9.1554399999999994E-2</v>
      </c>
      <c r="DY23">
        <v>-3.0965599999999999E-2</v>
      </c>
      <c r="DZ23">
        <v>-1.4575899999999999E-2</v>
      </c>
      <c r="EA23">
        <v>5.9508600000000002E-2</v>
      </c>
      <c r="EB23">
        <v>6.5537600000000001E-2</v>
      </c>
      <c r="EC23">
        <v>7.2209599999999999E-2</v>
      </c>
      <c r="ED23">
        <v>5.8303399999999998E-2</v>
      </c>
      <c r="EE23">
        <v>4.9424500000000003E-2</v>
      </c>
      <c r="EF23">
        <v>4.0633299999999997E-2</v>
      </c>
      <c r="EG23">
        <v>3.2468299999999999E-2</v>
      </c>
      <c r="EH23">
        <v>5.9249499999999997E-2</v>
      </c>
      <c r="EI23">
        <v>7.8216900000000006E-2</v>
      </c>
      <c r="EJ23">
        <v>2.2362E-2</v>
      </c>
      <c r="EK23">
        <v>8.6546999999999995E-3</v>
      </c>
      <c r="EL23">
        <v>-9.1818000000000004E-3</v>
      </c>
      <c r="EM23">
        <v>-4.31203E-2</v>
      </c>
      <c r="EN23">
        <v>-6.9960999999999999E-3</v>
      </c>
      <c r="EO23">
        <v>1.0392000000000001E-3</v>
      </c>
      <c r="EP23">
        <v>2.0728300000000002E-2</v>
      </c>
      <c r="EQ23">
        <v>8.6465100000000003E-2</v>
      </c>
      <c r="ER23">
        <v>0.39598709999999998</v>
      </c>
      <c r="ES23">
        <v>0.27603830000000001</v>
      </c>
      <c r="ET23">
        <v>-0.14046139999999999</v>
      </c>
      <c r="EU23">
        <v>-4.5808599999999998E-2</v>
      </c>
      <c r="EV23">
        <v>-6.8093200000000006E-2</v>
      </c>
      <c r="EW23">
        <v>-1.0677900000000001E-2</v>
      </c>
      <c r="EX23">
        <v>3.888E-3</v>
      </c>
      <c r="EY23">
        <v>73.677899999999994</v>
      </c>
      <c r="EZ23">
        <v>72.52064</v>
      </c>
      <c r="FA23">
        <v>70.998170000000002</v>
      </c>
      <c r="FB23">
        <v>69.33202</v>
      </c>
      <c r="FC23">
        <v>67.962379999999996</v>
      </c>
      <c r="FD23">
        <v>66.762280000000004</v>
      </c>
      <c r="FE23">
        <v>66.269069999999999</v>
      </c>
      <c r="FF23">
        <v>68.312439999999995</v>
      </c>
      <c r="FG23">
        <v>72.952449999999999</v>
      </c>
      <c r="FH23">
        <v>78.033429999999996</v>
      </c>
      <c r="FI23">
        <v>83.384799999999998</v>
      </c>
      <c r="FJ23">
        <v>86.972830000000002</v>
      </c>
      <c r="FK23">
        <v>91.080200000000005</v>
      </c>
      <c r="FL23">
        <v>93.517240000000001</v>
      </c>
      <c r="FM23">
        <v>96.388980000000004</v>
      </c>
      <c r="FN23">
        <v>98.233279999999993</v>
      </c>
      <c r="FO23">
        <v>99.58672</v>
      </c>
      <c r="FP23">
        <v>99.145510000000002</v>
      </c>
      <c r="FQ23">
        <v>96.427120000000002</v>
      </c>
      <c r="FR23">
        <v>90.751829999999998</v>
      </c>
      <c r="FS23">
        <v>83.896810000000002</v>
      </c>
      <c r="FT23">
        <v>79.641059999999996</v>
      </c>
      <c r="FU23">
        <v>76.720219999999998</v>
      </c>
      <c r="FV23">
        <v>74.442009999999996</v>
      </c>
      <c r="FW23">
        <v>0.27047139999999997</v>
      </c>
      <c r="FX23">
        <v>2.4703800000000001E-2</v>
      </c>
      <c r="FY23">
        <v>2.4703800000000001E-2</v>
      </c>
      <c r="FZ23">
        <v>0</v>
      </c>
      <c r="GA23">
        <v>0</v>
      </c>
    </row>
    <row r="24" spans="1:183" x14ac:dyDescent="0.3">
      <c r="A24" s="3" t="s">
        <v>52</v>
      </c>
      <c r="B24" s="6" t="s">
        <v>53</v>
      </c>
      <c r="C24" s="6" t="s">
        <v>100</v>
      </c>
      <c r="D24" s="6">
        <v>44806</v>
      </c>
      <c r="E24" s="46">
        <v>18</v>
      </c>
      <c r="F24" s="46">
        <v>19</v>
      </c>
      <c r="G24" s="46">
        <v>18</v>
      </c>
      <c r="H24" s="46">
        <v>19</v>
      </c>
      <c r="I24">
        <v>6775</v>
      </c>
      <c r="J24">
        <v>15165</v>
      </c>
      <c r="K24">
        <v>1.5536449999999999</v>
      </c>
      <c r="L24">
        <v>1.3521669999999999</v>
      </c>
      <c r="M24">
        <v>1.202534</v>
      </c>
      <c r="N24">
        <v>1.0740499999999999</v>
      </c>
      <c r="O24">
        <v>1.018135</v>
      </c>
      <c r="P24">
        <v>0.9806551</v>
      </c>
      <c r="Q24">
        <v>0.99775199999999997</v>
      </c>
      <c r="R24">
        <v>0.96530740000000004</v>
      </c>
      <c r="S24">
        <v>0.93121299999999996</v>
      </c>
      <c r="T24">
        <v>1.0460609999999999</v>
      </c>
      <c r="U24">
        <v>1.2190890000000001</v>
      </c>
      <c r="V24">
        <v>1.4967630000000001</v>
      </c>
      <c r="W24">
        <v>1.799893</v>
      </c>
      <c r="X24">
        <v>2.149702</v>
      </c>
      <c r="Y24">
        <v>2.5038800000000001</v>
      </c>
      <c r="Z24">
        <v>2.8923719999999999</v>
      </c>
      <c r="AA24">
        <v>3.232707</v>
      </c>
      <c r="AB24">
        <v>3.4983149999999998</v>
      </c>
      <c r="AC24">
        <v>3.519336</v>
      </c>
      <c r="AD24">
        <v>3.278057</v>
      </c>
      <c r="AE24">
        <v>2.9892310000000002</v>
      </c>
      <c r="AF24">
        <v>2.696631</v>
      </c>
      <c r="AG24">
        <v>2.3176839999999999</v>
      </c>
      <c r="AH24">
        <v>1.951478</v>
      </c>
      <c r="AI24">
        <v>-1.9471100000000002E-2</v>
      </c>
      <c r="AJ24">
        <v>-8.3055999999999998E-3</v>
      </c>
      <c r="AK24">
        <v>-4.9179000000000002E-3</v>
      </c>
      <c r="AL24">
        <v>-1.89649E-2</v>
      </c>
      <c r="AM24">
        <v>-9.1561999999999998E-3</v>
      </c>
      <c r="AN24">
        <v>-1.0598700000000001E-2</v>
      </c>
      <c r="AO24">
        <v>-1.8305499999999999E-2</v>
      </c>
      <c r="AP24">
        <v>-6.0952000000000003E-3</v>
      </c>
      <c r="AQ24">
        <v>-1.2465E-2</v>
      </c>
      <c r="AR24">
        <v>-5.0601999999999999E-3</v>
      </c>
      <c r="AS24">
        <v>-3.0098199999999999E-2</v>
      </c>
      <c r="AT24">
        <v>-3.4962199999999999E-2</v>
      </c>
      <c r="AU24">
        <v>-5.3219700000000002E-2</v>
      </c>
      <c r="AV24">
        <v>-3.6848600000000002E-2</v>
      </c>
      <c r="AW24">
        <v>-5.4291300000000001E-2</v>
      </c>
      <c r="AX24">
        <v>-4.42438E-2</v>
      </c>
      <c r="AY24">
        <v>-5.4146E-2</v>
      </c>
      <c r="AZ24">
        <v>0.46939789999999998</v>
      </c>
      <c r="BA24">
        <v>0.3417057</v>
      </c>
      <c r="BB24">
        <v>-0.29090529999999998</v>
      </c>
      <c r="BC24">
        <v>-0.18357119999999999</v>
      </c>
      <c r="BD24">
        <v>-9.7359299999999996E-2</v>
      </c>
      <c r="BE24">
        <v>-4.8137100000000002E-2</v>
      </c>
      <c r="BF24">
        <v>-3.10163E-2</v>
      </c>
      <c r="BG24">
        <v>-9.1938000000000002E-3</v>
      </c>
      <c r="BH24">
        <v>1.2061000000000001E-3</v>
      </c>
      <c r="BI24">
        <v>3.6437000000000002E-3</v>
      </c>
      <c r="BJ24">
        <v>-1.1278399999999999E-2</v>
      </c>
      <c r="BK24">
        <v>-1.8932E-3</v>
      </c>
      <c r="BL24">
        <v>-3.4994000000000002E-3</v>
      </c>
      <c r="BM24">
        <v>-1.07504E-2</v>
      </c>
      <c r="BN24">
        <v>2.0317E-3</v>
      </c>
      <c r="BO24">
        <v>-3.5807E-3</v>
      </c>
      <c r="BP24">
        <v>4.9693999999999997E-3</v>
      </c>
      <c r="BQ24">
        <v>-1.9036500000000001E-2</v>
      </c>
      <c r="BR24">
        <v>-2.2488899999999999E-2</v>
      </c>
      <c r="BS24">
        <v>-3.9591000000000001E-2</v>
      </c>
      <c r="BT24">
        <v>-2.2635700000000002E-2</v>
      </c>
      <c r="BU24">
        <v>-3.9464100000000002E-2</v>
      </c>
      <c r="BV24">
        <v>-2.90482E-2</v>
      </c>
      <c r="BW24">
        <v>-3.8848399999999998E-2</v>
      </c>
      <c r="BX24">
        <v>0.48528850000000001</v>
      </c>
      <c r="BY24">
        <v>0.3574927</v>
      </c>
      <c r="BZ24">
        <v>-0.2752908</v>
      </c>
      <c r="CA24">
        <v>-0.16816800000000001</v>
      </c>
      <c r="CB24">
        <v>-8.2820900000000003E-2</v>
      </c>
      <c r="CC24">
        <v>-3.4642699999999998E-2</v>
      </c>
      <c r="CD24">
        <v>-1.8767300000000001E-2</v>
      </c>
      <c r="CE24">
        <v>-2.0758999999999999E-3</v>
      </c>
      <c r="CF24">
        <v>7.7938E-3</v>
      </c>
      <c r="CG24">
        <v>9.5733999999999993E-3</v>
      </c>
      <c r="CH24">
        <v>-5.9547000000000003E-3</v>
      </c>
      <c r="CI24">
        <v>3.1372000000000001E-3</v>
      </c>
      <c r="CJ24">
        <v>1.4176E-3</v>
      </c>
      <c r="CK24">
        <v>-5.5177999999999998E-3</v>
      </c>
      <c r="CL24">
        <v>7.6603000000000001E-3</v>
      </c>
      <c r="CM24">
        <v>2.5725000000000001E-3</v>
      </c>
      <c r="CN24">
        <v>1.19159E-2</v>
      </c>
      <c r="CO24">
        <v>-1.1375100000000001E-2</v>
      </c>
      <c r="CP24">
        <v>-1.38499E-2</v>
      </c>
      <c r="CQ24">
        <v>-3.0151899999999999E-2</v>
      </c>
      <c r="CR24">
        <v>-1.27919E-2</v>
      </c>
      <c r="CS24">
        <v>-2.91948E-2</v>
      </c>
      <c r="CT24">
        <v>-1.85238E-2</v>
      </c>
      <c r="CU24">
        <v>-2.8253299999999999E-2</v>
      </c>
      <c r="CV24">
        <v>0.49629430000000002</v>
      </c>
      <c r="CW24">
        <v>0.3684267</v>
      </c>
      <c r="CX24">
        <v>-0.26447619999999999</v>
      </c>
      <c r="CY24">
        <v>-0.1574998</v>
      </c>
      <c r="CZ24">
        <v>-7.2751700000000002E-2</v>
      </c>
      <c r="DA24">
        <v>-2.5296599999999999E-2</v>
      </c>
      <c r="DB24">
        <v>-1.02836E-2</v>
      </c>
      <c r="DC24">
        <v>5.0420999999999999E-3</v>
      </c>
      <c r="DD24">
        <v>1.43816E-2</v>
      </c>
      <c r="DE24">
        <v>1.5503100000000001E-2</v>
      </c>
      <c r="DF24">
        <v>-6.311E-4</v>
      </c>
      <c r="DG24">
        <v>8.1676000000000006E-3</v>
      </c>
      <c r="DH24">
        <v>6.3346000000000001E-3</v>
      </c>
      <c r="DI24">
        <v>-2.8519999999999999E-4</v>
      </c>
      <c r="DJ24">
        <v>1.3288899999999999E-2</v>
      </c>
      <c r="DK24">
        <v>8.7256999999999994E-3</v>
      </c>
      <c r="DL24">
        <v>1.8862299999999999E-2</v>
      </c>
      <c r="DM24">
        <v>-3.7138000000000002E-3</v>
      </c>
      <c r="DN24">
        <v>-5.2110000000000004E-3</v>
      </c>
      <c r="DO24">
        <v>-2.0712700000000001E-2</v>
      </c>
      <c r="DP24">
        <v>-2.9480999999999999E-3</v>
      </c>
      <c r="DQ24">
        <v>-1.8925500000000001E-2</v>
      </c>
      <c r="DR24">
        <v>-7.9994000000000003E-3</v>
      </c>
      <c r="DS24">
        <v>-1.7658199999999999E-2</v>
      </c>
      <c r="DT24">
        <v>0.50730010000000003</v>
      </c>
      <c r="DU24">
        <v>0.3793608</v>
      </c>
      <c r="DV24">
        <v>-0.25366159999999999</v>
      </c>
      <c r="DW24">
        <v>-0.14683160000000001</v>
      </c>
      <c r="DX24">
        <v>-6.2682399999999999E-2</v>
      </c>
      <c r="DY24">
        <v>-1.5950499999999999E-2</v>
      </c>
      <c r="DZ24">
        <v>-1.8E-3</v>
      </c>
      <c r="EA24">
        <v>1.53194E-2</v>
      </c>
      <c r="EB24">
        <v>2.38932E-2</v>
      </c>
      <c r="EC24">
        <v>2.4064700000000001E-2</v>
      </c>
      <c r="ED24">
        <v>7.0553999999999999E-3</v>
      </c>
      <c r="EE24">
        <v>1.5430599999999999E-2</v>
      </c>
      <c r="EF24">
        <v>1.34339E-2</v>
      </c>
      <c r="EG24">
        <v>7.2699000000000001E-3</v>
      </c>
      <c r="EH24">
        <v>2.1415799999999999E-2</v>
      </c>
      <c r="EI24">
        <v>1.7610000000000001E-2</v>
      </c>
      <c r="EJ24">
        <v>2.8891900000000002E-2</v>
      </c>
      <c r="EK24">
        <v>7.3480000000000004E-3</v>
      </c>
      <c r="EL24">
        <v>7.2623999999999996E-3</v>
      </c>
      <c r="EM24">
        <v>-7.084E-3</v>
      </c>
      <c r="EN24">
        <v>1.1264700000000001E-2</v>
      </c>
      <c r="EO24">
        <v>-4.0983E-3</v>
      </c>
      <c r="EP24">
        <v>7.1961999999999998E-3</v>
      </c>
      <c r="EQ24">
        <v>-2.3606E-3</v>
      </c>
      <c r="ER24">
        <v>0.52319070000000001</v>
      </c>
      <c r="ES24">
        <v>0.39514779999999999</v>
      </c>
      <c r="ET24">
        <v>-0.23804710000000001</v>
      </c>
      <c r="EU24">
        <v>-0.1314285</v>
      </c>
      <c r="EV24">
        <v>-4.8143999999999999E-2</v>
      </c>
      <c r="EW24">
        <v>-2.4561000000000001E-3</v>
      </c>
      <c r="EX24">
        <v>1.0449E-2</v>
      </c>
      <c r="EY24">
        <v>86.569900000000004</v>
      </c>
      <c r="EZ24">
        <v>84.652000000000001</v>
      </c>
      <c r="FA24">
        <v>82.999970000000005</v>
      </c>
      <c r="FB24">
        <v>81.19144</v>
      </c>
      <c r="FC24">
        <v>79.931989999999999</v>
      </c>
      <c r="FD24">
        <v>77.641480000000001</v>
      </c>
      <c r="FE24">
        <v>77.165120000000002</v>
      </c>
      <c r="FF24">
        <v>78.710859999999997</v>
      </c>
      <c r="FG24">
        <v>81.620639999999995</v>
      </c>
      <c r="FH24">
        <v>86.728589999999997</v>
      </c>
      <c r="FI24">
        <v>92.058719999999994</v>
      </c>
      <c r="FJ24">
        <v>95.789630000000002</v>
      </c>
      <c r="FK24">
        <v>98.361400000000003</v>
      </c>
      <c r="FL24">
        <v>101.7045</v>
      </c>
      <c r="FM24">
        <v>105.1066</v>
      </c>
      <c r="FN24">
        <v>106.57729999999999</v>
      </c>
      <c r="FO24">
        <v>108.4653</v>
      </c>
      <c r="FP24">
        <v>108.3035</v>
      </c>
      <c r="FQ24">
        <v>106.2521</v>
      </c>
      <c r="FR24">
        <v>102.68040000000001</v>
      </c>
      <c r="FS24">
        <v>99.483829999999998</v>
      </c>
      <c r="FT24">
        <v>96.068259999999995</v>
      </c>
      <c r="FU24">
        <v>92.160470000000004</v>
      </c>
      <c r="FV24">
        <v>88.668980000000005</v>
      </c>
      <c r="FW24">
        <v>0.17156930000000001</v>
      </c>
      <c r="FX24">
        <v>1.4792E-2</v>
      </c>
      <c r="FY24">
        <v>1.4792E-2</v>
      </c>
      <c r="FZ24">
        <v>0</v>
      </c>
      <c r="GA24">
        <v>0</v>
      </c>
    </row>
    <row r="25" spans="1:183" x14ac:dyDescent="0.3">
      <c r="A25" s="3" t="s">
        <v>52</v>
      </c>
      <c r="B25" s="6" t="s">
        <v>53</v>
      </c>
      <c r="C25" s="6" t="s">
        <v>100</v>
      </c>
      <c r="D25" s="6">
        <v>44809</v>
      </c>
      <c r="E25" s="46">
        <v>19</v>
      </c>
      <c r="F25" s="46">
        <v>22</v>
      </c>
      <c r="G25" s="46">
        <v>19</v>
      </c>
      <c r="H25" s="46">
        <v>20</v>
      </c>
      <c r="I25">
        <v>13344</v>
      </c>
      <c r="J25">
        <v>13345</v>
      </c>
      <c r="K25">
        <v>1.5026619999999999</v>
      </c>
      <c r="L25">
        <v>1.2809470000000001</v>
      </c>
      <c r="M25">
        <v>1.1278710000000001</v>
      </c>
      <c r="N25">
        <v>1.011949</v>
      </c>
      <c r="O25">
        <v>0.94498020000000005</v>
      </c>
      <c r="P25">
        <v>0.88531890000000002</v>
      </c>
      <c r="Q25">
        <v>0.88145519999999999</v>
      </c>
      <c r="R25">
        <v>0.88377380000000005</v>
      </c>
      <c r="S25">
        <v>0.96990699999999996</v>
      </c>
      <c r="T25">
        <v>1.1240349999999999</v>
      </c>
      <c r="U25">
        <v>1.37517</v>
      </c>
      <c r="V25">
        <v>1.668968</v>
      </c>
      <c r="W25">
        <v>2.0289609999999998</v>
      </c>
      <c r="X25">
        <v>2.387321</v>
      </c>
      <c r="Y25">
        <v>2.7271570000000001</v>
      </c>
      <c r="Z25">
        <v>3.052295</v>
      </c>
      <c r="AA25">
        <v>3.3131200000000001</v>
      </c>
      <c r="AB25">
        <v>3.560667</v>
      </c>
      <c r="AC25">
        <v>3.5983719999999999</v>
      </c>
      <c r="AD25">
        <v>3.392493</v>
      </c>
      <c r="AE25">
        <v>3.1509480000000001</v>
      </c>
      <c r="AF25">
        <v>2.8565830000000001</v>
      </c>
      <c r="AG25">
        <v>2.4525990000000002</v>
      </c>
      <c r="AH25">
        <v>2.0785559999999998</v>
      </c>
      <c r="AI25">
        <v>-1.0813E-2</v>
      </c>
      <c r="AJ25">
        <v>-2.3276499999999999E-2</v>
      </c>
      <c r="AK25">
        <v>-1.42252E-2</v>
      </c>
      <c r="AL25">
        <v>-8.1826999999999993E-3</v>
      </c>
      <c r="AM25">
        <v>4.8301000000000004E-3</v>
      </c>
      <c r="AN25">
        <v>-1.04341E-2</v>
      </c>
      <c r="AO25">
        <v>-8.5357000000000002E-3</v>
      </c>
      <c r="AP25">
        <v>1.32812E-2</v>
      </c>
      <c r="AQ25">
        <v>1.31279E-2</v>
      </c>
      <c r="AR25">
        <v>1.66316E-2</v>
      </c>
      <c r="AS25">
        <v>1.28015E-2</v>
      </c>
      <c r="AT25">
        <v>5.2500000000000002E-5</v>
      </c>
      <c r="AU25">
        <v>8.567E-3</v>
      </c>
      <c r="AV25">
        <v>8.9312999999999997E-3</v>
      </c>
      <c r="AW25">
        <v>-1.1876100000000001E-2</v>
      </c>
      <c r="AX25">
        <v>-4.0445799999999997E-2</v>
      </c>
      <c r="AY25">
        <v>-4.8075300000000001E-2</v>
      </c>
      <c r="AZ25">
        <v>-1.00123E-2</v>
      </c>
      <c r="BA25">
        <v>0.44051210000000002</v>
      </c>
      <c r="BB25">
        <v>0.27365260000000002</v>
      </c>
      <c r="BC25">
        <v>0.1402024</v>
      </c>
      <c r="BD25">
        <v>-0.23802290000000001</v>
      </c>
      <c r="BE25">
        <v>-0.26415110000000003</v>
      </c>
      <c r="BF25">
        <v>-0.14940439999999999</v>
      </c>
      <c r="BG25">
        <v>-1.9253E-3</v>
      </c>
      <c r="BH25">
        <v>-1.50212E-2</v>
      </c>
      <c r="BI25">
        <v>-6.7137999999999998E-3</v>
      </c>
      <c r="BJ25">
        <v>-1.3935E-3</v>
      </c>
      <c r="BK25">
        <v>1.10954E-2</v>
      </c>
      <c r="BL25">
        <v>-4.8284000000000001E-3</v>
      </c>
      <c r="BM25">
        <v>-3.0146000000000001E-3</v>
      </c>
      <c r="BN25">
        <v>1.9144700000000001E-2</v>
      </c>
      <c r="BO25">
        <v>1.99861E-2</v>
      </c>
      <c r="BP25">
        <v>2.45235E-2</v>
      </c>
      <c r="BQ25">
        <v>2.2044500000000002E-2</v>
      </c>
      <c r="BR25">
        <v>1.0594299999999999E-2</v>
      </c>
      <c r="BS25">
        <v>2.0013900000000001E-2</v>
      </c>
      <c r="BT25">
        <v>2.09517E-2</v>
      </c>
      <c r="BU25">
        <v>5.1270000000000005E-4</v>
      </c>
      <c r="BV25">
        <v>-2.7826799999999999E-2</v>
      </c>
      <c r="BW25">
        <v>-3.52419E-2</v>
      </c>
      <c r="BX25">
        <v>2.9992999999999999E-3</v>
      </c>
      <c r="BY25">
        <v>0.45331959999999999</v>
      </c>
      <c r="BZ25">
        <v>0.28569040000000001</v>
      </c>
      <c r="CA25">
        <v>0.151813</v>
      </c>
      <c r="CB25">
        <v>-0.22640160000000001</v>
      </c>
      <c r="CC25">
        <v>-0.25269200000000003</v>
      </c>
      <c r="CD25">
        <v>-0.13874900000000001</v>
      </c>
      <c r="CE25">
        <v>4.2303000000000002E-3</v>
      </c>
      <c r="CF25">
        <v>-9.3036000000000004E-3</v>
      </c>
      <c r="CG25">
        <v>-1.5114E-3</v>
      </c>
      <c r="CH25">
        <v>3.3086999999999999E-3</v>
      </c>
      <c r="CI25">
        <v>1.5434700000000001E-2</v>
      </c>
      <c r="CJ25">
        <v>-9.4589999999999995E-4</v>
      </c>
      <c r="CK25">
        <v>8.0920000000000005E-4</v>
      </c>
      <c r="CL25">
        <v>2.3205699999999999E-2</v>
      </c>
      <c r="CM25">
        <v>2.47361E-2</v>
      </c>
      <c r="CN25">
        <v>2.99893E-2</v>
      </c>
      <c r="CO25">
        <v>2.8446099999999998E-2</v>
      </c>
      <c r="CP25">
        <v>1.7895500000000002E-2</v>
      </c>
      <c r="CQ25">
        <v>2.7941899999999999E-2</v>
      </c>
      <c r="CR25">
        <v>2.9276900000000002E-2</v>
      </c>
      <c r="CS25">
        <v>9.0931999999999992E-3</v>
      </c>
      <c r="CT25">
        <v>-1.9086800000000001E-2</v>
      </c>
      <c r="CU25">
        <v>-2.6353499999999998E-2</v>
      </c>
      <c r="CV25">
        <v>1.20112E-2</v>
      </c>
      <c r="CW25">
        <v>0.46219009999999999</v>
      </c>
      <c r="CX25">
        <v>0.29402780000000001</v>
      </c>
      <c r="CY25">
        <v>0.15985440000000001</v>
      </c>
      <c r="CZ25">
        <v>-0.21835280000000001</v>
      </c>
      <c r="DA25">
        <v>-0.24475559999999999</v>
      </c>
      <c r="DB25">
        <v>-0.13136909999999999</v>
      </c>
      <c r="DC25">
        <v>1.0385800000000001E-2</v>
      </c>
      <c r="DD25">
        <v>-3.5858999999999999E-3</v>
      </c>
      <c r="DE25">
        <v>3.6909999999999998E-3</v>
      </c>
      <c r="DF25">
        <v>8.0108999999999996E-3</v>
      </c>
      <c r="DG25">
        <v>1.9774E-2</v>
      </c>
      <c r="DH25">
        <v>2.9366000000000001E-3</v>
      </c>
      <c r="DI25">
        <v>4.6331000000000002E-3</v>
      </c>
      <c r="DJ25">
        <v>2.7266700000000001E-2</v>
      </c>
      <c r="DK25">
        <v>2.9486100000000001E-2</v>
      </c>
      <c r="DL25">
        <v>3.5455199999999999E-2</v>
      </c>
      <c r="DM25">
        <v>3.4847700000000002E-2</v>
      </c>
      <c r="DN25">
        <v>2.5196699999999999E-2</v>
      </c>
      <c r="DO25">
        <v>3.5869999999999999E-2</v>
      </c>
      <c r="DP25">
        <v>3.7602099999999999E-2</v>
      </c>
      <c r="DQ25">
        <v>1.7673700000000001E-2</v>
      </c>
      <c r="DR25">
        <v>-1.0346899999999999E-2</v>
      </c>
      <c r="DS25">
        <v>-1.7465100000000001E-2</v>
      </c>
      <c r="DT25">
        <v>2.1023E-2</v>
      </c>
      <c r="DU25">
        <v>0.47106049999999999</v>
      </c>
      <c r="DV25">
        <v>0.3023651</v>
      </c>
      <c r="DW25">
        <v>0.16789589999999999</v>
      </c>
      <c r="DX25">
        <v>-0.21030389999999999</v>
      </c>
      <c r="DY25">
        <v>-0.2368191</v>
      </c>
      <c r="DZ25">
        <v>-0.12398919999999999</v>
      </c>
      <c r="EA25">
        <v>1.9273499999999999E-2</v>
      </c>
      <c r="EB25">
        <v>4.6693999999999998E-3</v>
      </c>
      <c r="EC25">
        <v>1.12024E-2</v>
      </c>
      <c r="ED25">
        <v>1.48001E-2</v>
      </c>
      <c r="EE25">
        <v>2.6039300000000001E-2</v>
      </c>
      <c r="EF25">
        <v>8.5422999999999992E-3</v>
      </c>
      <c r="EG25">
        <v>1.0154099999999999E-2</v>
      </c>
      <c r="EH25">
        <v>3.3130100000000003E-2</v>
      </c>
      <c r="EI25">
        <v>3.6344300000000003E-2</v>
      </c>
      <c r="EJ25">
        <v>4.3346999999999997E-2</v>
      </c>
      <c r="EK25">
        <v>4.4090699999999997E-2</v>
      </c>
      <c r="EL25">
        <v>3.5738499999999999E-2</v>
      </c>
      <c r="EM25">
        <v>4.7316900000000002E-2</v>
      </c>
      <c r="EN25">
        <v>4.96225E-2</v>
      </c>
      <c r="EO25">
        <v>3.0062599999999998E-2</v>
      </c>
      <c r="EP25">
        <v>2.2721E-3</v>
      </c>
      <c r="EQ25">
        <v>-4.6315999999999996E-3</v>
      </c>
      <c r="ER25">
        <v>3.4034700000000001E-2</v>
      </c>
      <c r="ES25">
        <v>0.48386810000000002</v>
      </c>
      <c r="ET25">
        <v>0.31440289999999999</v>
      </c>
      <c r="EU25">
        <v>0.17950650000000001</v>
      </c>
      <c r="EV25">
        <v>-0.19868269999999999</v>
      </c>
      <c r="EW25">
        <v>-0.22536</v>
      </c>
      <c r="EX25">
        <v>-0.1133338</v>
      </c>
      <c r="EY25">
        <v>82.083269999999999</v>
      </c>
      <c r="EZ25">
        <v>80.831569999999999</v>
      </c>
      <c r="FA25">
        <v>78.937029999999993</v>
      </c>
      <c r="FB25">
        <v>77.606120000000004</v>
      </c>
      <c r="FC25">
        <v>76.656970000000001</v>
      </c>
      <c r="FD25">
        <v>75.910629999999998</v>
      </c>
      <c r="FE25">
        <v>74.503460000000004</v>
      </c>
      <c r="FF25">
        <v>75.206190000000007</v>
      </c>
      <c r="FG25">
        <v>80.076139999999995</v>
      </c>
      <c r="FH25">
        <v>86.129260000000002</v>
      </c>
      <c r="FI25">
        <v>91.597980000000007</v>
      </c>
      <c r="FJ25">
        <v>95.839299999999994</v>
      </c>
      <c r="FK25">
        <v>99.924239999999998</v>
      </c>
      <c r="FL25">
        <v>103.279</v>
      </c>
      <c r="FM25">
        <v>105.5333</v>
      </c>
      <c r="FN25">
        <v>107.10980000000001</v>
      </c>
      <c r="FO25">
        <v>107.8143</v>
      </c>
      <c r="FP25">
        <v>107.248</v>
      </c>
      <c r="FQ25">
        <v>104.6335</v>
      </c>
      <c r="FR25">
        <v>99.619749999999996</v>
      </c>
      <c r="FS25">
        <v>96.171949999999995</v>
      </c>
      <c r="FT25">
        <v>92.706659999999999</v>
      </c>
      <c r="FU25">
        <v>89.865139999999997</v>
      </c>
      <c r="FV25">
        <v>87.996669999999995</v>
      </c>
      <c r="FW25">
        <v>0.1489269</v>
      </c>
      <c r="FX25">
        <v>7.9436999999999997E-3</v>
      </c>
      <c r="FY25">
        <v>1.16071E-2</v>
      </c>
      <c r="FZ25">
        <v>0</v>
      </c>
      <c r="GA25">
        <v>0</v>
      </c>
    </row>
    <row r="26" spans="1:183" x14ac:dyDescent="0.3">
      <c r="A26" s="3" t="s">
        <v>52</v>
      </c>
      <c r="B26" s="6" t="s">
        <v>53</v>
      </c>
      <c r="C26" s="6" t="s">
        <v>100</v>
      </c>
      <c r="D26" s="6">
        <v>44810</v>
      </c>
      <c r="E26" s="46">
        <v>18</v>
      </c>
      <c r="F26" s="46">
        <v>21</v>
      </c>
      <c r="G26" s="46">
        <v>18</v>
      </c>
      <c r="H26" s="46">
        <v>20</v>
      </c>
      <c r="I26">
        <v>13349</v>
      </c>
      <c r="J26">
        <v>13350</v>
      </c>
      <c r="K26">
        <v>1.7923340000000001</v>
      </c>
      <c r="L26">
        <v>1.5582279999999999</v>
      </c>
      <c r="M26">
        <v>1.388906</v>
      </c>
      <c r="N26">
        <v>1.248121</v>
      </c>
      <c r="O26">
        <v>1.149699</v>
      </c>
      <c r="P26">
        <v>1.105054</v>
      </c>
      <c r="Q26">
        <v>1.1055710000000001</v>
      </c>
      <c r="R26">
        <v>1.123902</v>
      </c>
      <c r="S26">
        <v>1.1145799999999999</v>
      </c>
      <c r="T26">
        <v>1.2566250000000001</v>
      </c>
      <c r="U26">
        <v>1.4735560000000001</v>
      </c>
      <c r="V26">
        <v>1.800235</v>
      </c>
      <c r="W26">
        <v>2.1641159999999999</v>
      </c>
      <c r="X26">
        <v>2.5237159999999998</v>
      </c>
      <c r="Y26">
        <v>2.8647629999999999</v>
      </c>
      <c r="Z26">
        <v>3.2384650000000001</v>
      </c>
      <c r="AA26">
        <v>3.4996870000000002</v>
      </c>
      <c r="AB26">
        <v>3.7110750000000001</v>
      </c>
      <c r="AC26">
        <v>3.6151149999999999</v>
      </c>
      <c r="AD26">
        <v>3.4570120000000002</v>
      </c>
      <c r="AE26">
        <v>3.2759010000000002</v>
      </c>
      <c r="AF26">
        <v>3.0414690000000002</v>
      </c>
      <c r="AG26">
        <v>2.6480109999999999</v>
      </c>
      <c r="AH26">
        <v>2.2151010000000002</v>
      </c>
      <c r="AI26">
        <v>-0.1044905</v>
      </c>
      <c r="AJ26">
        <v>-6.9870000000000002E-2</v>
      </c>
      <c r="AK26">
        <v>-4.3873700000000002E-2</v>
      </c>
      <c r="AL26">
        <v>-2.1699E-2</v>
      </c>
      <c r="AM26">
        <v>-2.45334E-2</v>
      </c>
      <c r="AN26">
        <v>-1.32412E-2</v>
      </c>
      <c r="AO26">
        <v>-2.6102500000000001E-2</v>
      </c>
      <c r="AP26">
        <v>-4.9879999999999998E-4</v>
      </c>
      <c r="AQ26">
        <v>-1.13007E-2</v>
      </c>
      <c r="AR26">
        <v>-3.1509099999999998E-2</v>
      </c>
      <c r="AS26">
        <v>-5.9994100000000002E-2</v>
      </c>
      <c r="AT26">
        <v>-7.7139600000000003E-2</v>
      </c>
      <c r="AU26">
        <v>-8.6595900000000003E-2</v>
      </c>
      <c r="AV26">
        <v>-9.7337699999999999E-2</v>
      </c>
      <c r="AW26">
        <v>-0.1168508</v>
      </c>
      <c r="AX26">
        <v>-0.12307</v>
      </c>
      <c r="AY26">
        <v>-9.5364000000000004E-2</v>
      </c>
      <c r="AZ26">
        <v>0.4771801</v>
      </c>
      <c r="BA26">
        <v>0.41032829999999998</v>
      </c>
      <c r="BB26">
        <v>0.31203009999999998</v>
      </c>
      <c r="BC26">
        <v>-7.5390899999999997E-2</v>
      </c>
      <c r="BD26">
        <v>-0.2863792</v>
      </c>
      <c r="BE26">
        <v>-0.21996360000000001</v>
      </c>
      <c r="BF26">
        <v>-0.14903189999999999</v>
      </c>
      <c r="BG26">
        <v>-9.4367099999999995E-2</v>
      </c>
      <c r="BH26">
        <v>-6.0532200000000001E-2</v>
      </c>
      <c r="BI26">
        <v>-3.5266800000000001E-2</v>
      </c>
      <c r="BJ26">
        <v>-1.39696E-2</v>
      </c>
      <c r="BK26">
        <v>-1.73028E-2</v>
      </c>
      <c r="BL26">
        <v>-6.4222999999999997E-3</v>
      </c>
      <c r="BM26">
        <v>-1.9347199999999998E-2</v>
      </c>
      <c r="BN26">
        <v>6.8678000000000003E-3</v>
      </c>
      <c r="BO26">
        <v>-3.2926000000000001E-3</v>
      </c>
      <c r="BP26">
        <v>-2.2440100000000001E-2</v>
      </c>
      <c r="BQ26">
        <v>-5.0075599999999998E-2</v>
      </c>
      <c r="BR26">
        <v>-6.6128400000000004E-2</v>
      </c>
      <c r="BS26">
        <v>-7.4794899999999997E-2</v>
      </c>
      <c r="BT26">
        <v>-8.4910399999999997E-2</v>
      </c>
      <c r="BU26">
        <v>-0.104157</v>
      </c>
      <c r="BV26">
        <v>-0.1101596</v>
      </c>
      <c r="BW26">
        <v>-8.2218200000000005E-2</v>
      </c>
      <c r="BX26">
        <v>0.49054229999999999</v>
      </c>
      <c r="BY26">
        <v>0.42391390000000001</v>
      </c>
      <c r="BZ26">
        <v>0.32431880000000002</v>
      </c>
      <c r="CA26">
        <v>-6.3819200000000006E-2</v>
      </c>
      <c r="CB26">
        <v>-0.27454410000000001</v>
      </c>
      <c r="CC26">
        <v>-0.20852560000000001</v>
      </c>
      <c r="CD26">
        <v>-0.13840959999999999</v>
      </c>
      <c r="CE26">
        <v>-8.7355699999999994E-2</v>
      </c>
      <c r="CF26">
        <v>-5.4064899999999999E-2</v>
      </c>
      <c r="CG26">
        <v>-2.9305600000000001E-2</v>
      </c>
      <c r="CH26">
        <v>-8.6163000000000003E-3</v>
      </c>
      <c r="CI26">
        <v>-1.2294899999999999E-2</v>
      </c>
      <c r="CJ26">
        <v>-1.6995999999999999E-3</v>
      </c>
      <c r="CK26">
        <v>-1.4668499999999999E-2</v>
      </c>
      <c r="CL26">
        <v>1.19699E-2</v>
      </c>
      <c r="CM26">
        <v>2.2537999999999998E-3</v>
      </c>
      <c r="CN26">
        <v>-1.6159E-2</v>
      </c>
      <c r="CO26">
        <v>-4.3206000000000001E-2</v>
      </c>
      <c r="CP26">
        <v>-5.8501999999999998E-2</v>
      </c>
      <c r="CQ26">
        <v>-6.66215E-2</v>
      </c>
      <c r="CR26">
        <v>-7.6303399999999993E-2</v>
      </c>
      <c r="CS26">
        <v>-9.53653E-2</v>
      </c>
      <c r="CT26">
        <v>-0.1012178</v>
      </c>
      <c r="CU26">
        <v>-7.3113499999999998E-2</v>
      </c>
      <c r="CV26">
        <v>0.49979689999999999</v>
      </c>
      <c r="CW26">
        <v>0.43332320000000002</v>
      </c>
      <c r="CX26">
        <v>0.33283000000000001</v>
      </c>
      <c r="CY26">
        <v>-5.5804600000000003E-2</v>
      </c>
      <c r="CZ26">
        <v>-0.26634720000000001</v>
      </c>
      <c r="DA26">
        <v>-0.2006037</v>
      </c>
      <c r="DB26">
        <v>-0.13105259999999999</v>
      </c>
      <c r="DC26">
        <v>-8.0344200000000005E-2</v>
      </c>
      <c r="DD26">
        <v>-4.7597599999999997E-2</v>
      </c>
      <c r="DE26">
        <v>-2.3344500000000001E-2</v>
      </c>
      <c r="DF26">
        <v>-3.2629E-3</v>
      </c>
      <c r="DG26">
        <v>-7.2871000000000003E-3</v>
      </c>
      <c r="DH26">
        <v>3.0230999999999999E-3</v>
      </c>
      <c r="DI26">
        <v>-9.9898000000000001E-3</v>
      </c>
      <c r="DJ26">
        <v>1.7072E-2</v>
      </c>
      <c r="DK26">
        <v>7.8000999999999999E-3</v>
      </c>
      <c r="DL26">
        <v>-9.8778000000000008E-3</v>
      </c>
      <c r="DM26">
        <v>-3.6336500000000001E-2</v>
      </c>
      <c r="DN26">
        <v>-5.08756E-2</v>
      </c>
      <c r="DO26">
        <v>-5.8448199999999999E-2</v>
      </c>
      <c r="DP26">
        <v>-6.7696300000000001E-2</v>
      </c>
      <c r="DQ26">
        <v>-8.6573600000000001E-2</v>
      </c>
      <c r="DR26">
        <v>-9.22761E-2</v>
      </c>
      <c r="DS26">
        <v>-6.4008700000000002E-2</v>
      </c>
      <c r="DT26">
        <v>0.50905149999999999</v>
      </c>
      <c r="DU26">
        <v>0.44273249999999997</v>
      </c>
      <c r="DV26">
        <v>0.34134110000000001</v>
      </c>
      <c r="DW26">
        <v>-4.7790100000000002E-2</v>
      </c>
      <c r="DX26">
        <v>-0.2581502</v>
      </c>
      <c r="DY26">
        <v>-0.19268179999999999</v>
      </c>
      <c r="DZ26">
        <v>-0.1236956</v>
      </c>
      <c r="EA26">
        <v>-7.02208E-2</v>
      </c>
      <c r="EB26">
        <v>-3.8259799999999997E-2</v>
      </c>
      <c r="EC26">
        <v>-1.4737500000000001E-2</v>
      </c>
      <c r="ED26">
        <v>4.4663999999999997E-3</v>
      </c>
      <c r="EE26">
        <v>-5.6499999999999998E-5</v>
      </c>
      <c r="EF26">
        <v>9.8419000000000006E-3</v>
      </c>
      <c r="EG26">
        <v>-3.2344000000000001E-3</v>
      </c>
      <c r="EH26">
        <v>2.4438600000000001E-2</v>
      </c>
      <c r="EI26">
        <v>1.5808200000000001E-2</v>
      </c>
      <c r="EJ26">
        <v>-8.0880000000000004E-4</v>
      </c>
      <c r="EK26">
        <v>-2.6417900000000001E-2</v>
      </c>
      <c r="EL26">
        <v>-3.9864400000000001E-2</v>
      </c>
      <c r="EM26">
        <v>-4.6647099999999997E-2</v>
      </c>
      <c r="EN26">
        <v>-5.5268999999999999E-2</v>
      </c>
      <c r="EO26">
        <v>-7.3879799999999995E-2</v>
      </c>
      <c r="EP26">
        <v>-7.9365699999999997E-2</v>
      </c>
      <c r="EQ26">
        <v>-5.0862900000000003E-2</v>
      </c>
      <c r="ER26">
        <v>0.52241369999999998</v>
      </c>
      <c r="ES26">
        <v>0.4563181</v>
      </c>
      <c r="ET26">
        <v>0.35362979999999999</v>
      </c>
      <c r="EU26">
        <v>-3.6218300000000002E-2</v>
      </c>
      <c r="EV26">
        <v>-0.24631510000000001</v>
      </c>
      <c r="EW26">
        <v>-0.18124380000000001</v>
      </c>
      <c r="EX26">
        <v>-0.1130734</v>
      </c>
      <c r="EY26">
        <v>84.975840000000005</v>
      </c>
      <c r="EZ26">
        <v>83.480900000000005</v>
      </c>
      <c r="FA26">
        <v>81.848860000000002</v>
      </c>
      <c r="FB26">
        <v>80.902770000000004</v>
      </c>
      <c r="FC26">
        <v>79.832660000000004</v>
      </c>
      <c r="FD26">
        <v>79.280940000000001</v>
      </c>
      <c r="FE26">
        <v>78.625990000000002</v>
      </c>
      <c r="FF26">
        <v>80.470590000000001</v>
      </c>
      <c r="FG26">
        <v>85.36609</v>
      </c>
      <c r="FH26">
        <v>91.754239999999996</v>
      </c>
      <c r="FI26">
        <v>96.829539999999994</v>
      </c>
      <c r="FJ26">
        <v>101.2711</v>
      </c>
      <c r="FK26">
        <v>104.6906</v>
      </c>
      <c r="FL26">
        <v>107.9132</v>
      </c>
      <c r="FM26">
        <v>109.57429999999999</v>
      </c>
      <c r="FN26">
        <v>111.2397</v>
      </c>
      <c r="FO26">
        <v>111.1514</v>
      </c>
      <c r="FP26">
        <v>109.6223</v>
      </c>
      <c r="FQ26">
        <v>106.38</v>
      </c>
      <c r="FR26">
        <v>100.47239999999999</v>
      </c>
      <c r="FS26">
        <v>95.606660000000005</v>
      </c>
      <c r="FT26">
        <v>92.49391</v>
      </c>
      <c r="FU26">
        <v>90.659520000000001</v>
      </c>
      <c r="FV26">
        <v>88.433130000000006</v>
      </c>
      <c r="FW26">
        <v>0.1607449</v>
      </c>
      <c r="FX26">
        <v>8.4054000000000004E-3</v>
      </c>
      <c r="FY26">
        <v>9.9822999999999995E-3</v>
      </c>
      <c r="FZ26">
        <v>0</v>
      </c>
      <c r="GA26">
        <v>0</v>
      </c>
    </row>
    <row r="27" spans="1:183" x14ac:dyDescent="0.3">
      <c r="A27" s="3" t="s">
        <v>52</v>
      </c>
      <c r="B27" s="6" t="s">
        <v>53</v>
      </c>
      <c r="C27" s="6" t="s">
        <v>100</v>
      </c>
      <c r="D27" s="6">
        <v>44811</v>
      </c>
      <c r="E27" s="46">
        <v>17</v>
      </c>
      <c r="F27" s="46">
        <v>20</v>
      </c>
      <c r="G27" s="46">
        <v>17</v>
      </c>
      <c r="H27" s="46">
        <v>20</v>
      </c>
      <c r="I27">
        <v>13322</v>
      </c>
      <c r="J27">
        <v>13360</v>
      </c>
      <c r="K27">
        <v>1.9147449999999999</v>
      </c>
      <c r="L27">
        <v>1.6656359999999999</v>
      </c>
      <c r="M27">
        <v>1.4626760000000001</v>
      </c>
      <c r="N27">
        <v>1.315591</v>
      </c>
      <c r="O27">
        <v>1.204952</v>
      </c>
      <c r="P27">
        <v>1.1436329999999999</v>
      </c>
      <c r="Q27">
        <v>1.1429149999999999</v>
      </c>
      <c r="R27">
        <v>1.140997</v>
      </c>
      <c r="S27">
        <v>1.1158729999999999</v>
      </c>
      <c r="T27">
        <v>1.2112609999999999</v>
      </c>
      <c r="U27">
        <v>1.3886130000000001</v>
      </c>
      <c r="V27">
        <v>1.6403490000000001</v>
      </c>
      <c r="W27">
        <v>1.9609859999999999</v>
      </c>
      <c r="X27">
        <v>2.2788149999999998</v>
      </c>
      <c r="Y27">
        <v>2.5918070000000002</v>
      </c>
      <c r="Z27">
        <v>2.9215399999999998</v>
      </c>
      <c r="AA27">
        <v>3.1806160000000001</v>
      </c>
      <c r="AB27">
        <v>3.3989980000000002</v>
      </c>
      <c r="AC27">
        <v>3.4338030000000002</v>
      </c>
      <c r="AD27">
        <v>3.2196389999999999</v>
      </c>
      <c r="AE27">
        <v>2.9892020000000001</v>
      </c>
      <c r="AF27">
        <v>2.7294710000000002</v>
      </c>
      <c r="AG27">
        <v>2.3501729999999998</v>
      </c>
      <c r="AH27">
        <v>1.9810680000000001</v>
      </c>
      <c r="AI27">
        <v>-9.3882699999999999E-2</v>
      </c>
      <c r="AJ27">
        <v>-6.1871700000000002E-2</v>
      </c>
      <c r="AK27">
        <v>-4.2417000000000003E-2</v>
      </c>
      <c r="AL27">
        <v>-2.3138499999999999E-2</v>
      </c>
      <c r="AM27">
        <v>-1.6677899999999999E-2</v>
      </c>
      <c r="AN27">
        <v>-1.67788E-2</v>
      </c>
      <c r="AO27">
        <v>-1.0975800000000001E-2</v>
      </c>
      <c r="AP27">
        <v>-9.6909000000000006E-3</v>
      </c>
      <c r="AQ27">
        <v>-3.0899800000000002E-2</v>
      </c>
      <c r="AR27">
        <v>-3.3781400000000003E-2</v>
      </c>
      <c r="AS27">
        <v>-6.23499E-2</v>
      </c>
      <c r="AT27">
        <v>-5.8457700000000001E-2</v>
      </c>
      <c r="AU27">
        <v>-5.3287300000000003E-2</v>
      </c>
      <c r="AV27">
        <v>-7.0789299999999999E-2</v>
      </c>
      <c r="AW27">
        <v>-0.1054146</v>
      </c>
      <c r="AX27">
        <v>-8.4599099999999997E-2</v>
      </c>
      <c r="AY27">
        <v>0.43744050000000001</v>
      </c>
      <c r="AZ27">
        <v>0.40512599999999999</v>
      </c>
      <c r="BA27">
        <v>0.33609939999999999</v>
      </c>
      <c r="BB27">
        <v>0.21423970000000001</v>
      </c>
      <c r="BC27">
        <v>-0.31244080000000002</v>
      </c>
      <c r="BD27">
        <v>-0.25539410000000001</v>
      </c>
      <c r="BE27">
        <v>-0.19579340000000001</v>
      </c>
      <c r="BF27">
        <v>-0.12715969999999999</v>
      </c>
      <c r="BG27">
        <v>-8.3688600000000002E-2</v>
      </c>
      <c r="BH27">
        <v>-5.2377199999999999E-2</v>
      </c>
      <c r="BI27">
        <v>-3.3597799999999997E-2</v>
      </c>
      <c r="BJ27">
        <v>-1.49491E-2</v>
      </c>
      <c r="BK27">
        <v>-9.1880999999999994E-3</v>
      </c>
      <c r="BL27">
        <v>-9.9316000000000005E-3</v>
      </c>
      <c r="BM27">
        <v>-4.0948E-3</v>
      </c>
      <c r="BN27">
        <v>-2.2718E-3</v>
      </c>
      <c r="BO27">
        <v>-2.29076E-2</v>
      </c>
      <c r="BP27">
        <v>-2.50785E-2</v>
      </c>
      <c r="BQ27">
        <v>-5.2894099999999999E-2</v>
      </c>
      <c r="BR27">
        <v>-4.83496E-2</v>
      </c>
      <c r="BS27">
        <v>-4.2551400000000003E-2</v>
      </c>
      <c r="BT27">
        <v>-5.9384100000000002E-2</v>
      </c>
      <c r="BU27">
        <v>-9.3823500000000004E-2</v>
      </c>
      <c r="BV27">
        <v>-7.2984400000000005E-2</v>
      </c>
      <c r="BW27">
        <v>0.4492004</v>
      </c>
      <c r="BX27">
        <v>0.41709220000000002</v>
      </c>
      <c r="BY27">
        <v>0.34774969999999999</v>
      </c>
      <c r="BZ27">
        <v>0.22517709999999999</v>
      </c>
      <c r="CA27">
        <v>-0.30126819999999999</v>
      </c>
      <c r="CB27">
        <v>-0.24450810000000001</v>
      </c>
      <c r="CC27">
        <v>-0.18547540000000001</v>
      </c>
      <c r="CD27">
        <v>-0.1175245</v>
      </c>
      <c r="CE27">
        <v>-7.6628199999999994E-2</v>
      </c>
      <c r="CF27">
        <v>-4.5801399999999999E-2</v>
      </c>
      <c r="CG27">
        <v>-2.7489699999999999E-2</v>
      </c>
      <c r="CH27">
        <v>-9.2771999999999993E-3</v>
      </c>
      <c r="CI27">
        <v>-4.0007999999999997E-3</v>
      </c>
      <c r="CJ27">
        <v>-5.1891999999999997E-3</v>
      </c>
      <c r="CK27">
        <v>6.7100000000000005E-4</v>
      </c>
      <c r="CL27">
        <v>2.8666E-3</v>
      </c>
      <c r="CM27">
        <v>-1.73723E-2</v>
      </c>
      <c r="CN27">
        <v>-1.9050899999999999E-2</v>
      </c>
      <c r="CO27">
        <v>-4.63451E-2</v>
      </c>
      <c r="CP27">
        <v>-4.1348799999999998E-2</v>
      </c>
      <c r="CQ27">
        <v>-3.5115800000000003E-2</v>
      </c>
      <c r="CR27">
        <v>-5.1485000000000003E-2</v>
      </c>
      <c r="CS27">
        <v>-8.57956E-2</v>
      </c>
      <c r="CT27">
        <v>-6.4939999999999998E-2</v>
      </c>
      <c r="CU27">
        <v>0.45734520000000001</v>
      </c>
      <c r="CV27">
        <v>0.42537999999999998</v>
      </c>
      <c r="CW27">
        <v>0.35581869999999999</v>
      </c>
      <c r="CX27">
        <v>0.2327523</v>
      </c>
      <c r="CY27">
        <v>-0.29353010000000002</v>
      </c>
      <c r="CZ27">
        <v>-0.2369685</v>
      </c>
      <c r="DA27">
        <v>-0.17832919999999999</v>
      </c>
      <c r="DB27">
        <v>-0.1108512</v>
      </c>
      <c r="DC27">
        <v>-6.9567799999999999E-2</v>
      </c>
      <c r="DD27">
        <v>-3.9225700000000002E-2</v>
      </c>
      <c r="DE27">
        <v>-2.1381500000000001E-2</v>
      </c>
      <c r="DF27">
        <v>-3.6053000000000001E-3</v>
      </c>
      <c r="DG27">
        <v>1.1865999999999999E-3</v>
      </c>
      <c r="DH27">
        <v>-4.4680000000000002E-4</v>
      </c>
      <c r="DI27">
        <v>5.4367E-3</v>
      </c>
      <c r="DJ27">
        <v>8.005E-3</v>
      </c>
      <c r="DK27">
        <v>-1.1836899999999999E-2</v>
      </c>
      <c r="DL27">
        <v>-1.30233E-2</v>
      </c>
      <c r="DM27">
        <v>-3.9796100000000001E-2</v>
      </c>
      <c r="DN27">
        <v>-3.4347999999999997E-2</v>
      </c>
      <c r="DO27">
        <v>-2.7680099999999999E-2</v>
      </c>
      <c r="DP27">
        <v>-4.3585800000000001E-2</v>
      </c>
      <c r="DQ27">
        <v>-7.7767600000000006E-2</v>
      </c>
      <c r="DR27">
        <v>-5.68957E-2</v>
      </c>
      <c r="DS27">
        <v>0.46549010000000002</v>
      </c>
      <c r="DT27">
        <v>0.43366779999999999</v>
      </c>
      <c r="DU27">
        <v>0.36388769999999998</v>
      </c>
      <c r="DV27">
        <v>0.2403275</v>
      </c>
      <c r="DW27">
        <v>-0.28579199999999999</v>
      </c>
      <c r="DX27">
        <v>-0.22942879999999999</v>
      </c>
      <c r="DY27">
        <v>-0.171183</v>
      </c>
      <c r="DZ27">
        <v>-0.1041779</v>
      </c>
      <c r="EA27">
        <v>-5.9373799999999997E-2</v>
      </c>
      <c r="EB27">
        <v>-2.9731199999999999E-2</v>
      </c>
      <c r="EC27">
        <v>-1.25624E-2</v>
      </c>
      <c r="ED27">
        <v>4.5840999999999998E-3</v>
      </c>
      <c r="EE27">
        <v>8.6764000000000008E-3</v>
      </c>
      <c r="EF27">
        <v>6.4004999999999999E-3</v>
      </c>
      <c r="EG27">
        <v>1.2317699999999999E-2</v>
      </c>
      <c r="EH27">
        <v>1.5424E-2</v>
      </c>
      <c r="EI27">
        <v>-3.8446999999999999E-3</v>
      </c>
      <c r="EJ27">
        <v>-4.3204000000000003E-3</v>
      </c>
      <c r="EK27">
        <v>-3.03404E-2</v>
      </c>
      <c r="EL27">
        <v>-2.4239900000000002E-2</v>
      </c>
      <c r="EM27">
        <v>-1.69442E-2</v>
      </c>
      <c r="EN27">
        <v>-3.21807E-2</v>
      </c>
      <c r="EO27">
        <v>-6.6176499999999999E-2</v>
      </c>
      <c r="EP27">
        <v>-4.5280899999999999E-2</v>
      </c>
      <c r="EQ27">
        <v>0.47725000000000001</v>
      </c>
      <c r="ER27">
        <v>0.44563409999999998</v>
      </c>
      <c r="ES27">
        <v>0.37553809999999999</v>
      </c>
      <c r="ET27">
        <v>0.25126490000000001</v>
      </c>
      <c r="EU27">
        <v>-0.27461940000000001</v>
      </c>
      <c r="EV27">
        <v>-0.21854280000000001</v>
      </c>
      <c r="EW27">
        <v>-0.16086500000000001</v>
      </c>
      <c r="EX27">
        <v>-9.4542699999999993E-2</v>
      </c>
      <c r="EY27">
        <v>86.987719999999996</v>
      </c>
      <c r="EZ27">
        <v>85.177930000000003</v>
      </c>
      <c r="FA27">
        <v>83.082890000000006</v>
      </c>
      <c r="FB27">
        <v>82.259370000000004</v>
      </c>
      <c r="FC27">
        <v>80.891919999999999</v>
      </c>
      <c r="FD27">
        <v>79.006969999999995</v>
      </c>
      <c r="FE27">
        <v>78.502780000000001</v>
      </c>
      <c r="FF27">
        <v>78.913740000000004</v>
      </c>
      <c r="FG27">
        <v>83.267009999999999</v>
      </c>
      <c r="FH27">
        <v>88.64134</v>
      </c>
      <c r="FI27">
        <v>93.637619999999998</v>
      </c>
      <c r="FJ27">
        <v>97.513689999999997</v>
      </c>
      <c r="FK27">
        <v>100.9006</v>
      </c>
      <c r="FL27">
        <v>103.4913</v>
      </c>
      <c r="FM27">
        <v>105.24760000000001</v>
      </c>
      <c r="FN27">
        <v>106.5018</v>
      </c>
      <c r="FO27">
        <v>106.41800000000001</v>
      </c>
      <c r="FP27">
        <v>104.8652</v>
      </c>
      <c r="FQ27">
        <v>101.47580000000001</v>
      </c>
      <c r="FR27">
        <v>96.68571</v>
      </c>
      <c r="FS27">
        <v>93.328379999999996</v>
      </c>
      <c r="FT27">
        <v>91.26688</v>
      </c>
      <c r="FU27">
        <v>88.999319999999997</v>
      </c>
      <c r="FV27">
        <v>86.210170000000005</v>
      </c>
      <c r="FW27">
        <v>0.14692649999999999</v>
      </c>
      <c r="FX27">
        <v>7.6502999999999996E-3</v>
      </c>
      <c r="FY27">
        <v>7.6502999999999996E-3</v>
      </c>
      <c r="FZ27">
        <v>0</v>
      </c>
      <c r="GA27">
        <v>0</v>
      </c>
    </row>
    <row r="28" spans="1:183" x14ac:dyDescent="0.3">
      <c r="A28" s="3" t="s">
        <v>52</v>
      </c>
      <c r="B28" s="6" t="s">
        <v>53</v>
      </c>
      <c r="C28" s="6" t="s">
        <v>100</v>
      </c>
      <c r="D28" s="6">
        <v>44812</v>
      </c>
      <c r="E28" s="46">
        <v>18</v>
      </c>
      <c r="F28" s="46">
        <v>20</v>
      </c>
      <c r="G28" s="46">
        <v>18</v>
      </c>
      <c r="H28" s="46">
        <v>19</v>
      </c>
      <c r="I28">
        <v>13382</v>
      </c>
      <c r="J28">
        <v>13383</v>
      </c>
      <c r="K28">
        <v>1.7031810000000001</v>
      </c>
      <c r="L28">
        <v>1.4592290000000001</v>
      </c>
      <c r="M28">
        <v>1.2913749999999999</v>
      </c>
      <c r="N28">
        <v>1.1567639999999999</v>
      </c>
      <c r="O28">
        <v>1.0616859999999999</v>
      </c>
      <c r="P28">
        <v>1.0202169999999999</v>
      </c>
      <c r="Q28">
        <v>1.0389170000000001</v>
      </c>
      <c r="R28">
        <v>1.029466</v>
      </c>
      <c r="S28">
        <v>0.98311040000000005</v>
      </c>
      <c r="T28">
        <v>1.0880019999999999</v>
      </c>
      <c r="U28">
        <v>1.2497640000000001</v>
      </c>
      <c r="V28">
        <v>1.4840469999999999</v>
      </c>
      <c r="W28">
        <v>1.7889820000000001</v>
      </c>
      <c r="X28">
        <v>2.130868</v>
      </c>
      <c r="Y28">
        <v>2.4776090000000002</v>
      </c>
      <c r="Z28">
        <v>2.8590819999999999</v>
      </c>
      <c r="AA28">
        <v>3.1885829999999999</v>
      </c>
      <c r="AB28">
        <v>3.4343089999999998</v>
      </c>
      <c r="AC28">
        <v>3.4470170000000002</v>
      </c>
      <c r="AD28">
        <v>3.253628</v>
      </c>
      <c r="AE28">
        <v>3.0247890000000002</v>
      </c>
      <c r="AF28">
        <v>2.7460360000000001</v>
      </c>
      <c r="AG28">
        <v>2.359629</v>
      </c>
      <c r="AH28">
        <v>1.988545</v>
      </c>
      <c r="AI28">
        <v>-8.5836099999999999E-2</v>
      </c>
      <c r="AJ28">
        <v>-6.6193299999999997E-2</v>
      </c>
      <c r="AK28">
        <v>-3.2833399999999999E-2</v>
      </c>
      <c r="AL28">
        <v>-3.0870499999999999E-2</v>
      </c>
      <c r="AM28">
        <v>-2.7309799999999999E-2</v>
      </c>
      <c r="AN28">
        <v>-9.4596999999999997E-3</v>
      </c>
      <c r="AO28">
        <v>1.8910000000000001E-3</v>
      </c>
      <c r="AP28">
        <v>-8.3111000000000001E-3</v>
      </c>
      <c r="AQ28">
        <v>-2.4571099999999998E-2</v>
      </c>
      <c r="AR28">
        <v>-2.7140600000000001E-2</v>
      </c>
      <c r="AS28">
        <v>-4.2270200000000001E-2</v>
      </c>
      <c r="AT28">
        <v>-5.1960800000000001E-2</v>
      </c>
      <c r="AU28">
        <v>-4.9815699999999997E-2</v>
      </c>
      <c r="AV28">
        <v>-7.0516800000000004E-2</v>
      </c>
      <c r="AW28">
        <v>-9.1697000000000001E-2</v>
      </c>
      <c r="AX28">
        <v>-8.7090299999999995E-2</v>
      </c>
      <c r="AY28">
        <v>-3.9266599999999999E-2</v>
      </c>
      <c r="AZ28">
        <v>0.45570559999999999</v>
      </c>
      <c r="BA28">
        <v>0.32622899999999999</v>
      </c>
      <c r="BB28">
        <v>-5.8510000000000003E-3</v>
      </c>
      <c r="BC28">
        <v>-0.21541460000000001</v>
      </c>
      <c r="BD28">
        <v>-0.1739473</v>
      </c>
      <c r="BE28">
        <v>-0.15308630000000001</v>
      </c>
      <c r="BF28">
        <v>-0.10154779999999999</v>
      </c>
      <c r="BG28">
        <v>-7.64875E-2</v>
      </c>
      <c r="BH28">
        <v>-5.7604799999999998E-2</v>
      </c>
      <c r="BI28">
        <v>-2.49746E-2</v>
      </c>
      <c r="BJ28">
        <v>-2.37196E-2</v>
      </c>
      <c r="BK28">
        <v>-2.0808199999999999E-2</v>
      </c>
      <c r="BL28">
        <v>-3.3966000000000001E-3</v>
      </c>
      <c r="BM28">
        <v>7.9722000000000005E-3</v>
      </c>
      <c r="BN28">
        <v>-1.6834E-3</v>
      </c>
      <c r="BO28">
        <v>-1.74916E-2</v>
      </c>
      <c r="BP28">
        <v>-1.9157199999999999E-2</v>
      </c>
      <c r="BQ28">
        <v>-3.3545400000000003E-2</v>
      </c>
      <c r="BR28">
        <v>-4.24473E-2</v>
      </c>
      <c r="BS28">
        <v>-3.9503999999999997E-2</v>
      </c>
      <c r="BT28">
        <v>-5.9453800000000001E-2</v>
      </c>
      <c r="BU28">
        <v>-8.0209199999999994E-2</v>
      </c>
      <c r="BV28">
        <v>-7.5282799999999997E-2</v>
      </c>
      <c r="BW28">
        <v>-2.7258399999999999E-2</v>
      </c>
      <c r="BX28">
        <v>0.46789579999999997</v>
      </c>
      <c r="BY28">
        <v>0.33822550000000001</v>
      </c>
      <c r="BZ28">
        <v>5.5897000000000004E-3</v>
      </c>
      <c r="CA28">
        <v>-0.20406940000000001</v>
      </c>
      <c r="CB28">
        <v>-0.16290350000000001</v>
      </c>
      <c r="CC28">
        <v>-0.14245830000000001</v>
      </c>
      <c r="CD28">
        <v>-9.1571299999999994E-2</v>
      </c>
      <c r="CE28">
        <v>-7.0012699999999997E-2</v>
      </c>
      <c r="CF28">
        <v>-5.1656500000000001E-2</v>
      </c>
      <c r="CG28">
        <v>-1.9531699999999999E-2</v>
      </c>
      <c r="CH28">
        <v>-1.87669E-2</v>
      </c>
      <c r="CI28">
        <v>-1.6305099999999999E-2</v>
      </c>
      <c r="CJ28">
        <v>8.0270000000000005E-4</v>
      </c>
      <c r="CK28">
        <v>1.2184E-2</v>
      </c>
      <c r="CL28">
        <v>2.9069999999999999E-3</v>
      </c>
      <c r="CM28">
        <v>-1.25884E-2</v>
      </c>
      <c r="CN28">
        <v>-1.36279E-2</v>
      </c>
      <c r="CO28">
        <v>-2.7502700000000001E-2</v>
      </c>
      <c r="CP28">
        <v>-3.5858300000000003E-2</v>
      </c>
      <c r="CQ28">
        <v>-3.2362099999999998E-2</v>
      </c>
      <c r="CR28">
        <v>-5.17916E-2</v>
      </c>
      <c r="CS28">
        <v>-7.2252800000000006E-2</v>
      </c>
      <c r="CT28">
        <v>-6.7104899999999995E-2</v>
      </c>
      <c r="CU28">
        <v>-1.8941599999999999E-2</v>
      </c>
      <c r="CV28">
        <v>0.4763387</v>
      </c>
      <c r="CW28">
        <v>0.34653430000000002</v>
      </c>
      <c r="CX28">
        <v>1.3513600000000001E-2</v>
      </c>
      <c r="CY28">
        <v>-0.19621169999999999</v>
      </c>
      <c r="CZ28">
        <v>-0.15525459999999999</v>
      </c>
      <c r="DA28">
        <v>-0.13509740000000001</v>
      </c>
      <c r="DB28">
        <v>-8.4661600000000004E-2</v>
      </c>
      <c r="DC28">
        <v>-6.3537899999999994E-2</v>
      </c>
      <c r="DD28">
        <v>-4.5708100000000002E-2</v>
      </c>
      <c r="DE28">
        <v>-1.4088699999999999E-2</v>
      </c>
      <c r="DF28">
        <v>-1.38143E-2</v>
      </c>
      <c r="DG28">
        <v>-1.1802099999999999E-2</v>
      </c>
      <c r="DH28">
        <v>5.0020000000000004E-3</v>
      </c>
      <c r="DI28">
        <v>1.6395699999999999E-2</v>
      </c>
      <c r="DJ28">
        <v>7.4973000000000001E-3</v>
      </c>
      <c r="DK28">
        <v>-7.6851999999999997E-3</v>
      </c>
      <c r="DL28">
        <v>-8.0985999999999992E-3</v>
      </c>
      <c r="DM28">
        <v>-2.146E-2</v>
      </c>
      <c r="DN28">
        <v>-2.9269199999999999E-2</v>
      </c>
      <c r="DO28">
        <v>-2.5220300000000001E-2</v>
      </c>
      <c r="DP28">
        <v>-4.4129399999999999E-2</v>
      </c>
      <c r="DQ28">
        <v>-6.4296400000000004E-2</v>
      </c>
      <c r="DR28">
        <v>-5.8927100000000003E-2</v>
      </c>
      <c r="DS28">
        <v>-1.0624700000000001E-2</v>
      </c>
      <c r="DT28">
        <v>0.48478159999999998</v>
      </c>
      <c r="DU28">
        <v>0.35484310000000002</v>
      </c>
      <c r="DV28">
        <v>2.1437399999999999E-2</v>
      </c>
      <c r="DW28">
        <v>-0.1883541</v>
      </c>
      <c r="DX28">
        <v>-0.14760570000000001</v>
      </c>
      <c r="DY28">
        <v>-0.1277365</v>
      </c>
      <c r="DZ28">
        <v>-7.7751899999999999E-2</v>
      </c>
      <c r="EA28">
        <v>-5.4189399999999999E-2</v>
      </c>
      <c r="EB28">
        <v>-3.7119600000000003E-2</v>
      </c>
      <c r="EC28">
        <v>-6.2299E-3</v>
      </c>
      <c r="ED28">
        <v>-6.6633999999999999E-3</v>
      </c>
      <c r="EE28">
        <v>-5.3004000000000003E-3</v>
      </c>
      <c r="EF28">
        <v>1.1065E-2</v>
      </c>
      <c r="EG28">
        <v>2.2476900000000001E-2</v>
      </c>
      <c r="EH28">
        <v>1.4125E-2</v>
      </c>
      <c r="EI28">
        <v>-6.0579999999999998E-4</v>
      </c>
      <c r="EJ28">
        <v>-1.1510000000000001E-4</v>
      </c>
      <c r="EK28">
        <v>-1.27352E-2</v>
      </c>
      <c r="EL28">
        <v>-1.9755700000000001E-2</v>
      </c>
      <c r="EM28">
        <v>-1.4908599999999999E-2</v>
      </c>
      <c r="EN28">
        <v>-3.30663E-2</v>
      </c>
      <c r="EO28">
        <v>-5.2808599999999997E-2</v>
      </c>
      <c r="EP28">
        <v>-4.7119599999999998E-2</v>
      </c>
      <c r="EQ28">
        <v>1.3835E-3</v>
      </c>
      <c r="ER28">
        <v>0.49697180000000002</v>
      </c>
      <c r="ES28">
        <v>0.36683959999999999</v>
      </c>
      <c r="ET28">
        <v>3.28781E-2</v>
      </c>
      <c r="EU28">
        <v>-0.1770089</v>
      </c>
      <c r="EV28">
        <v>-0.13656180000000001</v>
      </c>
      <c r="EW28">
        <v>-0.1171085</v>
      </c>
      <c r="EX28">
        <v>-6.7775500000000002E-2</v>
      </c>
      <c r="EY28">
        <v>83.945949999999996</v>
      </c>
      <c r="EZ28">
        <v>82.220249999999993</v>
      </c>
      <c r="FA28">
        <v>80.745850000000004</v>
      </c>
      <c r="FB28">
        <v>79.391329999999996</v>
      </c>
      <c r="FC28">
        <v>78.369789999999995</v>
      </c>
      <c r="FD28">
        <v>76.880129999999994</v>
      </c>
      <c r="FE28">
        <v>76.407219999999995</v>
      </c>
      <c r="FF28">
        <v>77.222989999999996</v>
      </c>
      <c r="FG28">
        <v>81.157989999999998</v>
      </c>
      <c r="FH28">
        <v>86.633240000000001</v>
      </c>
      <c r="FI28">
        <v>91.086870000000005</v>
      </c>
      <c r="FJ28">
        <v>95.46942</v>
      </c>
      <c r="FK28">
        <v>99.198189999999997</v>
      </c>
      <c r="FL28">
        <v>102.2569</v>
      </c>
      <c r="FM28">
        <v>104.8171</v>
      </c>
      <c r="FN28">
        <v>106.54349999999999</v>
      </c>
      <c r="FO28">
        <v>106.52800000000001</v>
      </c>
      <c r="FP28">
        <v>104.80500000000001</v>
      </c>
      <c r="FQ28">
        <v>101.438</v>
      </c>
      <c r="FR28">
        <v>97.017210000000006</v>
      </c>
      <c r="FS28">
        <v>93.303470000000004</v>
      </c>
      <c r="FT28">
        <v>90.959599999999995</v>
      </c>
      <c r="FU28">
        <v>88.341099999999997</v>
      </c>
      <c r="FV28">
        <v>86.125219999999999</v>
      </c>
      <c r="FW28">
        <v>0.14353479999999999</v>
      </c>
      <c r="FX28">
        <v>1.0222699999999999E-2</v>
      </c>
      <c r="FY28">
        <v>1.0222699999999999E-2</v>
      </c>
      <c r="FZ28">
        <v>0</v>
      </c>
      <c r="GA28">
        <v>0</v>
      </c>
    </row>
    <row r="29" spans="1:183" x14ac:dyDescent="0.3">
      <c r="A29" s="3" t="s">
        <v>52</v>
      </c>
      <c r="B29" s="6" t="s">
        <v>53</v>
      </c>
      <c r="C29" s="6" t="s">
        <v>100</v>
      </c>
      <c r="D29" s="6">
        <v>44813</v>
      </c>
      <c r="E29" s="46">
        <v>17</v>
      </c>
      <c r="F29" s="46">
        <v>18</v>
      </c>
      <c r="G29" s="46">
        <v>17</v>
      </c>
      <c r="H29" s="46">
        <v>18</v>
      </c>
      <c r="I29">
        <v>5240</v>
      </c>
      <c r="J29">
        <v>15220</v>
      </c>
      <c r="K29">
        <v>1.546206</v>
      </c>
      <c r="L29">
        <v>1.350371</v>
      </c>
      <c r="M29">
        <v>1.201322</v>
      </c>
      <c r="N29">
        <v>1.064748</v>
      </c>
      <c r="O29">
        <v>0.99303319999999995</v>
      </c>
      <c r="P29">
        <v>0.95176700000000003</v>
      </c>
      <c r="Q29">
        <v>0.9963862</v>
      </c>
      <c r="R29">
        <v>1.0361910000000001</v>
      </c>
      <c r="S29">
        <v>1.0165420000000001</v>
      </c>
      <c r="T29">
        <v>1.0472220000000001</v>
      </c>
      <c r="U29">
        <v>1.159308</v>
      </c>
      <c r="V29">
        <v>1.330225</v>
      </c>
      <c r="W29">
        <v>1.5536449999999999</v>
      </c>
      <c r="X29">
        <v>1.827531</v>
      </c>
      <c r="Y29">
        <v>2.1708340000000002</v>
      </c>
      <c r="Z29">
        <v>2.5084110000000002</v>
      </c>
      <c r="AA29">
        <v>2.7739410000000002</v>
      </c>
      <c r="AB29">
        <v>2.9586980000000001</v>
      </c>
      <c r="AC29">
        <v>2.9241090000000001</v>
      </c>
      <c r="AD29">
        <v>2.6316199999999998</v>
      </c>
      <c r="AE29">
        <v>2.3454299999999999</v>
      </c>
      <c r="AF29">
        <v>2.039949</v>
      </c>
      <c r="AG29">
        <v>1.7270669999999999</v>
      </c>
      <c r="AH29">
        <v>1.464046</v>
      </c>
      <c r="AI29">
        <v>-0.1196335</v>
      </c>
      <c r="AJ29">
        <v>-7.9207700000000006E-2</v>
      </c>
      <c r="AK29">
        <v>-4.2486500000000003E-2</v>
      </c>
      <c r="AL29">
        <v>-3.5176899999999997E-2</v>
      </c>
      <c r="AM29">
        <v>-1.2794399999999999E-2</v>
      </c>
      <c r="AN29">
        <v>-1.29436E-2</v>
      </c>
      <c r="AO29">
        <v>-1.0885000000000001E-3</v>
      </c>
      <c r="AP29">
        <v>1.89473E-2</v>
      </c>
      <c r="AQ29">
        <v>1.1800400000000001E-2</v>
      </c>
      <c r="AR29">
        <v>-2.81876E-2</v>
      </c>
      <c r="AS29">
        <v>-2.9250399999999999E-2</v>
      </c>
      <c r="AT29">
        <v>-2.8970300000000001E-2</v>
      </c>
      <c r="AU29">
        <v>-5.0416200000000001E-2</v>
      </c>
      <c r="AV29">
        <v>-7.3734300000000003E-2</v>
      </c>
      <c r="AW29">
        <v>-8.5153800000000002E-2</v>
      </c>
      <c r="AX29">
        <v>-8.3564600000000003E-2</v>
      </c>
      <c r="AY29">
        <v>0.30687160000000002</v>
      </c>
      <c r="AZ29">
        <v>0.2838928</v>
      </c>
      <c r="BA29">
        <v>-0.2301126</v>
      </c>
      <c r="BB29">
        <v>-0.20555300000000001</v>
      </c>
      <c r="BC29">
        <v>-0.1854285</v>
      </c>
      <c r="BD29">
        <v>-0.20961769999999999</v>
      </c>
      <c r="BE29">
        <v>-0.17891170000000001</v>
      </c>
      <c r="BF29">
        <v>-8.9938599999999994E-2</v>
      </c>
      <c r="BG29">
        <v>-0.10456</v>
      </c>
      <c r="BH29">
        <v>-6.5099799999999999E-2</v>
      </c>
      <c r="BI29">
        <v>-2.96364E-2</v>
      </c>
      <c r="BJ29">
        <v>-2.3750799999999999E-2</v>
      </c>
      <c r="BK29">
        <v>-1.9193000000000001E-3</v>
      </c>
      <c r="BL29">
        <v>-2.8731999999999998E-3</v>
      </c>
      <c r="BM29">
        <v>9.4284E-3</v>
      </c>
      <c r="BN29">
        <v>3.0351800000000002E-2</v>
      </c>
      <c r="BO29">
        <v>2.4214900000000001E-2</v>
      </c>
      <c r="BP29">
        <v>-1.51308E-2</v>
      </c>
      <c r="BQ29">
        <v>-1.5192000000000001E-2</v>
      </c>
      <c r="BR29">
        <v>-1.36203E-2</v>
      </c>
      <c r="BS29">
        <v>-3.4536299999999999E-2</v>
      </c>
      <c r="BT29">
        <v>-5.6741199999999999E-2</v>
      </c>
      <c r="BU29">
        <v>-6.6882800000000006E-2</v>
      </c>
      <c r="BV29">
        <v>-6.4615199999999998E-2</v>
      </c>
      <c r="BW29">
        <v>0.32629029999999998</v>
      </c>
      <c r="BX29">
        <v>0.30371599999999999</v>
      </c>
      <c r="BY29">
        <v>-0.21009240000000001</v>
      </c>
      <c r="BZ29">
        <v>-0.18708540000000001</v>
      </c>
      <c r="CA29">
        <v>-0.1678444</v>
      </c>
      <c r="CB29">
        <v>-0.1929187</v>
      </c>
      <c r="CC29">
        <v>-0.16328999999999999</v>
      </c>
      <c r="CD29">
        <v>-7.55194E-2</v>
      </c>
      <c r="CE29">
        <v>-9.4120099999999998E-2</v>
      </c>
      <c r="CF29">
        <v>-5.5328799999999997E-2</v>
      </c>
      <c r="CG29">
        <v>-2.0736399999999999E-2</v>
      </c>
      <c r="CH29">
        <v>-1.5837E-2</v>
      </c>
      <c r="CI29">
        <v>5.6127E-3</v>
      </c>
      <c r="CJ29">
        <v>4.1016000000000004E-3</v>
      </c>
      <c r="CK29">
        <v>1.6712399999999999E-2</v>
      </c>
      <c r="CL29">
        <v>3.82505E-2</v>
      </c>
      <c r="CM29">
        <v>3.2813200000000001E-2</v>
      </c>
      <c r="CN29">
        <v>-6.0876000000000003E-3</v>
      </c>
      <c r="CO29">
        <v>-5.4552999999999997E-3</v>
      </c>
      <c r="CP29">
        <v>-2.9889000000000001E-3</v>
      </c>
      <c r="CQ29">
        <v>-2.35379E-2</v>
      </c>
      <c r="CR29">
        <v>-4.4971900000000002E-2</v>
      </c>
      <c r="CS29">
        <v>-5.4228400000000003E-2</v>
      </c>
      <c r="CT29">
        <v>-5.1490899999999999E-2</v>
      </c>
      <c r="CU29">
        <v>0.33973969999999998</v>
      </c>
      <c r="CV29">
        <v>0.31744549999999999</v>
      </c>
      <c r="CW29">
        <v>-0.1962265</v>
      </c>
      <c r="CX29">
        <v>-0.1742949</v>
      </c>
      <c r="CY29">
        <v>-0.15566579999999999</v>
      </c>
      <c r="CZ29">
        <v>-0.18135299999999999</v>
      </c>
      <c r="DA29">
        <v>-0.15247040000000001</v>
      </c>
      <c r="DB29">
        <v>-6.5532699999999999E-2</v>
      </c>
      <c r="DC29">
        <v>-8.3680199999999996E-2</v>
      </c>
      <c r="DD29">
        <v>-4.5557800000000002E-2</v>
      </c>
      <c r="DE29">
        <v>-1.18365E-2</v>
      </c>
      <c r="DF29">
        <v>-7.9232999999999994E-3</v>
      </c>
      <c r="DG29">
        <v>1.31447E-2</v>
      </c>
      <c r="DH29">
        <v>1.1076300000000001E-2</v>
      </c>
      <c r="DI29">
        <v>2.3996400000000001E-2</v>
      </c>
      <c r="DJ29">
        <v>4.6149200000000001E-2</v>
      </c>
      <c r="DK29">
        <v>4.1411400000000001E-2</v>
      </c>
      <c r="DL29">
        <v>2.9554999999999998E-3</v>
      </c>
      <c r="DM29">
        <v>4.2814999999999997E-3</v>
      </c>
      <c r="DN29">
        <v>7.6425E-3</v>
      </c>
      <c r="DO29">
        <v>-1.25395E-2</v>
      </c>
      <c r="DP29">
        <v>-3.3202599999999999E-2</v>
      </c>
      <c r="DQ29">
        <v>-4.1574E-2</v>
      </c>
      <c r="DR29">
        <v>-3.8366600000000001E-2</v>
      </c>
      <c r="DS29">
        <v>0.35318899999999998</v>
      </c>
      <c r="DT29">
        <v>0.331175</v>
      </c>
      <c r="DU29">
        <v>-0.18236060000000001</v>
      </c>
      <c r="DV29">
        <v>-0.16150429999999999</v>
      </c>
      <c r="DW29">
        <v>-0.14348710000000001</v>
      </c>
      <c r="DX29">
        <v>-0.1697873</v>
      </c>
      <c r="DY29">
        <v>-0.1416509</v>
      </c>
      <c r="DZ29">
        <v>-5.5545999999999998E-2</v>
      </c>
      <c r="EA29">
        <v>-6.8606600000000004E-2</v>
      </c>
      <c r="EB29">
        <v>-3.1449900000000003E-2</v>
      </c>
      <c r="EC29">
        <v>1.0137E-3</v>
      </c>
      <c r="ED29">
        <v>3.5029000000000002E-3</v>
      </c>
      <c r="EE29">
        <v>2.4019700000000001E-2</v>
      </c>
      <c r="EF29">
        <v>2.11468E-2</v>
      </c>
      <c r="EG29">
        <v>3.4513299999999997E-2</v>
      </c>
      <c r="EH29">
        <v>5.7553600000000003E-2</v>
      </c>
      <c r="EI29">
        <v>5.3825999999999999E-2</v>
      </c>
      <c r="EJ29">
        <v>1.60124E-2</v>
      </c>
      <c r="EK29">
        <v>1.83398E-2</v>
      </c>
      <c r="EL29">
        <v>2.2992499999999999E-2</v>
      </c>
      <c r="EM29">
        <v>3.3403999999999999E-3</v>
      </c>
      <c r="EN29">
        <v>-1.6209600000000001E-2</v>
      </c>
      <c r="EO29">
        <v>-2.3303000000000001E-2</v>
      </c>
      <c r="EP29">
        <v>-1.9417199999999999E-2</v>
      </c>
      <c r="EQ29">
        <v>0.37260769999999999</v>
      </c>
      <c r="ER29">
        <v>0.35099809999999998</v>
      </c>
      <c r="ES29">
        <v>-0.1623404</v>
      </c>
      <c r="ET29">
        <v>-0.14303679999999999</v>
      </c>
      <c r="EU29">
        <v>-0.12590309999999999</v>
      </c>
      <c r="EV29">
        <v>-0.15308820000000001</v>
      </c>
      <c r="EW29">
        <v>-0.12602910000000001</v>
      </c>
      <c r="EX29">
        <v>-4.1126900000000001E-2</v>
      </c>
      <c r="EY29">
        <v>83.97972</v>
      </c>
      <c r="EZ29">
        <v>83.601870000000005</v>
      </c>
      <c r="FA29">
        <v>81.004620000000003</v>
      </c>
      <c r="FB29">
        <v>79.164879999999997</v>
      </c>
      <c r="FC29">
        <v>79.388490000000004</v>
      </c>
      <c r="FD29">
        <v>78.235600000000005</v>
      </c>
      <c r="FE29">
        <v>76.132480000000001</v>
      </c>
      <c r="FF29">
        <v>76.1511</v>
      </c>
      <c r="FG29">
        <v>79.121669999999995</v>
      </c>
      <c r="FH29">
        <v>82.177999999999997</v>
      </c>
      <c r="FI29">
        <v>86.252740000000003</v>
      </c>
      <c r="FJ29">
        <v>90.94435</v>
      </c>
      <c r="FK29">
        <v>94.882649999999998</v>
      </c>
      <c r="FL29">
        <v>98.474909999999994</v>
      </c>
      <c r="FM29">
        <v>100.6217</v>
      </c>
      <c r="FN29">
        <v>102.58</v>
      </c>
      <c r="FO29">
        <v>103.0757</v>
      </c>
      <c r="FP29">
        <v>102.7243</v>
      </c>
      <c r="FQ29">
        <v>99.311880000000002</v>
      </c>
      <c r="FR29">
        <v>93.04298</v>
      </c>
      <c r="FS29">
        <v>87.771410000000003</v>
      </c>
      <c r="FT29">
        <v>84.027240000000006</v>
      </c>
      <c r="FU29">
        <v>81.306920000000005</v>
      </c>
      <c r="FV29">
        <v>79.396029999999996</v>
      </c>
      <c r="FW29">
        <v>0.23151550000000001</v>
      </c>
      <c r="FX29">
        <v>1.83251E-2</v>
      </c>
      <c r="FY29">
        <v>1.83251E-2</v>
      </c>
      <c r="FZ29">
        <v>0</v>
      </c>
      <c r="GA29">
        <v>0</v>
      </c>
    </row>
    <row r="30" spans="1:183" x14ac:dyDescent="0.3">
      <c r="A30" s="3" t="s">
        <v>52</v>
      </c>
      <c r="B30" s="6" t="s">
        <v>53</v>
      </c>
      <c r="C30" s="6" t="s">
        <v>54</v>
      </c>
      <c r="D30" s="6">
        <v>44753</v>
      </c>
      <c r="E30" s="46">
        <v>18</v>
      </c>
      <c r="F30" s="46">
        <v>19</v>
      </c>
      <c r="G30" s="46">
        <v>18</v>
      </c>
      <c r="H30" s="46">
        <v>19</v>
      </c>
      <c r="I30">
        <v>24871</v>
      </c>
      <c r="J30">
        <v>66588</v>
      </c>
      <c r="K30">
        <v>1.174674</v>
      </c>
      <c r="L30">
        <v>1.0022279999999999</v>
      </c>
      <c r="M30">
        <v>0.89039210000000002</v>
      </c>
      <c r="N30">
        <v>0.81020230000000004</v>
      </c>
      <c r="O30">
        <v>0.76672479999999998</v>
      </c>
      <c r="P30">
        <v>0.76111390000000001</v>
      </c>
      <c r="Q30">
        <v>0.75188270000000001</v>
      </c>
      <c r="R30">
        <v>0.72826489999999999</v>
      </c>
      <c r="S30">
        <v>0.72029100000000001</v>
      </c>
      <c r="T30">
        <v>0.76998529999999998</v>
      </c>
      <c r="U30">
        <v>0.88973530000000001</v>
      </c>
      <c r="V30">
        <v>1.068503</v>
      </c>
      <c r="W30">
        <v>1.305752</v>
      </c>
      <c r="X30">
        <v>1.556888</v>
      </c>
      <c r="Y30">
        <v>1.820031</v>
      </c>
      <c r="Z30">
        <v>2.110274</v>
      </c>
      <c r="AA30">
        <v>2.4004569999999998</v>
      </c>
      <c r="AB30">
        <v>2.7131789999999998</v>
      </c>
      <c r="AC30">
        <v>2.9321969999999999</v>
      </c>
      <c r="AD30">
        <v>2.8858649999999999</v>
      </c>
      <c r="AE30">
        <v>2.640746</v>
      </c>
      <c r="AF30">
        <v>2.3392620000000002</v>
      </c>
      <c r="AG30">
        <v>1.9328479999999999</v>
      </c>
      <c r="AH30">
        <v>1.558567</v>
      </c>
      <c r="AI30">
        <v>-1.0008899999999999E-2</v>
      </c>
      <c r="AJ30">
        <v>-1.2022700000000001E-2</v>
      </c>
      <c r="AK30">
        <v>-9.6748000000000008E-3</v>
      </c>
      <c r="AL30">
        <v>-6.7865E-3</v>
      </c>
      <c r="AM30">
        <v>-7.7333999999999996E-3</v>
      </c>
      <c r="AN30">
        <v>-1.6523E-3</v>
      </c>
      <c r="AO30">
        <v>-1.62787E-2</v>
      </c>
      <c r="AP30">
        <v>-7.7610999999999999E-3</v>
      </c>
      <c r="AQ30">
        <v>-8.9578999999999995E-3</v>
      </c>
      <c r="AR30">
        <v>-1.6404800000000001E-2</v>
      </c>
      <c r="AS30">
        <v>-2.32582E-2</v>
      </c>
      <c r="AT30">
        <v>-1.8062600000000002E-2</v>
      </c>
      <c r="AU30">
        <v>-1.30478E-2</v>
      </c>
      <c r="AV30">
        <v>-2.0517299999999999E-2</v>
      </c>
      <c r="AW30">
        <v>-2.9441999999999999E-2</v>
      </c>
      <c r="AX30">
        <v>-3.1201099999999999E-2</v>
      </c>
      <c r="AY30">
        <v>-3.8389199999999998E-2</v>
      </c>
      <c r="AZ30">
        <v>0.29880119999999999</v>
      </c>
      <c r="BA30">
        <v>0.33045380000000002</v>
      </c>
      <c r="BB30">
        <v>-0.20876459999999999</v>
      </c>
      <c r="BC30">
        <v>-0.18795010000000001</v>
      </c>
      <c r="BD30">
        <v>-0.1265001</v>
      </c>
      <c r="BE30">
        <v>-7.3653999999999997E-2</v>
      </c>
      <c r="BF30">
        <v>-4.8304100000000003E-2</v>
      </c>
      <c r="BG30">
        <v>-4.8395000000000001E-3</v>
      </c>
      <c r="BH30">
        <v>-7.3117E-3</v>
      </c>
      <c r="BI30">
        <v>-5.4904999999999997E-3</v>
      </c>
      <c r="BJ30">
        <v>-2.9280999999999999E-3</v>
      </c>
      <c r="BK30">
        <v>-4.2272999999999998E-3</v>
      </c>
      <c r="BL30">
        <v>1.6230999999999999E-3</v>
      </c>
      <c r="BM30">
        <v>-1.28377E-2</v>
      </c>
      <c r="BN30">
        <v>-4.1019999999999997E-3</v>
      </c>
      <c r="BO30">
        <v>-4.9369000000000001E-3</v>
      </c>
      <c r="BP30">
        <v>-1.18811E-2</v>
      </c>
      <c r="BQ30">
        <v>-1.81681E-2</v>
      </c>
      <c r="BR30">
        <v>-1.2388E-2</v>
      </c>
      <c r="BS30">
        <v>-6.8297000000000002E-3</v>
      </c>
      <c r="BT30">
        <v>-1.38494E-2</v>
      </c>
      <c r="BU30">
        <v>-2.24742E-2</v>
      </c>
      <c r="BV30">
        <v>-2.3997600000000001E-2</v>
      </c>
      <c r="BW30">
        <v>-3.10397E-2</v>
      </c>
      <c r="BX30">
        <v>0.30641610000000002</v>
      </c>
      <c r="BY30">
        <v>0.33830870000000002</v>
      </c>
      <c r="BZ30">
        <v>-0.2007447</v>
      </c>
      <c r="CA30">
        <v>-0.1803361</v>
      </c>
      <c r="CB30">
        <v>-0.11943239999999999</v>
      </c>
      <c r="CC30">
        <v>-6.7165199999999994E-2</v>
      </c>
      <c r="CD30">
        <v>-4.2552E-2</v>
      </c>
      <c r="CE30">
        <v>-1.2593000000000001E-3</v>
      </c>
      <c r="CF30">
        <v>-4.0489000000000002E-3</v>
      </c>
      <c r="CG30">
        <v>-2.5923999999999999E-3</v>
      </c>
      <c r="CH30">
        <v>-2.5579999999999998E-4</v>
      </c>
      <c r="CI30">
        <v>-1.7989E-3</v>
      </c>
      <c r="CJ30">
        <v>3.8917000000000001E-3</v>
      </c>
      <c r="CK30">
        <v>-1.0454400000000001E-2</v>
      </c>
      <c r="CL30">
        <v>-1.5678000000000001E-3</v>
      </c>
      <c r="CM30">
        <v>-2.1519999999999998E-3</v>
      </c>
      <c r="CN30">
        <v>-8.7480000000000006E-3</v>
      </c>
      <c r="CO30">
        <v>-1.46426E-2</v>
      </c>
      <c r="CP30">
        <v>-8.4577000000000003E-3</v>
      </c>
      <c r="CQ30">
        <v>-2.5230999999999999E-3</v>
      </c>
      <c r="CR30">
        <v>-9.2312000000000002E-3</v>
      </c>
      <c r="CS30">
        <v>-1.7648299999999999E-2</v>
      </c>
      <c r="CT30">
        <v>-1.9008500000000001E-2</v>
      </c>
      <c r="CU30">
        <v>-2.59495E-2</v>
      </c>
      <c r="CV30">
        <v>0.31169010000000003</v>
      </c>
      <c r="CW30">
        <v>0.34374900000000003</v>
      </c>
      <c r="CX30">
        <v>-0.19519010000000001</v>
      </c>
      <c r="CY30">
        <v>-0.17506260000000001</v>
      </c>
      <c r="CZ30">
        <v>-0.11453729999999999</v>
      </c>
      <c r="DA30">
        <v>-6.2671000000000004E-2</v>
      </c>
      <c r="DB30">
        <v>-3.8568199999999997E-2</v>
      </c>
      <c r="DC30">
        <v>2.3210000000000001E-3</v>
      </c>
      <c r="DD30">
        <v>-7.8620000000000003E-4</v>
      </c>
      <c r="DE30">
        <v>3.056E-4</v>
      </c>
      <c r="DF30">
        <v>2.4164999999999998E-3</v>
      </c>
      <c r="DG30">
        <v>6.2940000000000001E-4</v>
      </c>
      <c r="DH30">
        <v>6.1602000000000002E-3</v>
      </c>
      <c r="DI30">
        <v>-8.0710999999999995E-3</v>
      </c>
      <c r="DJ30">
        <v>9.6650000000000002E-4</v>
      </c>
      <c r="DK30">
        <v>6.3299999999999999E-4</v>
      </c>
      <c r="DL30">
        <v>-5.6148999999999999E-3</v>
      </c>
      <c r="DM30">
        <v>-1.1117200000000001E-2</v>
      </c>
      <c r="DN30">
        <v>-4.5275000000000003E-3</v>
      </c>
      <c r="DO30">
        <v>1.7836E-3</v>
      </c>
      <c r="DP30">
        <v>-4.6129999999999999E-3</v>
      </c>
      <c r="DQ30">
        <v>-1.2822399999999999E-2</v>
      </c>
      <c r="DR30">
        <v>-1.40193E-2</v>
      </c>
      <c r="DS30">
        <v>-2.0859200000000001E-2</v>
      </c>
      <c r="DT30">
        <v>0.31696410000000003</v>
      </c>
      <c r="DU30">
        <v>0.34918929999999998</v>
      </c>
      <c r="DV30">
        <v>-0.18963550000000001</v>
      </c>
      <c r="DW30">
        <v>-0.169789</v>
      </c>
      <c r="DX30">
        <v>-0.1096423</v>
      </c>
      <c r="DY30">
        <v>-5.8176899999999997E-2</v>
      </c>
      <c r="DZ30">
        <v>-3.4584299999999998E-2</v>
      </c>
      <c r="EA30">
        <v>7.4904000000000004E-3</v>
      </c>
      <c r="EB30">
        <v>3.9248E-3</v>
      </c>
      <c r="EC30">
        <v>4.4898999999999998E-3</v>
      </c>
      <c r="ED30">
        <v>6.2748999999999999E-3</v>
      </c>
      <c r="EE30">
        <v>4.1355999999999997E-3</v>
      </c>
      <c r="EF30">
        <v>9.4356000000000006E-3</v>
      </c>
      <c r="EG30">
        <v>-4.6299999999999996E-3</v>
      </c>
      <c r="EH30">
        <v>4.6255999999999997E-3</v>
      </c>
      <c r="EI30">
        <v>4.6540000000000002E-3</v>
      </c>
      <c r="EJ30">
        <v>-1.0912000000000001E-3</v>
      </c>
      <c r="EK30">
        <v>-6.0270000000000002E-3</v>
      </c>
      <c r="EL30">
        <v>1.1471999999999999E-3</v>
      </c>
      <c r="EM30">
        <v>8.0017000000000005E-3</v>
      </c>
      <c r="EN30">
        <v>2.0549000000000001E-3</v>
      </c>
      <c r="EO30">
        <v>-5.8545000000000003E-3</v>
      </c>
      <c r="EP30">
        <v>-6.8158000000000003E-3</v>
      </c>
      <c r="EQ30">
        <v>-1.3509699999999999E-2</v>
      </c>
      <c r="ER30">
        <v>0.3245789</v>
      </c>
      <c r="ES30">
        <v>0.35704409999999998</v>
      </c>
      <c r="ET30">
        <v>-0.18161559999999999</v>
      </c>
      <c r="EU30">
        <v>-0.16217500000000001</v>
      </c>
      <c r="EV30">
        <v>-0.1025745</v>
      </c>
      <c r="EW30">
        <v>-5.1688100000000001E-2</v>
      </c>
      <c r="EX30">
        <v>-2.8832300000000002E-2</v>
      </c>
      <c r="EY30">
        <v>75.657240000000002</v>
      </c>
      <c r="EZ30">
        <v>75.059139999999999</v>
      </c>
      <c r="FA30">
        <v>73.999499999999998</v>
      </c>
      <c r="FB30">
        <v>72.923490000000001</v>
      </c>
      <c r="FC30">
        <v>71.631339999999994</v>
      </c>
      <c r="FD30">
        <v>70.367260000000002</v>
      </c>
      <c r="FE30">
        <v>71.071100000000001</v>
      </c>
      <c r="FF30">
        <v>74.449830000000006</v>
      </c>
      <c r="FG30">
        <v>78.840350000000001</v>
      </c>
      <c r="FH30">
        <v>83.85821</v>
      </c>
      <c r="FI30">
        <v>87.703289999999996</v>
      </c>
      <c r="FJ30">
        <v>90.850859999999997</v>
      </c>
      <c r="FK30">
        <v>94.091980000000007</v>
      </c>
      <c r="FL30">
        <v>96.377809999999997</v>
      </c>
      <c r="FM30">
        <v>98.013369999999995</v>
      </c>
      <c r="FN30">
        <v>99.761279999999999</v>
      </c>
      <c r="FO30">
        <v>100.16970000000001</v>
      </c>
      <c r="FP30">
        <v>99.677390000000003</v>
      </c>
      <c r="FQ30">
        <v>98.251739999999998</v>
      </c>
      <c r="FR30">
        <v>94.558319999999995</v>
      </c>
      <c r="FS30">
        <v>89.356899999999996</v>
      </c>
      <c r="FT30">
        <v>85.103710000000007</v>
      </c>
      <c r="FU30">
        <v>82.053569999999993</v>
      </c>
      <c r="FV30">
        <v>79.437119999999993</v>
      </c>
      <c r="FW30">
        <v>8.2125299999999998E-2</v>
      </c>
      <c r="FX30">
        <v>7.2245E-3</v>
      </c>
      <c r="FY30">
        <v>7.2245E-3</v>
      </c>
      <c r="FZ30">
        <v>0</v>
      </c>
      <c r="GA30">
        <v>0</v>
      </c>
    </row>
    <row r="31" spans="1:183" x14ac:dyDescent="0.3">
      <c r="A31" s="3" t="s">
        <v>52</v>
      </c>
      <c r="B31" s="6" t="s">
        <v>53</v>
      </c>
      <c r="C31" s="6" t="s">
        <v>54</v>
      </c>
      <c r="D31" s="6">
        <v>44758</v>
      </c>
      <c r="E31" s="46">
        <v>17</v>
      </c>
      <c r="F31" s="46">
        <v>19</v>
      </c>
      <c r="G31" s="46">
        <v>18</v>
      </c>
      <c r="H31" s="46">
        <v>18</v>
      </c>
      <c r="I31">
        <v>45206</v>
      </c>
      <c r="J31">
        <v>72721</v>
      </c>
      <c r="K31">
        <v>1.2471570000000001</v>
      </c>
      <c r="L31">
        <v>1.0666880000000001</v>
      </c>
      <c r="M31">
        <v>0.93900419999999996</v>
      </c>
      <c r="N31">
        <v>0.85330410000000001</v>
      </c>
      <c r="O31">
        <v>0.79672799999999999</v>
      </c>
      <c r="P31">
        <v>0.77457860000000001</v>
      </c>
      <c r="Q31">
        <v>0.76261290000000004</v>
      </c>
      <c r="R31">
        <v>0.75923759999999996</v>
      </c>
      <c r="S31">
        <v>0.79840169999999999</v>
      </c>
      <c r="T31">
        <v>0.87606720000000005</v>
      </c>
      <c r="U31">
        <v>1.0055270000000001</v>
      </c>
      <c r="V31">
        <v>1.1828259999999999</v>
      </c>
      <c r="W31">
        <v>1.418485</v>
      </c>
      <c r="X31">
        <v>1.683554</v>
      </c>
      <c r="Y31">
        <v>1.961362</v>
      </c>
      <c r="Z31">
        <v>2.2437770000000001</v>
      </c>
      <c r="AA31">
        <v>2.5170089999999998</v>
      </c>
      <c r="AB31">
        <v>2.791407</v>
      </c>
      <c r="AC31">
        <v>2.9748570000000001</v>
      </c>
      <c r="AD31">
        <v>2.9466779999999999</v>
      </c>
      <c r="AE31">
        <v>2.708434</v>
      </c>
      <c r="AF31">
        <v>2.4367610000000002</v>
      </c>
      <c r="AG31">
        <v>2.0752950000000001</v>
      </c>
      <c r="AH31">
        <v>1.7331479999999999</v>
      </c>
      <c r="AI31">
        <v>1.4669999999999999E-4</v>
      </c>
      <c r="AJ31">
        <v>6.2220000000000005E-4</v>
      </c>
      <c r="AK31">
        <v>-1.1299000000000001E-3</v>
      </c>
      <c r="AL31">
        <v>2.7572999999999999E-3</v>
      </c>
      <c r="AM31" s="34">
        <v>2.08E-6</v>
      </c>
      <c r="AN31">
        <v>-4.4749999999999998E-4</v>
      </c>
      <c r="AO31">
        <v>-6.6645999999999997E-3</v>
      </c>
      <c r="AP31">
        <v>-1.8231E-3</v>
      </c>
      <c r="AQ31">
        <v>5.5829E-3</v>
      </c>
      <c r="AR31">
        <v>2.9524E-3</v>
      </c>
      <c r="AS31">
        <v>4.9757999999999998E-3</v>
      </c>
      <c r="AT31">
        <v>-1.2581999999999999E-3</v>
      </c>
      <c r="AU31">
        <v>-5.3617999999999999E-3</v>
      </c>
      <c r="AV31">
        <v>-3.9141000000000002E-3</v>
      </c>
      <c r="AW31">
        <v>-1.8964600000000002E-2</v>
      </c>
      <c r="AX31">
        <v>-3.2274900000000002E-2</v>
      </c>
      <c r="AY31">
        <v>0.19561000000000001</v>
      </c>
      <c r="AZ31">
        <v>0.30871280000000001</v>
      </c>
      <c r="BA31">
        <v>-8.2575499999999996E-2</v>
      </c>
      <c r="BB31">
        <v>-0.1778178</v>
      </c>
      <c r="BC31">
        <v>-0.12449780000000001</v>
      </c>
      <c r="BD31">
        <v>-7.0382600000000003E-2</v>
      </c>
      <c r="BE31">
        <v>-4.1927600000000002E-2</v>
      </c>
      <c r="BF31">
        <v>-2.1071599999999999E-2</v>
      </c>
      <c r="BG31">
        <v>4.1234000000000002E-3</v>
      </c>
      <c r="BH31">
        <v>4.2046999999999996E-3</v>
      </c>
      <c r="BI31">
        <v>2.1013E-3</v>
      </c>
      <c r="BJ31">
        <v>5.7654000000000004E-3</v>
      </c>
      <c r="BK31">
        <v>2.8081E-3</v>
      </c>
      <c r="BL31">
        <v>2.1240999999999999E-3</v>
      </c>
      <c r="BM31">
        <v>-4.0092000000000001E-3</v>
      </c>
      <c r="BN31">
        <v>1.145E-3</v>
      </c>
      <c r="BO31">
        <v>8.9368999999999994E-3</v>
      </c>
      <c r="BP31">
        <v>6.7095000000000002E-3</v>
      </c>
      <c r="BQ31">
        <v>9.1847999999999999E-3</v>
      </c>
      <c r="BR31">
        <v>3.4443999999999998E-3</v>
      </c>
      <c r="BS31">
        <v>-1.8909999999999999E-4</v>
      </c>
      <c r="BT31">
        <v>1.6100999999999999E-3</v>
      </c>
      <c r="BU31">
        <v>-1.3136699999999999E-2</v>
      </c>
      <c r="BV31">
        <v>-2.6273999999999999E-2</v>
      </c>
      <c r="BW31">
        <v>0.20172909999999999</v>
      </c>
      <c r="BX31">
        <v>0.315058</v>
      </c>
      <c r="BY31">
        <v>-7.59634E-2</v>
      </c>
      <c r="BZ31">
        <v>-0.17124990000000001</v>
      </c>
      <c r="CA31">
        <v>-0.118239</v>
      </c>
      <c r="CB31">
        <v>-6.4405900000000002E-2</v>
      </c>
      <c r="CC31">
        <v>-3.6425199999999998E-2</v>
      </c>
      <c r="CD31">
        <v>-1.6137800000000001E-2</v>
      </c>
      <c r="CE31">
        <v>6.8776999999999996E-3</v>
      </c>
      <c r="CF31">
        <v>6.6858999999999998E-3</v>
      </c>
      <c r="CG31">
        <v>4.3391999999999997E-3</v>
      </c>
      <c r="CH31">
        <v>7.8487999999999995E-3</v>
      </c>
      <c r="CI31">
        <v>4.7515999999999999E-3</v>
      </c>
      <c r="CJ31">
        <v>3.9052000000000002E-3</v>
      </c>
      <c r="CK31">
        <v>-2.1700999999999999E-3</v>
      </c>
      <c r="CL31">
        <v>3.2006000000000001E-3</v>
      </c>
      <c r="CM31">
        <v>1.12598E-2</v>
      </c>
      <c r="CN31">
        <v>9.3116999999999991E-3</v>
      </c>
      <c r="CO31">
        <v>1.21E-2</v>
      </c>
      <c r="CP31">
        <v>6.7013999999999997E-3</v>
      </c>
      <c r="CQ31">
        <v>3.3936000000000001E-3</v>
      </c>
      <c r="CR31">
        <v>5.4359999999999999E-3</v>
      </c>
      <c r="CS31">
        <v>-9.1003000000000004E-3</v>
      </c>
      <c r="CT31">
        <v>-2.21178E-2</v>
      </c>
      <c r="CU31">
        <v>0.20596709999999999</v>
      </c>
      <c r="CV31">
        <v>0.31945269999999998</v>
      </c>
      <c r="CW31">
        <v>-7.1384000000000003E-2</v>
      </c>
      <c r="CX31">
        <v>-0.16670099999999999</v>
      </c>
      <c r="CY31">
        <v>-0.1139042</v>
      </c>
      <c r="CZ31">
        <v>-6.0266399999999998E-2</v>
      </c>
      <c r="DA31">
        <v>-3.2614299999999999E-2</v>
      </c>
      <c r="DB31">
        <v>-1.27206E-2</v>
      </c>
      <c r="DC31">
        <v>9.6319000000000005E-3</v>
      </c>
      <c r="DD31">
        <v>9.1672000000000003E-3</v>
      </c>
      <c r="DE31">
        <v>6.5770999999999998E-3</v>
      </c>
      <c r="DF31">
        <v>9.9322999999999998E-3</v>
      </c>
      <c r="DG31">
        <v>6.6950000000000004E-3</v>
      </c>
      <c r="DH31">
        <v>5.6861999999999998E-3</v>
      </c>
      <c r="DI31">
        <v>-3.3100000000000002E-4</v>
      </c>
      <c r="DJ31">
        <v>5.2563000000000002E-3</v>
      </c>
      <c r="DK31">
        <v>1.3582800000000001E-2</v>
      </c>
      <c r="DL31">
        <v>1.19139E-2</v>
      </c>
      <c r="DM31">
        <v>1.50151E-2</v>
      </c>
      <c r="DN31">
        <v>9.9582999999999998E-3</v>
      </c>
      <c r="DO31">
        <v>6.9762000000000001E-3</v>
      </c>
      <c r="DP31">
        <v>9.2619999999999994E-3</v>
      </c>
      <c r="DQ31">
        <v>-5.0638000000000002E-3</v>
      </c>
      <c r="DR31">
        <v>-1.7961600000000001E-2</v>
      </c>
      <c r="DS31">
        <v>0.21020520000000001</v>
      </c>
      <c r="DT31">
        <v>0.32384740000000001</v>
      </c>
      <c r="DU31">
        <v>-6.6804500000000003E-2</v>
      </c>
      <c r="DV31">
        <v>-0.1621522</v>
      </c>
      <c r="DW31">
        <v>-0.1095694</v>
      </c>
      <c r="DX31">
        <v>-5.61269E-2</v>
      </c>
      <c r="DY31">
        <v>-2.88034E-2</v>
      </c>
      <c r="DZ31">
        <v>-9.3034999999999993E-3</v>
      </c>
      <c r="EA31">
        <v>1.36087E-2</v>
      </c>
      <c r="EB31">
        <v>1.27496E-2</v>
      </c>
      <c r="EC31">
        <v>9.8084000000000001E-3</v>
      </c>
      <c r="ED31">
        <v>1.2940399999999999E-2</v>
      </c>
      <c r="EE31">
        <v>9.5011000000000002E-3</v>
      </c>
      <c r="EF31">
        <v>8.2577999999999992E-3</v>
      </c>
      <c r="EG31">
        <v>2.3243000000000001E-3</v>
      </c>
      <c r="EH31">
        <v>8.2243999999999998E-3</v>
      </c>
      <c r="EI31">
        <v>1.6936799999999998E-2</v>
      </c>
      <c r="EJ31">
        <v>1.5671000000000001E-2</v>
      </c>
      <c r="EK31">
        <v>1.92242E-2</v>
      </c>
      <c r="EL31">
        <v>1.4660899999999999E-2</v>
      </c>
      <c r="EM31">
        <v>1.2149E-2</v>
      </c>
      <c r="EN31">
        <v>1.4786199999999999E-2</v>
      </c>
      <c r="EO31">
        <v>7.6409999999999998E-4</v>
      </c>
      <c r="EP31">
        <v>-1.1960699999999999E-2</v>
      </c>
      <c r="EQ31">
        <v>0.21632419999999999</v>
      </c>
      <c r="ER31">
        <v>0.3301926</v>
      </c>
      <c r="ES31">
        <v>-6.0192500000000003E-2</v>
      </c>
      <c r="ET31">
        <v>-0.15558430000000001</v>
      </c>
      <c r="EU31">
        <v>-0.1033106</v>
      </c>
      <c r="EV31">
        <v>-5.0150199999999999E-2</v>
      </c>
      <c r="EW31">
        <v>-2.3300999999999999E-2</v>
      </c>
      <c r="EX31">
        <v>-4.3696999999999998E-3</v>
      </c>
      <c r="EY31">
        <v>77.359700000000004</v>
      </c>
      <c r="EZ31">
        <v>75.822209999999998</v>
      </c>
      <c r="FA31">
        <v>73.874560000000002</v>
      </c>
      <c r="FB31">
        <v>72.156989999999993</v>
      </c>
      <c r="FC31">
        <v>71.073359999999994</v>
      </c>
      <c r="FD31">
        <v>69.922839999999994</v>
      </c>
      <c r="FE31">
        <v>70.066419999999994</v>
      </c>
      <c r="FF31">
        <v>72.908630000000002</v>
      </c>
      <c r="FG31">
        <v>77.760990000000007</v>
      </c>
      <c r="FH31">
        <v>82.140829999999994</v>
      </c>
      <c r="FI31">
        <v>86.256590000000003</v>
      </c>
      <c r="FJ31">
        <v>90.093699999999998</v>
      </c>
      <c r="FK31">
        <v>93.676029999999997</v>
      </c>
      <c r="FL31">
        <v>97.010949999999994</v>
      </c>
      <c r="FM31">
        <v>99.916780000000003</v>
      </c>
      <c r="FN31">
        <v>101.4145</v>
      </c>
      <c r="FO31">
        <v>102.59310000000001</v>
      </c>
      <c r="FP31">
        <v>102.7889</v>
      </c>
      <c r="FQ31">
        <v>101.9222</v>
      </c>
      <c r="FR31">
        <v>99.248620000000003</v>
      </c>
      <c r="FS31">
        <v>94.0107</v>
      </c>
      <c r="FT31">
        <v>89.275409999999994</v>
      </c>
      <c r="FU31">
        <v>86.408929999999998</v>
      </c>
      <c r="FV31">
        <v>84.191569999999999</v>
      </c>
      <c r="FW31">
        <v>7.0287100000000005E-2</v>
      </c>
      <c r="FX31">
        <v>5.8497999999999996E-3</v>
      </c>
      <c r="FY31">
        <v>5.8497999999999996E-3</v>
      </c>
      <c r="FZ31">
        <v>0</v>
      </c>
      <c r="GA31">
        <v>0</v>
      </c>
    </row>
    <row r="32" spans="1:183" x14ac:dyDescent="0.3">
      <c r="A32" s="3" t="s">
        <v>52</v>
      </c>
      <c r="B32" s="6" t="s">
        <v>53</v>
      </c>
      <c r="C32" s="6" t="s">
        <v>54</v>
      </c>
      <c r="D32" s="6">
        <v>44759</v>
      </c>
      <c r="E32" s="46">
        <v>16</v>
      </c>
      <c r="F32" s="46">
        <v>18</v>
      </c>
      <c r="G32" s="46">
        <v>17</v>
      </c>
      <c r="H32" s="46">
        <v>17</v>
      </c>
      <c r="I32">
        <v>17694</v>
      </c>
      <c r="J32">
        <v>72719</v>
      </c>
      <c r="K32">
        <v>1.7699370000000001</v>
      </c>
      <c r="L32">
        <v>1.52779</v>
      </c>
      <c r="M32">
        <v>1.3391649999999999</v>
      </c>
      <c r="N32">
        <v>1.1999470000000001</v>
      </c>
      <c r="O32">
        <v>1.087099</v>
      </c>
      <c r="P32">
        <v>1.0172429999999999</v>
      </c>
      <c r="Q32">
        <v>0.97672910000000002</v>
      </c>
      <c r="R32">
        <v>0.9747555</v>
      </c>
      <c r="S32">
        <v>1.06826</v>
      </c>
      <c r="T32">
        <v>1.233201</v>
      </c>
      <c r="U32">
        <v>1.4493910000000001</v>
      </c>
      <c r="V32">
        <v>1.7326280000000001</v>
      </c>
      <c r="W32">
        <v>2.0243419999999999</v>
      </c>
      <c r="X32">
        <v>2.285059</v>
      </c>
      <c r="Y32">
        <v>2.553998</v>
      </c>
      <c r="Z32">
        <v>2.818854</v>
      </c>
      <c r="AA32">
        <v>3.1344820000000002</v>
      </c>
      <c r="AB32">
        <v>3.3759049999999999</v>
      </c>
      <c r="AC32">
        <v>3.504483</v>
      </c>
      <c r="AD32">
        <v>3.4541010000000001</v>
      </c>
      <c r="AE32">
        <v>3.2390650000000001</v>
      </c>
      <c r="AF32">
        <v>3.0047619999999999</v>
      </c>
      <c r="AG32">
        <v>2.5963590000000001</v>
      </c>
      <c r="AH32">
        <v>2.1494059999999999</v>
      </c>
      <c r="AI32">
        <v>-2.40129E-2</v>
      </c>
      <c r="AJ32">
        <v>-1.46844E-2</v>
      </c>
      <c r="AK32">
        <v>-1.4273299999999999E-2</v>
      </c>
      <c r="AL32">
        <v>-1.2382000000000001E-3</v>
      </c>
      <c r="AM32">
        <v>-6.2686E-3</v>
      </c>
      <c r="AN32">
        <v>-1.41631E-2</v>
      </c>
      <c r="AO32">
        <v>-6.6429999999999996E-3</v>
      </c>
      <c r="AP32">
        <v>-3.552E-3</v>
      </c>
      <c r="AQ32">
        <v>1.27546E-2</v>
      </c>
      <c r="AR32">
        <v>2.9319100000000001E-2</v>
      </c>
      <c r="AS32">
        <v>1.1715700000000001E-2</v>
      </c>
      <c r="AT32">
        <v>2.4811300000000001E-2</v>
      </c>
      <c r="AU32">
        <v>-1.9648999999999999E-3</v>
      </c>
      <c r="AV32">
        <v>-1.78759E-2</v>
      </c>
      <c r="AW32">
        <v>-2.67031E-2</v>
      </c>
      <c r="AX32">
        <v>0.16208610000000001</v>
      </c>
      <c r="AY32">
        <v>0.35810439999999999</v>
      </c>
      <c r="AZ32">
        <v>8.7346499999999994E-2</v>
      </c>
      <c r="BA32">
        <v>-0.16422780000000001</v>
      </c>
      <c r="BB32">
        <v>-0.12675059999999999</v>
      </c>
      <c r="BC32">
        <v>-8.1153199999999995E-2</v>
      </c>
      <c r="BD32">
        <v>-4.8812500000000002E-2</v>
      </c>
      <c r="BE32">
        <v>-2.8953599999999999E-2</v>
      </c>
      <c r="BF32">
        <v>-2.3760199999999999E-2</v>
      </c>
      <c r="BG32">
        <v>-1.6584000000000002E-2</v>
      </c>
      <c r="BH32">
        <v>-8.0087999999999999E-3</v>
      </c>
      <c r="BI32">
        <v>-8.2273999999999993E-3</v>
      </c>
      <c r="BJ32">
        <v>4.2421000000000004E-3</v>
      </c>
      <c r="BK32">
        <v>-1.1034E-3</v>
      </c>
      <c r="BL32">
        <v>-9.2674999999999997E-3</v>
      </c>
      <c r="BM32">
        <v>-1.6599E-3</v>
      </c>
      <c r="BN32">
        <v>1.9407000000000001E-3</v>
      </c>
      <c r="BO32">
        <v>1.90741E-2</v>
      </c>
      <c r="BP32">
        <v>3.64412E-2</v>
      </c>
      <c r="BQ32">
        <v>1.9838600000000001E-2</v>
      </c>
      <c r="BR32">
        <v>3.37953E-2</v>
      </c>
      <c r="BS32">
        <v>7.6533E-3</v>
      </c>
      <c r="BT32">
        <v>-7.9743000000000001E-3</v>
      </c>
      <c r="BU32">
        <v>-1.6677000000000001E-2</v>
      </c>
      <c r="BV32">
        <v>0.17195360000000001</v>
      </c>
      <c r="BW32">
        <v>0.36831819999999998</v>
      </c>
      <c r="BX32">
        <v>9.7740599999999997E-2</v>
      </c>
      <c r="BY32">
        <v>-0.15380640000000001</v>
      </c>
      <c r="BZ32">
        <v>-0.1166005</v>
      </c>
      <c r="CA32">
        <v>-7.1354000000000001E-2</v>
      </c>
      <c r="CB32">
        <v>-3.9357499999999997E-2</v>
      </c>
      <c r="CC32">
        <v>-2.0092100000000002E-2</v>
      </c>
      <c r="CD32">
        <v>-1.5766100000000002E-2</v>
      </c>
      <c r="CE32">
        <v>-1.1438800000000001E-2</v>
      </c>
      <c r="CF32">
        <v>-3.3854000000000002E-3</v>
      </c>
      <c r="CG32">
        <v>-4.0400000000000002E-3</v>
      </c>
      <c r="CH32">
        <v>8.0377999999999995E-3</v>
      </c>
      <c r="CI32">
        <v>2.4740000000000001E-3</v>
      </c>
      <c r="CJ32">
        <v>-5.8769E-3</v>
      </c>
      <c r="CK32">
        <v>1.7913E-3</v>
      </c>
      <c r="CL32">
        <v>5.7450000000000001E-3</v>
      </c>
      <c r="CM32">
        <v>2.3451E-2</v>
      </c>
      <c r="CN32">
        <v>4.1373899999999998E-2</v>
      </c>
      <c r="CO32">
        <v>2.54646E-2</v>
      </c>
      <c r="CP32">
        <v>4.00176E-2</v>
      </c>
      <c r="CQ32">
        <v>1.4314800000000001E-2</v>
      </c>
      <c r="CR32">
        <v>-1.1165000000000001E-3</v>
      </c>
      <c r="CS32">
        <v>-9.7330000000000003E-3</v>
      </c>
      <c r="CT32">
        <v>0.1787879</v>
      </c>
      <c r="CU32">
        <v>0.37539220000000001</v>
      </c>
      <c r="CV32">
        <v>0.1049395</v>
      </c>
      <c r="CW32">
        <v>-0.14658860000000001</v>
      </c>
      <c r="CX32">
        <v>-0.1095705</v>
      </c>
      <c r="CY32">
        <v>-6.4567100000000002E-2</v>
      </c>
      <c r="CZ32">
        <v>-3.2808999999999998E-2</v>
      </c>
      <c r="DA32">
        <v>-1.3954599999999999E-2</v>
      </c>
      <c r="DB32">
        <v>-1.02294E-2</v>
      </c>
      <c r="DC32">
        <v>-6.2934999999999996E-3</v>
      </c>
      <c r="DD32">
        <v>1.2381E-3</v>
      </c>
      <c r="DE32">
        <v>1.474E-4</v>
      </c>
      <c r="DF32">
        <v>1.1833400000000001E-2</v>
      </c>
      <c r="DG32">
        <v>6.0514000000000002E-3</v>
      </c>
      <c r="DH32">
        <v>-2.4862999999999999E-3</v>
      </c>
      <c r="DI32">
        <v>5.2424999999999998E-3</v>
      </c>
      <c r="DJ32">
        <v>9.5492000000000007E-3</v>
      </c>
      <c r="DK32">
        <v>2.78278E-2</v>
      </c>
      <c r="DL32">
        <v>4.6306600000000003E-2</v>
      </c>
      <c r="DM32">
        <v>3.10905E-2</v>
      </c>
      <c r="DN32">
        <v>4.62399E-2</v>
      </c>
      <c r="DO32">
        <v>2.0976399999999999E-2</v>
      </c>
      <c r="DP32">
        <v>5.7413999999999998E-3</v>
      </c>
      <c r="DQ32">
        <v>-2.7889999999999998E-3</v>
      </c>
      <c r="DR32">
        <v>0.18562219999999999</v>
      </c>
      <c r="DS32">
        <v>0.38246619999999998</v>
      </c>
      <c r="DT32">
        <v>0.1121384</v>
      </c>
      <c r="DU32">
        <v>-0.13937079999999999</v>
      </c>
      <c r="DV32">
        <v>-0.1025406</v>
      </c>
      <c r="DW32">
        <v>-5.77803E-2</v>
      </c>
      <c r="DX32">
        <v>-2.6260499999999999E-2</v>
      </c>
      <c r="DY32">
        <v>-7.8171999999999998E-3</v>
      </c>
      <c r="DZ32">
        <v>-4.6927000000000002E-3</v>
      </c>
      <c r="EA32">
        <v>1.1354E-3</v>
      </c>
      <c r="EB32">
        <v>7.9136999999999992E-3</v>
      </c>
      <c r="EC32">
        <v>6.1932999999999997E-3</v>
      </c>
      <c r="ED32">
        <v>1.7313700000000001E-2</v>
      </c>
      <c r="EE32">
        <v>1.12167E-2</v>
      </c>
      <c r="EF32">
        <v>2.4093000000000001E-3</v>
      </c>
      <c r="EG32">
        <v>1.02256E-2</v>
      </c>
      <c r="EH32">
        <v>1.5042E-2</v>
      </c>
      <c r="EI32">
        <v>3.4147299999999998E-2</v>
      </c>
      <c r="EJ32">
        <v>5.3428700000000003E-2</v>
      </c>
      <c r="EK32">
        <v>3.9213400000000002E-2</v>
      </c>
      <c r="EL32">
        <v>5.5223800000000003E-2</v>
      </c>
      <c r="EM32">
        <v>3.05946E-2</v>
      </c>
      <c r="EN32">
        <v>1.5643000000000001E-2</v>
      </c>
      <c r="EO32">
        <v>7.2370000000000004E-3</v>
      </c>
      <c r="EP32">
        <v>0.19548969999999999</v>
      </c>
      <c r="EQ32">
        <v>0.39267999999999997</v>
      </c>
      <c r="ER32">
        <v>0.1225324</v>
      </c>
      <c r="ES32">
        <v>-0.12894939999999999</v>
      </c>
      <c r="ET32">
        <v>-9.23905E-2</v>
      </c>
      <c r="EU32">
        <v>-4.7981099999999999E-2</v>
      </c>
      <c r="EV32">
        <v>-1.6805500000000001E-2</v>
      </c>
      <c r="EW32">
        <v>1.0443E-3</v>
      </c>
      <c r="EX32">
        <v>3.3013999999999999E-3</v>
      </c>
      <c r="EY32">
        <v>86.878969999999995</v>
      </c>
      <c r="EZ32">
        <v>85.534559999999999</v>
      </c>
      <c r="FA32">
        <v>83.667320000000004</v>
      </c>
      <c r="FB32">
        <v>81.784469999999999</v>
      </c>
      <c r="FC32">
        <v>79.925870000000003</v>
      </c>
      <c r="FD32">
        <v>78.927800000000005</v>
      </c>
      <c r="FE32">
        <v>77.737309999999994</v>
      </c>
      <c r="FF32">
        <v>80.268699999999995</v>
      </c>
      <c r="FG32">
        <v>84.85624</v>
      </c>
      <c r="FH32">
        <v>89.803179999999998</v>
      </c>
      <c r="FI32">
        <v>94.5899</v>
      </c>
      <c r="FJ32">
        <v>98.467939999999999</v>
      </c>
      <c r="FK32">
        <v>101.2328</v>
      </c>
      <c r="FL32">
        <v>104.0003</v>
      </c>
      <c r="FM32">
        <v>104.7353</v>
      </c>
      <c r="FN32">
        <v>105.9764</v>
      </c>
      <c r="FO32">
        <v>106.5364</v>
      </c>
      <c r="FP32">
        <v>105.7814</v>
      </c>
      <c r="FQ32">
        <v>103.89790000000001</v>
      </c>
      <c r="FR32">
        <v>100.8772</v>
      </c>
      <c r="FS32">
        <v>97.884630000000001</v>
      </c>
      <c r="FT32">
        <v>95.385059999999996</v>
      </c>
      <c r="FU32">
        <v>92.111930000000001</v>
      </c>
      <c r="FV32">
        <v>88.83569</v>
      </c>
      <c r="FW32">
        <v>0.12067609999999999</v>
      </c>
      <c r="FX32">
        <v>9.4771000000000005E-3</v>
      </c>
      <c r="FY32">
        <v>9.4771000000000005E-3</v>
      </c>
      <c r="FZ32">
        <v>0</v>
      </c>
      <c r="GA32">
        <v>0</v>
      </c>
    </row>
    <row r="33" spans="1:183" x14ac:dyDescent="0.3">
      <c r="A33" s="3" t="s">
        <v>52</v>
      </c>
      <c r="B33" t="s">
        <v>53</v>
      </c>
      <c r="C33" s="6" t="s">
        <v>54</v>
      </c>
      <c r="D33" s="6">
        <v>44766</v>
      </c>
      <c r="E33" s="46">
        <v>19</v>
      </c>
      <c r="F33" s="46">
        <v>20</v>
      </c>
      <c r="G33" s="46">
        <v>19</v>
      </c>
      <c r="H33" s="46">
        <v>20</v>
      </c>
      <c r="I33">
        <v>463</v>
      </c>
      <c r="J33">
        <v>72614</v>
      </c>
      <c r="K33">
        <v>0.75175369999999997</v>
      </c>
      <c r="L33">
        <v>0.65723290000000001</v>
      </c>
      <c r="M33">
        <v>0.59954969999999996</v>
      </c>
      <c r="N33">
        <v>0.55413369999999995</v>
      </c>
      <c r="O33">
        <v>0.51605109999999998</v>
      </c>
      <c r="P33">
        <v>0.52007080000000006</v>
      </c>
      <c r="Q33">
        <v>0.56288740000000004</v>
      </c>
      <c r="R33">
        <v>0.59987639999999998</v>
      </c>
      <c r="S33">
        <v>0.58512920000000002</v>
      </c>
      <c r="T33">
        <v>0.75015039999999999</v>
      </c>
      <c r="U33">
        <v>0.73986739999999995</v>
      </c>
      <c r="V33">
        <v>0.88493900000000003</v>
      </c>
      <c r="W33">
        <v>1.1382950000000001</v>
      </c>
      <c r="X33">
        <v>1.416523</v>
      </c>
      <c r="Y33">
        <v>1.6107499999999999</v>
      </c>
      <c r="Z33">
        <v>1.9355020000000001</v>
      </c>
      <c r="AA33">
        <v>2.0969150000000001</v>
      </c>
      <c r="AB33">
        <v>2.3139660000000002</v>
      </c>
      <c r="AC33">
        <v>2.408023</v>
      </c>
      <c r="AD33">
        <v>2.2911929999999998</v>
      </c>
      <c r="AE33">
        <v>1.8929910000000001</v>
      </c>
      <c r="AF33">
        <v>1.498049</v>
      </c>
      <c r="AG33">
        <v>1.170212</v>
      </c>
      <c r="AH33">
        <v>0.91060269999999999</v>
      </c>
      <c r="AI33">
        <v>-4.4354299999999999E-2</v>
      </c>
      <c r="AJ33">
        <v>-2.8670899999999999E-2</v>
      </c>
      <c r="AK33">
        <v>-3.5985499999999997E-2</v>
      </c>
      <c r="AL33">
        <v>-3.2137199999999998E-2</v>
      </c>
      <c r="AM33">
        <v>-2.19496E-2</v>
      </c>
      <c r="AN33">
        <v>-3.88721E-2</v>
      </c>
      <c r="AO33">
        <v>-6.8044999999999994E-2</v>
      </c>
      <c r="AP33">
        <v>-8.2009399999999996E-2</v>
      </c>
      <c r="AQ33">
        <v>-9.4368800000000003E-2</v>
      </c>
      <c r="AR33">
        <v>5.8446199999999997E-2</v>
      </c>
      <c r="AS33">
        <v>-3.2517200000000003E-2</v>
      </c>
      <c r="AT33">
        <v>-4.2789099999999997E-2</v>
      </c>
      <c r="AU33">
        <v>5.5995999999999997E-3</v>
      </c>
      <c r="AV33">
        <v>-2.8485E-2</v>
      </c>
      <c r="AW33">
        <v>-0.12915599999999999</v>
      </c>
      <c r="AX33">
        <v>-0.1053958</v>
      </c>
      <c r="AY33">
        <v>-0.19149360000000001</v>
      </c>
      <c r="AZ33">
        <v>-0.16199469999999999</v>
      </c>
      <c r="BA33">
        <v>3.5480299999999999E-2</v>
      </c>
      <c r="BB33">
        <v>1.91401E-2</v>
      </c>
      <c r="BC33">
        <v>-0.22188250000000001</v>
      </c>
      <c r="BD33">
        <v>-0.15470229999999999</v>
      </c>
      <c r="BE33">
        <v>-0.1007497</v>
      </c>
      <c r="BF33">
        <v>-4.03834E-2</v>
      </c>
      <c r="BG33">
        <v>-1.2005E-2</v>
      </c>
      <c r="BH33">
        <v>-2.1053000000000001E-3</v>
      </c>
      <c r="BI33">
        <v>-1.2823899999999999E-2</v>
      </c>
      <c r="BJ33">
        <v>-1.20754E-2</v>
      </c>
      <c r="BK33">
        <v>-7.4834000000000003E-3</v>
      </c>
      <c r="BL33">
        <v>-2.3333300000000001E-2</v>
      </c>
      <c r="BM33">
        <v>-4.6944899999999998E-2</v>
      </c>
      <c r="BN33">
        <v>-5.6398700000000003E-2</v>
      </c>
      <c r="BO33">
        <v>-6.7588800000000004E-2</v>
      </c>
      <c r="BP33">
        <v>9.2282900000000001E-2</v>
      </c>
      <c r="BQ33">
        <v>1.6699E-3</v>
      </c>
      <c r="BR33">
        <v>-3.6249999999999998E-4</v>
      </c>
      <c r="BS33">
        <v>5.6017600000000001E-2</v>
      </c>
      <c r="BT33">
        <v>2.8536700000000002E-2</v>
      </c>
      <c r="BU33">
        <v>-7.2852700000000006E-2</v>
      </c>
      <c r="BV33">
        <v>-4.2030600000000001E-2</v>
      </c>
      <c r="BW33">
        <v>-0.12607769999999999</v>
      </c>
      <c r="BX33">
        <v>-9.6735000000000002E-2</v>
      </c>
      <c r="BY33">
        <v>9.7675600000000001E-2</v>
      </c>
      <c r="BZ33">
        <v>7.9730400000000007E-2</v>
      </c>
      <c r="CA33">
        <v>-0.1634052</v>
      </c>
      <c r="CB33">
        <v>-0.1050642</v>
      </c>
      <c r="CC33">
        <v>-5.9882699999999997E-2</v>
      </c>
      <c r="CD33">
        <v>-7.7448999999999999E-3</v>
      </c>
      <c r="CE33">
        <v>1.0400100000000001E-2</v>
      </c>
      <c r="CF33">
        <v>1.6293999999999999E-2</v>
      </c>
      <c r="CG33">
        <v>3.2177E-3</v>
      </c>
      <c r="CH33">
        <v>1.8193E-3</v>
      </c>
      <c r="CI33">
        <v>2.5357999999999999E-3</v>
      </c>
      <c r="CJ33">
        <v>-1.25711E-2</v>
      </c>
      <c r="CK33">
        <v>-3.2330999999999999E-2</v>
      </c>
      <c r="CL33">
        <v>-3.8660699999999999E-2</v>
      </c>
      <c r="CM33">
        <v>-4.9041099999999997E-2</v>
      </c>
      <c r="CN33">
        <v>0.1157181</v>
      </c>
      <c r="CO33">
        <v>2.5347700000000001E-2</v>
      </c>
      <c r="CP33">
        <v>2.90219E-2</v>
      </c>
      <c r="CQ33">
        <v>9.0937000000000004E-2</v>
      </c>
      <c r="CR33">
        <v>6.8029800000000001E-2</v>
      </c>
      <c r="CS33">
        <v>-3.38573E-2</v>
      </c>
      <c r="CT33">
        <v>1.8559E-3</v>
      </c>
      <c r="CU33">
        <v>-8.0770900000000007E-2</v>
      </c>
      <c r="CV33">
        <v>-5.1536400000000003E-2</v>
      </c>
      <c r="CW33">
        <v>0.14075190000000001</v>
      </c>
      <c r="CX33">
        <v>0.121695</v>
      </c>
      <c r="CY33">
        <v>-0.122904</v>
      </c>
      <c r="CZ33">
        <v>-7.0684999999999998E-2</v>
      </c>
      <c r="DA33">
        <v>-3.1578299999999997E-2</v>
      </c>
      <c r="DB33">
        <v>1.4860399999999999E-2</v>
      </c>
      <c r="DC33">
        <v>3.2805099999999997E-2</v>
      </c>
      <c r="DD33">
        <v>3.4693300000000003E-2</v>
      </c>
      <c r="DE33">
        <v>1.9259399999999999E-2</v>
      </c>
      <c r="DF33">
        <v>1.5714100000000002E-2</v>
      </c>
      <c r="DG33">
        <v>1.25551E-2</v>
      </c>
      <c r="DH33">
        <v>-1.8089E-3</v>
      </c>
      <c r="DI33">
        <v>-1.77171E-2</v>
      </c>
      <c r="DJ33">
        <v>-2.0922799999999998E-2</v>
      </c>
      <c r="DK33">
        <v>-3.04934E-2</v>
      </c>
      <c r="DL33">
        <v>0.13915340000000001</v>
      </c>
      <c r="DM33">
        <v>4.9025600000000003E-2</v>
      </c>
      <c r="DN33">
        <v>5.8406399999999997E-2</v>
      </c>
      <c r="DO33">
        <v>0.12585640000000001</v>
      </c>
      <c r="DP33">
        <v>0.1075228</v>
      </c>
      <c r="DQ33">
        <v>5.1381999999999999E-3</v>
      </c>
      <c r="DR33">
        <v>4.5742400000000003E-2</v>
      </c>
      <c r="DS33">
        <v>-3.5464200000000001E-2</v>
      </c>
      <c r="DT33">
        <v>-6.3376999999999999E-3</v>
      </c>
      <c r="DU33">
        <v>0.1838282</v>
      </c>
      <c r="DV33">
        <v>0.16365969999999999</v>
      </c>
      <c r="DW33">
        <v>-8.2402799999999998E-2</v>
      </c>
      <c r="DX33">
        <v>-3.6305799999999999E-2</v>
      </c>
      <c r="DY33">
        <v>-3.2739000000000002E-3</v>
      </c>
      <c r="DZ33">
        <v>3.7465699999999998E-2</v>
      </c>
      <c r="EA33">
        <v>6.5154400000000001E-2</v>
      </c>
      <c r="EB33">
        <v>6.1259000000000001E-2</v>
      </c>
      <c r="EC33">
        <v>4.2420899999999997E-2</v>
      </c>
      <c r="ED33">
        <v>3.5775800000000003E-2</v>
      </c>
      <c r="EE33">
        <v>2.7021300000000002E-2</v>
      </c>
      <c r="EF33">
        <v>1.37299E-2</v>
      </c>
      <c r="EG33">
        <v>3.3830000000000002E-3</v>
      </c>
      <c r="EH33">
        <v>4.6880000000000003E-3</v>
      </c>
      <c r="EI33">
        <v>-3.7133999999999999E-3</v>
      </c>
      <c r="EJ33">
        <v>0.17299010000000001</v>
      </c>
      <c r="EK33">
        <v>8.3212599999999998E-2</v>
      </c>
      <c r="EL33">
        <v>0.10083300000000001</v>
      </c>
      <c r="EM33">
        <v>0.1762744</v>
      </c>
      <c r="EN33">
        <v>0.16454450000000001</v>
      </c>
      <c r="EO33">
        <v>6.14414E-2</v>
      </c>
      <c r="EP33">
        <v>0.1091076</v>
      </c>
      <c r="EQ33">
        <v>2.9951700000000001E-2</v>
      </c>
      <c r="ER33">
        <v>5.8921899999999999E-2</v>
      </c>
      <c r="ES33">
        <v>0.24602360000000001</v>
      </c>
      <c r="ET33">
        <v>0.2242499</v>
      </c>
      <c r="EU33">
        <v>-2.3925499999999999E-2</v>
      </c>
      <c r="EV33">
        <v>1.3332399999999999E-2</v>
      </c>
      <c r="EW33">
        <v>3.7593099999999997E-2</v>
      </c>
      <c r="EX33">
        <v>7.0104100000000003E-2</v>
      </c>
      <c r="EY33">
        <v>63.262009999999997</v>
      </c>
      <c r="EZ33">
        <v>62.262009999999997</v>
      </c>
      <c r="FA33">
        <v>61.030569999999997</v>
      </c>
      <c r="FB33">
        <v>60.620089999999998</v>
      </c>
      <c r="FC33">
        <v>58.799129999999998</v>
      </c>
      <c r="FD33">
        <v>57.246729999999999</v>
      </c>
      <c r="FE33">
        <v>56.746729999999999</v>
      </c>
      <c r="FF33">
        <v>58.478160000000003</v>
      </c>
      <c r="FG33">
        <v>62.351529999999997</v>
      </c>
      <c r="FH33">
        <v>67.724890000000002</v>
      </c>
      <c r="FI33">
        <v>73.456329999999994</v>
      </c>
      <c r="FJ33">
        <v>79.045850000000002</v>
      </c>
      <c r="FK33">
        <v>84.366810000000001</v>
      </c>
      <c r="FL33">
        <v>89.508740000000003</v>
      </c>
      <c r="FM33">
        <v>92.561130000000006</v>
      </c>
      <c r="FN33">
        <v>92.829700000000003</v>
      </c>
      <c r="FO33">
        <v>92.329700000000003</v>
      </c>
      <c r="FP33">
        <v>92.524019999999993</v>
      </c>
      <c r="FQ33">
        <v>90.255459999999999</v>
      </c>
      <c r="FR33">
        <v>85.844980000000007</v>
      </c>
      <c r="FS33">
        <v>79.755459999999999</v>
      </c>
      <c r="FT33">
        <v>75.165930000000003</v>
      </c>
      <c r="FU33">
        <v>71.703059999999994</v>
      </c>
      <c r="FV33">
        <v>68.419210000000007</v>
      </c>
      <c r="FW33">
        <v>0.65754619999999997</v>
      </c>
      <c r="FX33">
        <v>5.7339899999999999E-2</v>
      </c>
      <c r="FY33">
        <v>5.7339899999999999E-2</v>
      </c>
      <c r="FZ33">
        <v>0</v>
      </c>
      <c r="GA33">
        <v>0</v>
      </c>
    </row>
    <row r="34" spans="1:183" x14ac:dyDescent="0.3">
      <c r="A34" s="3" t="s">
        <v>52</v>
      </c>
      <c r="B34" s="6" t="s">
        <v>53</v>
      </c>
      <c r="C34" s="6" t="s">
        <v>54</v>
      </c>
      <c r="D34" s="6">
        <v>44771</v>
      </c>
      <c r="E34" s="46">
        <v>18</v>
      </c>
      <c r="F34" s="46">
        <v>20</v>
      </c>
      <c r="G34" s="46">
        <v>19</v>
      </c>
      <c r="H34" s="46">
        <v>19</v>
      </c>
      <c r="I34">
        <v>28714</v>
      </c>
      <c r="J34">
        <v>72541</v>
      </c>
      <c r="K34">
        <v>1.3445309999999999</v>
      </c>
      <c r="L34">
        <v>1.1653070000000001</v>
      </c>
      <c r="M34">
        <v>1.046586</v>
      </c>
      <c r="N34">
        <v>0.95147250000000005</v>
      </c>
      <c r="O34">
        <v>0.89471239999999996</v>
      </c>
      <c r="P34">
        <v>0.86652799999999996</v>
      </c>
      <c r="Q34">
        <v>0.8439953</v>
      </c>
      <c r="R34">
        <v>0.79930979999999996</v>
      </c>
      <c r="S34">
        <v>0.78866400000000003</v>
      </c>
      <c r="T34">
        <v>0.8310033</v>
      </c>
      <c r="U34">
        <v>0.93586630000000004</v>
      </c>
      <c r="V34">
        <v>1.1072169999999999</v>
      </c>
      <c r="W34">
        <v>1.3186070000000001</v>
      </c>
      <c r="X34">
        <v>1.5572710000000001</v>
      </c>
      <c r="Y34">
        <v>1.805212</v>
      </c>
      <c r="Z34">
        <v>2.0879089999999998</v>
      </c>
      <c r="AA34">
        <v>2.364706</v>
      </c>
      <c r="AB34">
        <v>2.6299220000000001</v>
      </c>
      <c r="AC34">
        <v>2.7551459999999999</v>
      </c>
      <c r="AD34">
        <v>2.6764969999999999</v>
      </c>
      <c r="AE34">
        <v>2.4868199999999998</v>
      </c>
      <c r="AF34">
        <v>2.282578</v>
      </c>
      <c r="AG34">
        <v>1.993001</v>
      </c>
      <c r="AH34">
        <v>1.6733659999999999</v>
      </c>
      <c r="AI34">
        <v>3.3890000000000001E-3</v>
      </c>
      <c r="AJ34">
        <v>-5.8909999999999995E-4</v>
      </c>
      <c r="AK34">
        <v>8.2924000000000001E-3</v>
      </c>
      <c r="AL34">
        <v>1.0365000000000001E-3</v>
      </c>
      <c r="AM34">
        <v>-2.1475999999999999E-3</v>
      </c>
      <c r="AN34">
        <v>-1.3956999999999999E-3</v>
      </c>
      <c r="AO34">
        <v>-5.7149999999999996E-3</v>
      </c>
      <c r="AP34">
        <v>-3.6281E-3</v>
      </c>
      <c r="AQ34">
        <v>6.0365000000000002E-3</v>
      </c>
      <c r="AR34">
        <v>-3.8752000000000001E-3</v>
      </c>
      <c r="AS34">
        <v>-1.5798099999999999E-2</v>
      </c>
      <c r="AT34">
        <v>-3.2962E-3</v>
      </c>
      <c r="AU34">
        <v>-1.8323599999999999E-2</v>
      </c>
      <c r="AV34">
        <v>-1.6222899999999998E-2</v>
      </c>
      <c r="AW34">
        <v>-2.2182400000000001E-2</v>
      </c>
      <c r="AX34">
        <v>-2.4001100000000001E-2</v>
      </c>
      <c r="AY34">
        <v>-3.9905700000000002E-2</v>
      </c>
      <c r="AZ34">
        <v>0.12017319999999999</v>
      </c>
      <c r="BA34">
        <v>0.16507769999999999</v>
      </c>
      <c r="BB34">
        <v>-9.8947999999999994E-2</v>
      </c>
      <c r="BC34">
        <v>-0.1364609</v>
      </c>
      <c r="BD34">
        <v>-7.2216100000000005E-2</v>
      </c>
      <c r="BE34">
        <v>-2.45475E-2</v>
      </c>
      <c r="BF34">
        <v>-2.0533599999999999E-2</v>
      </c>
      <c r="BG34">
        <v>8.2261000000000001E-3</v>
      </c>
      <c r="BH34">
        <v>3.7433000000000002E-3</v>
      </c>
      <c r="BI34">
        <v>1.2219000000000001E-2</v>
      </c>
      <c r="BJ34">
        <v>4.6226000000000001E-3</v>
      </c>
      <c r="BK34">
        <v>1.1845E-3</v>
      </c>
      <c r="BL34">
        <v>1.7565E-3</v>
      </c>
      <c r="BM34">
        <v>-2.4661000000000001E-3</v>
      </c>
      <c r="BN34">
        <v>-6.0900000000000003E-5</v>
      </c>
      <c r="BO34">
        <v>9.8709000000000002E-3</v>
      </c>
      <c r="BP34">
        <v>3.19E-4</v>
      </c>
      <c r="BQ34">
        <v>-1.1133799999999999E-2</v>
      </c>
      <c r="BR34">
        <v>1.9047000000000001E-3</v>
      </c>
      <c r="BS34">
        <v>-1.2539700000000001E-2</v>
      </c>
      <c r="BT34">
        <v>-9.9605000000000006E-3</v>
      </c>
      <c r="BU34">
        <v>-1.5637100000000001E-2</v>
      </c>
      <c r="BV34">
        <v>-1.71656E-2</v>
      </c>
      <c r="BW34">
        <v>-3.2914699999999998E-2</v>
      </c>
      <c r="BX34">
        <v>0.12744459999999999</v>
      </c>
      <c r="BY34">
        <v>0.1724077</v>
      </c>
      <c r="BZ34">
        <v>-9.16801E-2</v>
      </c>
      <c r="CA34">
        <v>-0.12941839999999999</v>
      </c>
      <c r="CB34">
        <v>-6.5498200000000006E-2</v>
      </c>
      <c r="CC34">
        <v>-1.8262299999999999E-2</v>
      </c>
      <c r="CD34">
        <v>-1.4900399999999999E-2</v>
      </c>
      <c r="CE34">
        <v>1.15762E-2</v>
      </c>
      <c r="CF34">
        <v>6.7438999999999997E-3</v>
      </c>
      <c r="CG34">
        <v>1.4938699999999999E-2</v>
      </c>
      <c r="CH34">
        <v>7.1063999999999997E-3</v>
      </c>
      <c r="CI34">
        <v>3.4924000000000001E-3</v>
      </c>
      <c r="CJ34">
        <v>3.9398000000000002E-3</v>
      </c>
      <c r="CK34">
        <v>-2.1589999999999999E-4</v>
      </c>
      <c r="CL34">
        <v>2.4098000000000001E-3</v>
      </c>
      <c r="CM34">
        <v>1.2526600000000001E-2</v>
      </c>
      <c r="CN34">
        <v>3.2238000000000002E-3</v>
      </c>
      <c r="CO34" s="34">
        <v>-7.9033999999999997E-3</v>
      </c>
      <c r="CP34">
        <v>5.5068000000000001E-3</v>
      </c>
      <c r="CQ34">
        <v>-8.5337999999999994E-3</v>
      </c>
      <c r="CR34">
        <v>-5.6232000000000001E-3</v>
      </c>
      <c r="CS34">
        <v>-1.11038E-2</v>
      </c>
      <c r="CT34">
        <v>-1.24314E-2</v>
      </c>
      <c r="CU34">
        <v>-2.8072799999999998E-2</v>
      </c>
      <c r="CV34">
        <v>0.13248080000000001</v>
      </c>
      <c r="CW34">
        <v>0.17748449999999999</v>
      </c>
      <c r="CX34">
        <v>-8.6646399999999998E-2</v>
      </c>
      <c r="CY34">
        <v>-0.12454079999999999</v>
      </c>
      <c r="CZ34">
        <v>-6.0845400000000001E-2</v>
      </c>
      <c r="DA34">
        <v>-1.39092E-2</v>
      </c>
      <c r="DB34">
        <v>-1.0998900000000001E-2</v>
      </c>
      <c r="DC34">
        <v>1.49263E-2</v>
      </c>
      <c r="DD34">
        <v>9.7444999999999997E-3</v>
      </c>
      <c r="DE34">
        <v>1.7658299999999998E-2</v>
      </c>
      <c r="DF34">
        <v>9.5902000000000001E-3</v>
      </c>
      <c r="DG34">
        <v>5.8002000000000001E-3</v>
      </c>
      <c r="DH34">
        <v>6.123E-3</v>
      </c>
      <c r="DI34">
        <v>2.0341999999999999E-3</v>
      </c>
      <c r="DJ34">
        <v>4.8805000000000003E-3</v>
      </c>
      <c r="DK34">
        <v>1.5182299999999999E-2</v>
      </c>
      <c r="DL34">
        <v>6.1286999999999999E-3</v>
      </c>
      <c r="DM34">
        <v>-4.6728999999999998E-3</v>
      </c>
      <c r="DN34">
        <v>9.1088999999999996E-3</v>
      </c>
      <c r="DO34">
        <v>-4.5278000000000002E-3</v>
      </c>
      <c r="DP34">
        <v>-1.2859E-3</v>
      </c>
      <c r="DQ34">
        <v>-6.5705E-3</v>
      </c>
      <c r="DR34">
        <v>-7.6972000000000004E-3</v>
      </c>
      <c r="DS34">
        <v>-2.3230899999999999E-2</v>
      </c>
      <c r="DT34">
        <v>0.1375169</v>
      </c>
      <c r="DU34">
        <v>0.18256120000000001</v>
      </c>
      <c r="DV34">
        <v>-8.1612699999999996E-2</v>
      </c>
      <c r="DW34">
        <v>-0.1196633</v>
      </c>
      <c r="DX34">
        <v>-5.6192499999999999E-2</v>
      </c>
      <c r="DY34">
        <v>-9.5560000000000003E-3</v>
      </c>
      <c r="DZ34">
        <v>-7.0973E-3</v>
      </c>
      <c r="EA34">
        <v>1.97634E-2</v>
      </c>
      <c r="EB34">
        <v>1.40769E-2</v>
      </c>
      <c r="EC34">
        <v>2.1585E-2</v>
      </c>
      <c r="ED34">
        <v>1.31764E-2</v>
      </c>
      <c r="EE34">
        <v>9.1324000000000006E-3</v>
      </c>
      <c r="EF34">
        <v>9.2752000000000008E-3</v>
      </c>
      <c r="EG34">
        <v>5.2830999999999998E-3</v>
      </c>
      <c r="EH34">
        <v>8.4477000000000007E-3</v>
      </c>
      <c r="EI34">
        <v>1.9016700000000001E-2</v>
      </c>
      <c r="EJ34">
        <v>1.0322899999999999E-2</v>
      </c>
      <c r="EK34" s="34">
        <v>-8.6899999999999998E-6</v>
      </c>
      <c r="EL34">
        <v>1.4309799999999999E-2</v>
      </c>
      <c r="EM34">
        <v>1.2561E-3</v>
      </c>
      <c r="EN34">
        <v>4.9765E-3</v>
      </c>
      <c r="EO34">
        <v>-2.5199999999999999E-5</v>
      </c>
      <c r="EP34">
        <v>-8.6169999999999997E-4</v>
      </c>
      <c r="EQ34">
        <v>-1.6239900000000002E-2</v>
      </c>
      <c r="ER34">
        <v>0.14478840000000001</v>
      </c>
      <c r="ES34">
        <v>0.18989120000000001</v>
      </c>
      <c r="ET34">
        <v>-7.4344900000000005E-2</v>
      </c>
      <c r="EU34">
        <v>-0.11262079999999999</v>
      </c>
      <c r="EV34">
        <v>-4.9474600000000001E-2</v>
      </c>
      <c r="EW34">
        <v>-3.2707999999999999E-3</v>
      </c>
      <c r="EX34">
        <v>-1.4641000000000001E-3</v>
      </c>
      <c r="EY34">
        <v>78.671909999999997</v>
      </c>
      <c r="EZ34">
        <v>76.786249999999995</v>
      </c>
      <c r="FA34">
        <v>75.105500000000006</v>
      </c>
      <c r="FB34">
        <v>73.637209999999996</v>
      </c>
      <c r="FC34">
        <v>72.304730000000006</v>
      </c>
      <c r="FD34">
        <v>71.656909999999996</v>
      </c>
      <c r="FE34">
        <v>71.349220000000003</v>
      </c>
      <c r="FF34">
        <v>72.858689999999996</v>
      </c>
      <c r="FG34">
        <v>75.965540000000004</v>
      </c>
      <c r="FH34">
        <v>80.168970000000002</v>
      </c>
      <c r="FI34">
        <v>84.34008</v>
      </c>
      <c r="FJ34">
        <v>87.885220000000004</v>
      </c>
      <c r="FK34">
        <v>91.151390000000006</v>
      </c>
      <c r="FL34">
        <v>93.710139999999996</v>
      </c>
      <c r="FM34">
        <v>95.65249</v>
      </c>
      <c r="FN34">
        <v>97.385210000000001</v>
      </c>
      <c r="FO34">
        <v>98.64725</v>
      </c>
      <c r="FP34">
        <v>98.043629999999993</v>
      </c>
      <c r="FQ34">
        <v>96.260890000000003</v>
      </c>
      <c r="FR34">
        <v>92.724310000000003</v>
      </c>
      <c r="FS34">
        <v>89.085059999999999</v>
      </c>
      <c r="FT34">
        <v>85.846429999999998</v>
      </c>
      <c r="FU34">
        <v>83.021609999999995</v>
      </c>
      <c r="FV34">
        <v>80.105009999999993</v>
      </c>
      <c r="FW34">
        <v>7.8319200000000005E-2</v>
      </c>
      <c r="FX34">
        <v>6.7517999999999996E-3</v>
      </c>
      <c r="FY34">
        <v>6.7517999999999996E-3</v>
      </c>
      <c r="FZ34">
        <v>0</v>
      </c>
      <c r="GA34">
        <v>0</v>
      </c>
    </row>
    <row r="35" spans="1:183" x14ac:dyDescent="0.3">
      <c r="A35" s="3" t="s">
        <v>52</v>
      </c>
      <c r="B35" s="6" t="s">
        <v>53</v>
      </c>
      <c r="C35" s="6" t="s">
        <v>54</v>
      </c>
      <c r="D35" s="6">
        <v>44789</v>
      </c>
      <c r="E35" s="46">
        <v>18</v>
      </c>
      <c r="F35" s="46">
        <v>22</v>
      </c>
      <c r="G35" s="46">
        <v>21</v>
      </c>
      <c r="H35" s="46">
        <v>19</v>
      </c>
      <c r="I35">
        <v>63445</v>
      </c>
      <c r="J35">
        <v>66411</v>
      </c>
      <c r="K35">
        <v>1.1583000000000001</v>
      </c>
      <c r="L35">
        <v>0.99756529999999999</v>
      </c>
      <c r="M35">
        <v>0.87754160000000003</v>
      </c>
      <c r="N35">
        <v>0.79357889999999998</v>
      </c>
      <c r="O35">
        <v>0.74901189999999995</v>
      </c>
      <c r="P35">
        <v>0.73701890000000003</v>
      </c>
      <c r="Q35">
        <v>0.76275610000000005</v>
      </c>
      <c r="R35">
        <v>0.7243117</v>
      </c>
      <c r="S35">
        <v>0.67182019999999998</v>
      </c>
      <c r="T35">
        <v>0.68900220000000001</v>
      </c>
      <c r="U35">
        <v>0.78250699999999995</v>
      </c>
      <c r="V35">
        <v>0.93597059999999999</v>
      </c>
      <c r="W35">
        <v>1.1760520000000001</v>
      </c>
      <c r="X35">
        <v>1.463803</v>
      </c>
      <c r="Y35">
        <v>1.7952189999999999</v>
      </c>
      <c r="Z35">
        <v>2.1716299999999999</v>
      </c>
      <c r="AA35">
        <v>2.524213</v>
      </c>
      <c r="AB35">
        <v>2.8649110000000002</v>
      </c>
      <c r="AC35">
        <v>3.0442960000000001</v>
      </c>
      <c r="AD35">
        <v>2.9616570000000002</v>
      </c>
      <c r="AE35">
        <v>2.7132109999999998</v>
      </c>
      <c r="AF35">
        <v>2.419136</v>
      </c>
      <c r="AG35">
        <v>1.997636</v>
      </c>
      <c r="AH35">
        <v>1.6242799999999999</v>
      </c>
      <c r="AI35">
        <v>-6.5945999999999999E-3</v>
      </c>
      <c r="AJ35">
        <v>3.2104999999999998E-3</v>
      </c>
      <c r="AK35">
        <v>-1.1054000000000001E-3</v>
      </c>
      <c r="AL35">
        <v>9.5750000000000002E-4</v>
      </c>
      <c r="AM35">
        <v>1.2162E-3</v>
      </c>
      <c r="AN35">
        <v>2.9034E-3</v>
      </c>
      <c r="AO35">
        <v>2.7507E-3</v>
      </c>
      <c r="AP35">
        <v>3.5774000000000001E-3</v>
      </c>
      <c r="AQ35">
        <v>-5.396E-4</v>
      </c>
      <c r="AR35">
        <v>-8.8287000000000001E-3</v>
      </c>
      <c r="AS35">
        <v>-7.4763E-3</v>
      </c>
      <c r="AT35">
        <v>-1.40257E-2</v>
      </c>
      <c r="AU35">
        <v>-1.18423E-2</v>
      </c>
      <c r="AV35">
        <v>-1.4049000000000001E-2</v>
      </c>
      <c r="AW35">
        <v>-2.1529699999999999E-2</v>
      </c>
      <c r="AX35">
        <v>-2.0654700000000002E-2</v>
      </c>
      <c r="AY35">
        <v>-3.4578699999999997E-2</v>
      </c>
      <c r="AZ35">
        <v>8.8185700000000006E-2</v>
      </c>
      <c r="BA35">
        <v>0.17280989999999999</v>
      </c>
      <c r="BB35">
        <v>6.7513100000000006E-2</v>
      </c>
      <c r="BC35">
        <v>-1.7337999999999999E-2</v>
      </c>
      <c r="BD35">
        <v>-0.1043332</v>
      </c>
      <c r="BE35">
        <v>-9.9870100000000003E-2</v>
      </c>
      <c r="BF35">
        <v>-5.31277E-2</v>
      </c>
      <c r="BG35">
        <v>-3.0634999999999998E-3</v>
      </c>
      <c r="BH35">
        <v>6.5132999999999996E-3</v>
      </c>
      <c r="BI35">
        <v>1.8890000000000001E-3</v>
      </c>
      <c r="BJ35">
        <v>3.6310000000000001E-3</v>
      </c>
      <c r="BK35">
        <v>3.6489999999999999E-3</v>
      </c>
      <c r="BL35">
        <v>5.0327999999999996E-3</v>
      </c>
      <c r="BM35">
        <v>4.7875000000000001E-3</v>
      </c>
      <c r="BN35">
        <v>5.7412000000000001E-3</v>
      </c>
      <c r="BO35">
        <v>1.7907000000000001E-3</v>
      </c>
      <c r="BP35">
        <v>-6.2598999999999997E-3</v>
      </c>
      <c r="BQ35">
        <v>-4.6017999999999996E-3</v>
      </c>
      <c r="BR35">
        <v>-1.0760199999999999E-2</v>
      </c>
      <c r="BS35">
        <v>-8.0847000000000002E-3</v>
      </c>
      <c r="BT35">
        <v>-9.8425000000000006E-3</v>
      </c>
      <c r="BU35">
        <v>-1.6937600000000001E-2</v>
      </c>
      <c r="BV35">
        <v>-1.5829099999999999E-2</v>
      </c>
      <c r="BW35">
        <v>-2.9564199999999999E-2</v>
      </c>
      <c r="BX35">
        <v>9.3307399999999999E-2</v>
      </c>
      <c r="BY35">
        <v>0.1780553</v>
      </c>
      <c r="BZ35">
        <v>7.2742200000000007E-2</v>
      </c>
      <c r="CA35">
        <v>-1.23085E-2</v>
      </c>
      <c r="CB35">
        <v>-9.9452200000000004E-2</v>
      </c>
      <c r="CC35">
        <v>-9.5326900000000006E-2</v>
      </c>
      <c r="CD35">
        <v>-4.9040100000000003E-2</v>
      </c>
      <c r="CE35">
        <v>-6.179E-4</v>
      </c>
      <c r="CF35">
        <v>8.8009000000000004E-3</v>
      </c>
      <c r="CG35">
        <v>3.9627999999999998E-3</v>
      </c>
      <c r="CH35">
        <v>5.4827000000000001E-3</v>
      </c>
      <c r="CI35">
        <v>5.3338999999999999E-3</v>
      </c>
      <c r="CJ35">
        <v>6.5075999999999997E-3</v>
      </c>
      <c r="CK35">
        <v>6.1980999999999998E-3</v>
      </c>
      <c r="CL35">
        <v>7.2398000000000002E-3</v>
      </c>
      <c r="CM35">
        <v>3.4047999999999999E-3</v>
      </c>
      <c r="CN35">
        <v>-4.4808000000000001E-3</v>
      </c>
      <c r="CO35">
        <v>-2.6109000000000002E-3</v>
      </c>
      <c r="CP35">
        <v>-8.4985000000000008E-3</v>
      </c>
      <c r="CQ35">
        <v>-5.4821000000000002E-3</v>
      </c>
      <c r="CR35">
        <v>-6.9290999999999997E-3</v>
      </c>
      <c r="CS35">
        <v>-1.3757200000000001E-2</v>
      </c>
      <c r="CT35">
        <v>-1.2487E-2</v>
      </c>
      <c r="CU35">
        <v>-2.6091099999999999E-2</v>
      </c>
      <c r="CV35">
        <v>9.6854599999999999E-2</v>
      </c>
      <c r="CW35">
        <v>0.1816883</v>
      </c>
      <c r="CX35">
        <v>7.6363899999999998E-2</v>
      </c>
      <c r="CY35">
        <v>-8.8251000000000007E-3</v>
      </c>
      <c r="CZ35">
        <v>-9.6071599999999993E-2</v>
      </c>
      <c r="DA35">
        <v>-9.2180399999999996E-2</v>
      </c>
      <c r="DB35">
        <v>-4.6209100000000003E-2</v>
      </c>
      <c r="DC35">
        <v>1.8277E-3</v>
      </c>
      <c r="DD35">
        <v>1.10884E-2</v>
      </c>
      <c r="DE35">
        <v>6.0366999999999999E-3</v>
      </c>
      <c r="DF35">
        <v>7.3343000000000002E-3</v>
      </c>
      <c r="DG35">
        <v>7.0188000000000004E-3</v>
      </c>
      <c r="DH35">
        <v>7.9824000000000006E-3</v>
      </c>
      <c r="DI35">
        <v>7.6087000000000004E-3</v>
      </c>
      <c r="DJ35">
        <v>8.7384999999999997E-3</v>
      </c>
      <c r="DK35">
        <v>5.0188000000000003E-3</v>
      </c>
      <c r="DL35">
        <v>-2.7017E-3</v>
      </c>
      <c r="DM35">
        <v>-6.2E-4</v>
      </c>
      <c r="DN35">
        <v>-6.2367999999999998E-3</v>
      </c>
      <c r="DO35">
        <v>-2.8796E-3</v>
      </c>
      <c r="DP35">
        <v>-4.0156999999999997E-3</v>
      </c>
      <c r="DQ35">
        <v>-1.05767E-2</v>
      </c>
      <c r="DR35">
        <v>-9.1447999999999998E-3</v>
      </c>
      <c r="DS35">
        <v>-2.2618099999999999E-2</v>
      </c>
      <c r="DT35">
        <v>0.1004018</v>
      </c>
      <c r="DU35">
        <v>0.18532129999999999</v>
      </c>
      <c r="DV35">
        <v>7.9985500000000001E-2</v>
      </c>
      <c r="DW35">
        <v>-5.3416999999999996E-3</v>
      </c>
      <c r="DX35">
        <v>-9.2690999999999996E-2</v>
      </c>
      <c r="DY35">
        <v>-8.9033799999999996E-2</v>
      </c>
      <c r="DZ35">
        <v>-4.3378E-2</v>
      </c>
      <c r="EA35">
        <v>5.3587000000000001E-3</v>
      </c>
      <c r="EB35">
        <v>1.43912E-2</v>
      </c>
      <c r="EC35">
        <v>9.0310000000000008E-3</v>
      </c>
      <c r="ED35">
        <v>1.0007800000000001E-2</v>
      </c>
      <c r="EE35">
        <v>9.4514999999999998E-3</v>
      </c>
      <c r="EF35">
        <v>1.01119E-2</v>
      </c>
      <c r="EG35">
        <v>9.6454000000000002E-3</v>
      </c>
      <c r="EH35">
        <v>1.09023E-2</v>
      </c>
      <c r="EI35">
        <v>7.3490999999999999E-3</v>
      </c>
      <c r="EJ35">
        <v>-1.3300000000000001E-4</v>
      </c>
      <c r="EK35">
        <v>2.2545999999999998E-3</v>
      </c>
      <c r="EL35">
        <v>-2.9713000000000001E-3</v>
      </c>
      <c r="EM35">
        <v>8.7810000000000004E-4</v>
      </c>
      <c r="EN35">
        <v>1.908E-4</v>
      </c>
      <c r="EO35">
        <v>-5.9845999999999996E-3</v>
      </c>
      <c r="EP35">
        <v>-4.3192999999999999E-3</v>
      </c>
      <c r="EQ35">
        <v>-1.76036E-2</v>
      </c>
      <c r="ER35">
        <v>0.10552350000000001</v>
      </c>
      <c r="ES35">
        <v>0.19056680000000001</v>
      </c>
      <c r="ET35">
        <v>8.5214600000000001E-2</v>
      </c>
      <c r="EU35">
        <v>-3.123E-4</v>
      </c>
      <c r="EV35">
        <v>-8.7809899999999996E-2</v>
      </c>
      <c r="EW35">
        <v>-8.4490700000000002E-2</v>
      </c>
      <c r="EX35">
        <v>-3.9290499999999999E-2</v>
      </c>
      <c r="EY35">
        <v>73.129769999999994</v>
      </c>
      <c r="EZ35">
        <v>72.124619999999993</v>
      </c>
      <c r="FA35">
        <v>70.449849999999998</v>
      </c>
      <c r="FB35">
        <v>69.164699999999996</v>
      </c>
      <c r="FC35">
        <v>67.697739999999996</v>
      </c>
      <c r="FD35">
        <v>66.990560000000002</v>
      </c>
      <c r="FE35">
        <v>66.663570000000007</v>
      </c>
      <c r="FF35">
        <v>69.086330000000004</v>
      </c>
      <c r="FG35">
        <v>74.315160000000006</v>
      </c>
      <c r="FH35">
        <v>80.040790000000001</v>
      </c>
      <c r="FI35">
        <v>85.131659999999997</v>
      </c>
      <c r="FJ35">
        <v>89.765119999999996</v>
      </c>
      <c r="FK35">
        <v>94.13776</v>
      </c>
      <c r="FL35">
        <v>97.887780000000006</v>
      </c>
      <c r="FM35">
        <v>100.37649999999999</v>
      </c>
      <c r="FN35">
        <v>101.5509</v>
      </c>
      <c r="FO35">
        <v>101.4135</v>
      </c>
      <c r="FP35">
        <v>99.893540000000002</v>
      </c>
      <c r="FQ35">
        <v>97.433369999999996</v>
      </c>
      <c r="FR35">
        <v>92.856629999999996</v>
      </c>
      <c r="FS35">
        <v>87.691370000000006</v>
      </c>
      <c r="FT35">
        <v>84.085210000000004</v>
      </c>
      <c r="FU35">
        <v>81.201239999999999</v>
      </c>
      <c r="FV35">
        <v>78.891980000000004</v>
      </c>
      <c r="FW35">
        <v>5.1636500000000002E-2</v>
      </c>
      <c r="FX35">
        <v>4.7384000000000003E-3</v>
      </c>
      <c r="FY35">
        <v>4.7384000000000003E-3</v>
      </c>
      <c r="FZ35">
        <v>0</v>
      </c>
      <c r="GA35">
        <v>0</v>
      </c>
    </row>
    <row r="36" spans="1:183" x14ac:dyDescent="0.3">
      <c r="A36" s="3" t="s">
        <v>52</v>
      </c>
      <c r="B36" s="6" t="s">
        <v>53</v>
      </c>
      <c r="C36" s="6" t="s">
        <v>54</v>
      </c>
      <c r="D36" s="6">
        <v>44790</v>
      </c>
      <c r="E36" s="46">
        <v>17</v>
      </c>
      <c r="F36" s="46">
        <v>19</v>
      </c>
      <c r="G36" s="46">
        <v>18</v>
      </c>
      <c r="H36" s="46">
        <v>19</v>
      </c>
      <c r="I36">
        <v>58998</v>
      </c>
      <c r="J36">
        <v>66395</v>
      </c>
      <c r="K36">
        <v>1.3659159999999999</v>
      </c>
      <c r="L36">
        <v>1.1786749999999999</v>
      </c>
      <c r="M36">
        <v>1.040756</v>
      </c>
      <c r="N36">
        <v>0.94276530000000003</v>
      </c>
      <c r="O36">
        <v>0.88745090000000004</v>
      </c>
      <c r="P36">
        <v>0.86809369999999997</v>
      </c>
      <c r="Q36">
        <v>0.89040799999999998</v>
      </c>
      <c r="R36">
        <v>0.85749500000000001</v>
      </c>
      <c r="S36">
        <v>0.81534340000000005</v>
      </c>
      <c r="T36">
        <v>0.86975619999999998</v>
      </c>
      <c r="U36">
        <v>0.97474570000000005</v>
      </c>
      <c r="V36">
        <v>1.0938969999999999</v>
      </c>
      <c r="W36">
        <v>1.251897</v>
      </c>
      <c r="X36">
        <v>1.457441</v>
      </c>
      <c r="Y36">
        <v>1.643893</v>
      </c>
      <c r="Z36">
        <v>1.868093</v>
      </c>
      <c r="AA36">
        <v>2.0105970000000002</v>
      </c>
      <c r="AB36">
        <v>2.221082</v>
      </c>
      <c r="AC36">
        <v>2.3669950000000002</v>
      </c>
      <c r="AD36">
        <v>2.3214959999999998</v>
      </c>
      <c r="AE36">
        <v>2.1639029999999999</v>
      </c>
      <c r="AF36">
        <v>1.9651320000000001</v>
      </c>
      <c r="AG36">
        <v>1.6552770000000001</v>
      </c>
      <c r="AH36">
        <v>1.3532919999999999</v>
      </c>
      <c r="AI36">
        <v>-2.3045300000000001E-2</v>
      </c>
      <c r="AJ36">
        <v>-1.3702499999999999E-2</v>
      </c>
      <c r="AK36">
        <v>-5.0359000000000003E-3</v>
      </c>
      <c r="AL36">
        <v>3.2019000000000001E-3</v>
      </c>
      <c r="AM36">
        <v>2.7047999999999998E-3</v>
      </c>
      <c r="AN36">
        <v>-1.2593999999999999E-3</v>
      </c>
      <c r="AO36">
        <v>-5.0902999999999999E-3</v>
      </c>
      <c r="AP36">
        <v>-7.0073999999999996E-3</v>
      </c>
      <c r="AQ36">
        <v>-2.17159E-2</v>
      </c>
      <c r="AR36">
        <v>-1.5517599999999999E-2</v>
      </c>
      <c r="AS36">
        <v>-2.4541199999999999E-2</v>
      </c>
      <c r="AT36">
        <v>-2.81397E-2</v>
      </c>
      <c r="AU36">
        <v>-2.8567100000000002E-2</v>
      </c>
      <c r="AV36">
        <v>-3.9764000000000001E-2</v>
      </c>
      <c r="AW36">
        <v>-3.7219000000000002E-2</v>
      </c>
      <c r="AX36">
        <v>-2.7608299999999999E-2</v>
      </c>
      <c r="AY36">
        <v>0.16039610000000001</v>
      </c>
      <c r="AZ36">
        <v>0.19962730000000001</v>
      </c>
      <c r="BA36">
        <v>0.17954590000000001</v>
      </c>
      <c r="BB36">
        <v>-0.19828380000000001</v>
      </c>
      <c r="BC36">
        <v>-0.11988989999999999</v>
      </c>
      <c r="BD36">
        <v>-6.0468099999999997E-2</v>
      </c>
      <c r="BE36">
        <v>-2.6168400000000001E-2</v>
      </c>
      <c r="BF36">
        <v>-1.6885899999999999E-2</v>
      </c>
      <c r="BG36">
        <v>-1.9202E-2</v>
      </c>
      <c r="BH36">
        <v>-1.01096E-2</v>
      </c>
      <c r="BI36">
        <v>-1.7821E-3</v>
      </c>
      <c r="BJ36">
        <v>6.149E-3</v>
      </c>
      <c r="BK36">
        <v>5.3907E-3</v>
      </c>
      <c r="BL36">
        <v>1.1707E-3</v>
      </c>
      <c r="BM36">
        <v>-2.6771999999999998E-3</v>
      </c>
      <c r="BN36">
        <v>-4.4203999999999997E-3</v>
      </c>
      <c r="BO36">
        <v>-1.89152E-2</v>
      </c>
      <c r="BP36">
        <v>-1.2429000000000001E-2</v>
      </c>
      <c r="BQ36">
        <v>-2.1108999999999999E-2</v>
      </c>
      <c r="BR36">
        <v>-2.4426E-2</v>
      </c>
      <c r="BS36">
        <v>-2.4589099999999999E-2</v>
      </c>
      <c r="BT36">
        <v>-3.5358300000000002E-2</v>
      </c>
      <c r="BU36">
        <v>-3.2621299999999999E-2</v>
      </c>
      <c r="BV36">
        <v>-2.2764E-2</v>
      </c>
      <c r="BW36">
        <v>0.1651589</v>
      </c>
      <c r="BX36">
        <v>0.2043334</v>
      </c>
      <c r="BY36">
        <v>0.1842336</v>
      </c>
      <c r="BZ36">
        <v>-0.19349630000000001</v>
      </c>
      <c r="CA36">
        <v>-0.1154251</v>
      </c>
      <c r="CB36">
        <v>-5.6259200000000002E-2</v>
      </c>
      <c r="CC36">
        <v>-2.2309099999999998E-2</v>
      </c>
      <c r="CD36">
        <v>-1.34159E-2</v>
      </c>
      <c r="CE36">
        <v>-1.6540200000000001E-2</v>
      </c>
      <c r="CF36">
        <v>-7.6213000000000001E-3</v>
      </c>
      <c r="CG36">
        <v>4.7140000000000002E-4</v>
      </c>
      <c r="CH36">
        <v>8.1901000000000005E-3</v>
      </c>
      <c r="CI36">
        <v>7.2509000000000002E-3</v>
      </c>
      <c r="CJ36">
        <v>2.8538000000000001E-3</v>
      </c>
      <c r="CK36">
        <v>-1.0059999999999999E-3</v>
      </c>
      <c r="CL36">
        <v>-2.6286E-3</v>
      </c>
      <c r="CM36">
        <v>-1.6975400000000002E-2</v>
      </c>
      <c r="CN36">
        <v>-1.02898E-2</v>
      </c>
      <c r="CO36">
        <v>-1.8731899999999999E-2</v>
      </c>
      <c r="CP36">
        <v>-2.1853999999999998E-2</v>
      </c>
      <c r="CQ36">
        <v>-2.1833999999999999E-2</v>
      </c>
      <c r="CR36">
        <v>-3.2307000000000002E-2</v>
      </c>
      <c r="CS36">
        <v>-2.9436899999999998E-2</v>
      </c>
      <c r="CT36">
        <v>-1.94088E-2</v>
      </c>
      <c r="CU36">
        <v>0.16845760000000001</v>
      </c>
      <c r="CV36">
        <v>0.20759279999999999</v>
      </c>
      <c r="CW36">
        <v>0.18748029999999999</v>
      </c>
      <c r="CX36">
        <v>-0.1901805</v>
      </c>
      <c r="CY36">
        <v>-0.1123328</v>
      </c>
      <c r="CZ36">
        <v>-5.3344099999999998E-2</v>
      </c>
      <c r="DA36">
        <v>-1.96361E-2</v>
      </c>
      <c r="DB36">
        <v>-1.10125E-2</v>
      </c>
      <c r="DC36">
        <v>-1.38783E-2</v>
      </c>
      <c r="DD36">
        <v>-5.1329000000000001E-3</v>
      </c>
      <c r="DE36">
        <v>2.725E-3</v>
      </c>
      <c r="DF36">
        <v>1.02313E-2</v>
      </c>
      <c r="DG36">
        <v>9.1111999999999999E-3</v>
      </c>
      <c r="DH36">
        <v>4.5369E-3</v>
      </c>
      <c r="DI36">
        <v>6.6529999999999996E-4</v>
      </c>
      <c r="DJ36">
        <v>-8.3679999999999996E-4</v>
      </c>
      <c r="DK36">
        <v>-1.5035700000000001E-2</v>
      </c>
      <c r="DL36">
        <v>-8.1505999999999992E-3</v>
      </c>
      <c r="DM36">
        <v>-1.6354799999999999E-2</v>
      </c>
      <c r="DN36">
        <v>-1.9281900000000001E-2</v>
      </c>
      <c r="DO36">
        <v>-1.90788E-2</v>
      </c>
      <c r="DP36">
        <v>-2.92556E-2</v>
      </c>
      <c r="DQ36">
        <v>-2.6252500000000002E-2</v>
      </c>
      <c r="DR36">
        <v>-1.6053600000000001E-2</v>
      </c>
      <c r="DS36">
        <v>0.1717563</v>
      </c>
      <c r="DT36">
        <v>0.21085229999999999</v>
      </c>
      <c r="DU36">
        <v>0.1907269</v>
      </c>
      <c r="DV36">
        <v>-0.18686469999999999</v>
      </c>
      <c r="DW36">
        <v>-0.1092404</v>
      </c>
      <c r="DX36">
        <v>-5.0429000000000002E-2</v>
      </c>
      <c r="DY36">
        <v>-1.6963200000000001E-2</v>
      </c>
      <c r="DZ36">
        <v>-8.6091999999999991E-3</v>
      </c>
      <c r="EA36">
        <v>-1.0035000000000001E-2</v>
      </c>
      <c r="EB36">
        <v>-1.5399999999999999E-3</v>
      </c>
      <c r="EC36">
        <v>5.9788000000000003E-3</v>
      </c>
      <c r="ED36">
        <v>1.31783E-2</v>
      </c>
      <c r="EE36">
        <v>1.17971E-2</v>
      </c>
      <c r="EF36">
        <v>6.9670000000000001E-3</v>
      </c>
      <c r="EG36">
        <v>3.0783E-3</v>
      </c>
      <c r="EH36">
        <v>1.7501999999999999E-3</v>
      </c>
      <c r="EI36">
        <v>-1.2234999999999999E-2</v>
      </c>
      <c r="EJ36">
        <v>-5.0619999999999997E-3</v>
      </c>
      <c r="EK36">
        <v>-1.2922599999999999E-2</v>
      </c>
      <c r="EL36">
        <v>-1.55683E-2</v>
      </c>
      <c r="EM36">
        <v>-1.5100799999999999E-2</v>
      </c>
      <c r="EN36">
        <v>-2.4850000000000001E-2</v>
      </c>
      <c r="EO36">
        <v>-2.1654799999999998E-2</v>
      </c>
      <c r="EP36">
        <v>-1.12093E-2</v>
      </c>
      <c r="EQ36">
        <v>0.17651910000000001</v>
      </c>
      <c r="ER36">
        <v>0.21555840000000001</v>
      </c>
      <c r="ES36">
        <v>0.19541459999999999</v>
      </c>
      <c r="ET36">
        <v>-0.18207719999999999</v>
      </c>
      <c r="EU36">
        <v>-0.1047756</v>
      </c>
      <c r="EV36">
        <v>-4.6219999999999997E-2</v>
      </c>
      <c r="EW36">
        <v>-1.31039E-2</v>
      </c>
      <c r="EX36">
        <v>-5.1390999999999997E-3</v>
      </c>
      <c r="EY36">
        <v>76.688339999999997</v>
      </c>
      <c r="EZ36">
        <v>75.772279999999995</v>
      </c>
      <c r="FA36">
        <v>74.699590000000001</v>
      </c>
      <c r="FB36">
        <v>73.42062</v>
      </c>
      <c r="FC36">
        <v>73.130269999999996</v>
      </c>
      <c r="FD36">
        <v>72.574200000000005</v>
      </c>
      <c r="FE36">
        <v>71.893870000000007</v>
      </c>
      <c r="FF36">
        <v>73.1036</v>
      </c>
      <c r="FG36">
        <v>77.145110000000003</v>
      </c>
      <c r="FH36">
        <v>80.728669999999994</v>
      </c>
      <c r="FI36">
        <v>83.734300000000005</v>
      </c>
      <c r="FJ36">
        <v>87.165419999999997</v>
      </c>
      <c r="FK36">
        <v>90.060749999999999</v>
      </c>
      <c r="FL36">
        <v>91.416820000000001</v>
      </c>
      <c r="FM36">
        <v>92.505790000000005</v>
      </c>
      <c r="FN36">
        <v>92.647800000000004</v>
      </c>
      <c r="FO36">
        <v>92.32629</v>
      </c>
      <c r="FP36">
        <v>91.797899999999998</v>
      </c>
      <c r="FQ36">
        <v>90.320949999999996</v>
      </c>
      <c r="FR36">
        <v>86.813249999999996</v>
      </c>
      <c r="FS36">
        <v>82.719880000000003</v>
      </c>
      <c r="FT36">
        <v>79.282839999999993</v>
      </c>
      <c r="FU36">
        <v>76.711579999999998</v>
      </c>
      <c r="FV36">
        <v>74.965100000000007</v>
      </c>
      <c r="FW36">
        <v>5.0870600000000002E-2</v>
      </c>
      <c r="FX36">
        <v>3.5983E-3</v>
      </c>
      <c r="FY36">
        <v>4.3864000000000004E-3</v>
      </c>
      <c r="FZ36">
        <v>0</v>
      </c>
      <c r="GA36">
        <v>0</v>
      </c>
    </row>
    <row r="37" spans="1:183" x14ac:dyDescent="0.3">
      <c r="A37" s="3" t="s">
        <v>52</v>
      </c>
      <c r="B37" s="6" t="s">
        <v>53</v>
      </c>
      <c r="C37" s="6" t="s">
        <v>54</v>
      </c>
      <c r="D37" s="6">
        <v>44792</v>
      </c>
      <c r="E37" s="46">
        <v>18</v>
      </c>
      <c r="F37" s="46">
        <v>19</v>
      </c>
      <c r="G37" s="46">
        <v>18</v>
      </c>
      <c r="H37" s="46">
        <v>19</v>
      </c>
      <c r="I37">
        <v>10655</v>
      </c>
      <c r="J37">
        <v>66362</v>
      </c>
      <c r="K37">
        <v>1.216664</v>
      </c>
      <c r="L37">
        <v>1.039256</v>
      </c>
      <c r="M37">
        <v>0.92129289999999997</v>
      </c>
      <c r="N37">
        <v>0.83913090000000001</v>
      </c>
      <c r="O37">
        <v>0.79631019999999997</v>
      </c>
      <c r="P37">
        <v>0.78893199999999997</v>
      </c>
      <c r="Q37">
        <v>0.8387675</v>
      </c>
      <c r="R37">
        <v>0.8306519</v>
      </c>
      <c r="S37">
        <v>0.76860459999999997</v>
      </c>
      <c r="T37">
        <v>0.77818050000000005</v>
      </c>
      <c r="U37">
        <v>0.84701199999999999</v>
      </c>
      <c r="V37">
        <v>0.98124999999999996</v>
      </c>
      <c r="W37">
        <v>1.171378</v>
      </c>
      <c r="X37">
        <v>1.4229050000000001</v>
      </c>
      <c r="Y37">
        <v>1.6927129999999999</v>
      </c>
      <c r="Z37">
        <v>2.0337939999999999</v>
      </c>
      <c r="AA37">
        <v>2.355693</v>
      </c>
      <c r="AB37">
        <v>2.6811090000000002</v>
      </c>
      <c r="AC37">
        <v>2.8280599999999998</v>
      </c>
      <c r="AD37">
        <v>2.6729180000000001</v>
      </c>
      <c r="AE37">
        <v>2.360452</v>
      </c>
      <c r="AF37">
        <v>2.0268980000000001</v>
      </c>
      <c r="AG37">
        <v>1.673219</v>
      </c>
      <c r="AH37">
        <v>1.353094</v>
      </c>
      <c r="AI37">
        <v>4.5239999999999999E-4</v>
      </c>
      <c r="AJ37">
        <v>-2.5400000000000001E-5</v>
      </c>
      <c r="AK37">
        <v>-1.1908999999999999E-3</v>
      </c>
      <c r="AL37">
        <v>-4.0641000000000002E-3</v>
      </c>
      <c r="AM37">
        <v>-8.4480000000000004E-4</v>
      </c>
      <c r="AN37">
        <v>-4.8037000000000002E-3</v>
      </c>
      <c r="AO37">
        <v>-7.79E-3</v>
      </c>
      <c r="AP37">
        <v>-1.07104E-2</v>
      </c>
      <c r="AQ37">
        <v>-8.4647000000000003E-3</v>
      </c>
      <c r="AR37">
        <v>-2.0981300000000001E-2</v>
      </c>
      <c r="AS37">
        <v>-1.8707399999999999E-2</v>
      </c>
      <c r="AT37">
        <v>-3.0265299999999998E-2</v>
      </c>
      <c r="AU37">
        <v>-3.04608E-2</v>
      </c>
      <c r="AV37">
        <v>-2.08845E-2</v>
      </c>
      <c r="AW37">
        <v>-3.4871199999999998E-2</v>
      </c>
      <c r="AX37">
        <v>-2.8996000000000001E-2</v>
      </c>
      <c r="AY37">
        <v>-3.1006200000000001E-2</v>
      </c>
      <c r="AZ37">
        <v>0.21415129999999999</v>
      </c>
      <c r="BA37">
        <v>0.2195947</v>
      </c>
      <c r="BB37">
        <v>-0.2218378</v>
      </c>
      <c r="BC37">
        <v>-0.14276330000000001</v>
      </c>
      <c r="BD37">
        <v>-7.6860399999999995E-2</v>
      </c>
      <c r="BE37">
        <v>-2.81725E-2</v>
      </c>
      <c r="BF37">
        <v>-3.5186700000000001E-2</v>
      </c>
      <c r="BG37">
        <v>8.5100000000000002E-3</v>
      </c>
      <c r="BH37">
        <v>7.3534000000000004E-3</v>
      </c>
      <c r="BI37">
        <v>5.7644000000000003E-3</v>
      </c>
      <c r="BJ37">
        <v>2.2594E-3</v>
      </c>
      <c r="BK37">
        <v>5.1101999999999996E-3</v>
      </c>
      <c r="BL37">
        <v>4.7399999999999997E-4</v>
      </c>
      <c r="BM37">
        <v>-2.5192000000000001E-3</v>
      </c>
      <c r="BN37">
        <v>-4.8456999999999997E-3</v>
      </c>
      <c r="BO37">
        <v>-2.2366E-3</v>
      </c>
      <c r="BP37">
        <v>-1.39808E-2</v>
      </c>
      <c r="BQ37">
        <v>-1.09205E-2</v>
      </c>
      <c r="BR37">
        <v>-2.1775699999999999E-2</v>
      </c>
      <c r="BS37">
        <v>-2.1241300000000001E-2</v>
      </c>
      <c r="BT37">
        <v>-1.08065E-2</v>
      </c>
      <c r="BU37">
        <v>-2.4353400000000001E-2</v>
      </c>
      <c r="BV37">
        <v>-1.8000800000000001E-2</v>
      </c>
      <c r="BW37">
        <v>-1.9793000000000002E-2</v>
      </c>
      <c r="BX37">
        <v>0.22597120000000001</v>
      </c>
      <c r="BY37">
        <v>0.23155390000000001</v>
      </c>
      <c r="BZ37">
        <v>-0.20970169999999999</v>
      </c>
      <c r="CA37">
        <v>-0.13141839999999999</v>
      </c>
      <c r="CB37">
        <v>-6.6282199999999999E-2</v>
      </c>
      <c r="CC37">
        <v>-1.8709E-2</v>
      </c>
      <c r="CD37">
        <v>-2.6761900000000002E-2</v>
      </c>
      <c r="CE37">
        <v>1.40906E-2</v>
      </c>
      <c r="CF37">
        <v>1.24639E-2</v>
      </c>
      <c r="CG37">
        <v>1.0581699999999999E-2</v>
      </c>
      <c r="CH37">
        <v>6.6391000000000002E-3</v>
      </c>
      <c r="CI37">
        <v>9.2346000000000008E-3</v>
      </c>
      <c r="CJ37">
        <v>4.1292999999999998E-3</v>
      </c>
      <c r="CK37">
        <v>1.1314000000000001E-3</v>
      </c>
      <c r="CL37">
        <v>-7.8370000000000002E-4</v>
      </c>
      <c r="CM37">
        <v>2.0769999999999999E-3</v>
      </c>
      <c r="CN37">
        <v>-9.1322999999999994E-3</v>
      </c>
      <c r="CO37">
        <v>-5.5272999999999997E-3</v>
      </c>
      <c r="CP37">
        <v>-1.5895800000000002E-2</v>
      </c>
      <c r="CQ37">
        <v>-1.4855999999999999E-2</v>
      </c>
      <c r="CR37">
        <v>-3.8265999999999999E-3</v>
      </c>
      <c r="CS37">
        <v>-1.7068799999999999E-2</v>
      </c>
      <c r="CT37">
        <v>-1.0385500000000001E-2</v>
      </c>
      <c r="CU37">
        <v>-1.2026800000000001E-2</v>
      </c>
      <c r="CV37">
        <v>0.23415759999999999</v>
      </c>
      <c r="CW37">
        <v>0.23983670000000001</v>
      </c>
      <c r="CX37">
        <v>-0.20129620000000001</v>
      </c>
      <c r="CY37">
        <v>-0.123561</v>
      </c>
      <c r="CZ37">
        <v>-5.89557E-2</v>
      </c>
      <c r="DA37">
        <v>-1.21546E-2</v>
      </c>
      <c r="DB37">
        <v>-2.0926899999999998E-2</v>
      </c>
      <c r="DC37">
        <v>1.9671299999999999E-2</v>
      </c>
      <c r="DD37">
        <v>1.75744E-2</v>
      </c>
      <c r="DE37">
        <v>1.53989E-2</v>
      </c>
      <c r="DF37">
        <v>1.1018699999999999E-2</v>
      </c>
      <c r="DG37">
        <v>1.3358999999999999E-2</v>
      </c>
      <c r="DH37">
        <v>7.7846E-3</v>
      </c>
      <c r="DI37">
        <v>4.7819000000000004E-3</v>
      </c>
      <c r="DJ37">
        <v>3.2782000000000002E-3</v>
      </c>
      <c r="DK37">
        <v>6.3905000000000003E-3</v>
      </c>
      <c r="DL37">
        <v>-4.2836999999999997E-3</v>
      </c>
      <c r="DM37">
        <v>-1.3420000000000001E-4</v>
      </c>
      <c r="DN37">
        <v>-1.0015899999999999E-2</v>
      </c>
      <c r="DO37">
        <v>-8.4706E-3</v>
      </c>
      <c r="DP37">
        <v>3.1534000000000002E-3</v>
      </c>
      <c r="DQ37">
        <v>-9.7841000000000004E-3</v>
      </c>
      <c r="DR37">
        <v>-2.7702999999999998E-3</v>
      </c>
      <c r="DS37">
        <v>-4.2605999999999998E-3</v>
      </c>
      <c r="DT37">
        <v>0.242344</v>
      </c>
      <c r="DU37">
        <v>0.24811949999999999</v>
      </c>
      <c r="DV37">
        <v>-0.1928907</v>
      </c>
      <c r="DW37">
        <v>-0.1157036</v>
      </c>
      <c r="DX37">
        <v>-5.1629300000000003E-2</v>
      </c>
      <c r="DY37">
        <v>-5.6001000000000002E-3</v>
      </c>
      <c r="DZ37">
        <v>-1.50919E-2</v>
      </c>
      <c r="EA37">
        <v>2.7728900000000001E-2</v>
      </c>
      <c r="EB37">
        <v>2.4953199999999998E-2</v>
      </c>
      <c r="EC37">
        <v>2.2354300000000001E-2</v>
      </c>
      <c r="ED37">
        <v>1.7342300000000001E-2</v>
      </c>
      <c r="EE37">
        <v>1.9314000000000001E-2</v>
      </c>
      <c r="EF37">
        <v>1.3062300000000001E-2</v>
      </c>
      <c r="EG37">
        <v>1.0052699999999999E-2</v>
      </c>
      <c r="EH37">
        <v>9.1429000000000007E-3</v>
      </c>
      <c r="EI37">
        <v>1.2618600000000001E-2</v>
      </c>
      <c r="EJ37">
        <v>2.7168000000000001E-3</v>
      </c>
      <c r="EK37">
        <v>7.6527000000000001E-3</v>
      </c>
      <c r="EL37">
        <v>-1.5263E-3</v>
      </c>
      <c r="EM37">
        <v>7.4890000000000004E-4</v>
      </c>
      <c r="EN37">
        <v>1.3231400000000001E-2</v>
      </c>
      <c r="EO37">
        <v>7.337E-4</v>
      </c>
      <c r="EP37">
        <v>8.2249000000000003E-3</v>
      </c>
      <c r="EQ37">
        <v>6.9525000000000003E-3</v>
      </c>
      <c r="ER37">
        <v>0.2541639</v>
      </c>
      <c r="ES37">
        <v>0.26007859999999999</v>
      </c>
      <c r="ET37">
        <v>-0.18075459999999999</v>
      </c>
      <c r="EU37">
        <v>-0.1043587</v>
      </c>
      <c r="EV37">
        <v>-4.10511E-2</v>
      </c>
      <c r="EW37">
        <v>3.8633999999999999E-3</v>
      </c>
      <c r="EX37">
        <v>-6.6670999999999996E-3</v>
      </c>
      <c r="EY37">
        <v>73.864400000000003</v>
      </c>
      <c r="EZ37">
        <v>72.909300000000002</v>
      </c>
      <c r="FA37">
        <v>71.74203</v>
      </c>
      <c r="FB37">
        <v>70.367909999999995</v>
      </c>
      <c r="FC37">
        <v>68.824010000000001</v>
      </c>
      <c r="FD37">
        <v>67.55856</v>
      </c>
      <c r="FE37">
        <v>67.079560000000001</v>
      </c>
      <c r="FF37">
        <v>69.924760000000006</v>
      </c>
      <c r="FG37">
        <v>75.327470000000005</v>
      </c>
      <c r="FH37">
        <v>81.154179999999997</v>
      </c>
      <c r="FI37">
        <v>86.411379999999994</v>
      </c>
      <c r="FJ37">
        <v>88.767449999999997</v>
      </c>
      <c r="FK37">
        <v>92.002229999999997</v>
      </c>
      <c r="FL37">
        <v>93.755499999999998</v>
      </c>
      <c r="FM37">
        <v>95.927359999999993</v>
      </c>
      <c r="FN37">
        <v>97.725300000000004</v>
      </c>
      <c r="FO37">
        <v>99.001949999999994</v>
      </c>
      <c r="FP37">
        <v>98.890469999999993</v>
      </c>
      <c r="FQ37">
        <v>96.002979999999994</v>
      </c>
      <c r="FR37">
        <v>89.490279999999998</v>
      </c>
      <c r="FS37">
        <v>82.355199999999996</v>
      </c>
      <c r="FT37">
        <v>77.942059999999998</v>
      </c>
      <c r="FU37">
        <v>75.705250000000007</v>
      </c>
      <c r="FV37">
        <v>73.893280000000004</v>
      </c>
      <c r="FW37">
        <v>0.1251989</v>
      </c>
      <c r="FX37">
        <v>1.11038E-2</v>
      </c>
      <c r="FY37">
        <v>1.11038E-2</v>
      </c>
      <c r="FZ37">
        <v>0</v>
      </c>
      <c r="GA37">
        <v>0</v>
      </c>
    </row>
    <row r="38" spans="1:183" x14ac:dyDescent="0.3">
      <c r="A38" s="3" t="s">
        <v>52</v>
      </c>
      <c r="B38" s="6" t="s">
        <v>53</v>
      </c>
      <c r="C38" s="6" t="s">
        <v>54</v>
      </c>
      <c r="D38" s="6">
        <v>44806</v>
      </c>
      <c r="E38" s="46">
        <v>18</v>
      </c>
      <c r="F38" s="46">
        <v>19</v>
      </c>
      <c r="G38" s="46">
        <v>18</v>
      </c>
      <c r="H38" s="46">
        <v>19</v>
      </c>
      <c r="I38">
        <v>17513</v>
      </c>
      <c r="J38">
        <v>72134</v>
      </c>
      <c r="K38">
        <v>1.529749</v>
      </c>
      <c r="L38">
        <v>1.3243309999999999</v>
      </c>
      <c r="M38">
        <v>1.183155</v>
      </c>
      <c r="N38">
        <v>1.06867</v>
      </c>
      <c r="O38">
        <v>1.0149220000000001</v>
      </c>
      <c r="P38">
        <v>0.98300460000000001</v>
      </c>
      <c r="Q38">
        <v>0.99140980000000001</v>
      </c>
      <c r="R38">
        <v>0.94356260000000003</v>
      </c>
      <c r="S38">
        <v>0.88615569999999999</v>
      </c>
      <c r="T38">
        <v>0.94813899999999995</v>
      </c>
      <c r="U38">
        <v>1.105772</v>
      </c>
      <c r="V38">
        <v>1.3447469999999999</v>
      </c>
      <c r="W38">
        <v>1.637203</v>
      </c>
      <c r="X38">
        <v>1.957462</v>
      </c>
      <c r="Y38">
        <v>2.2887900000000001</v>
      </c>
      <c r="Z38">
        <v>2.6588229999999999</v>
      </c>
      <c r="AA38">
        <v>3.0232079999999999</v>
      </c>
      <c r="AB38">
        <v>3.3119749999999999</v>
      </c>
      <c r="AC38">
        <v>3.389195</v>
      </c>
      <c r="AD38">
        <v>3.1783090000000001</v>
      </c>
      <c r="AE38">
        <v>2.9165809999999999</v>
      </c>
      <c r="AF38">
        <v>2.6234820000000001</v>
      </c>
      <c r="AG38">
        <v>2.2519</v>
      </c>
      <c r="AH38">
        <v>1.9017219999999999</v>
      </c>
      <c r="AI38">
        <v>-2.1785800000000001E-2</v>
      </c>
      <c r="AJ38">
        <v>-1.8377000000000001E-2</v>
      </c>
      <c r="AK38">
        <v>-9.2245999999999995E-3</v>
      </c>
      <c r="AL38">
        <v>-1.32316E-2</v>
      </c>
      <c r="AM38">
        <v>-6.2532999999999998E-3</v>
      </c>
      <c r="AN38">
        <v>-6.8272000000000003E-3</v>
      </c>
      <c r="AO38">
        <v>-1.5041499999999999E-2</v>
      </c>
      <c r="AP38">
        <v>-9.6025999999999993E-3</v>
      </c>
      <c r="AQ38">
        <v>-1.7188499999999999E-2</v>
      </c>
      <c r="AR38">
        <v>-2.2006999999999999E-2</v>
      </c>
      <c r="AS38">
        <v>-2.8075099999999999E-2</v>
      </c>
      <c r="AT38">
        <v>-3.6003599999999997E-2</v>
      </c>
      <c r="AU38">
        <v>-3.52301E-2</v>
      </c>
      <c r="AV38">
        <v>-3.89802E-2</v>
      </c>
      <c r="AW38">
        <v>-4.2708099999999999E-2</v>
      </c>
      <c r="AX38">
        <v>-6.05319E-2</v>
      </c>
      <c r="AY38">
        <v>-6.5406699999999998E-2</v>
      </c>
      <c r="AZ38">
        <v>0.28218729999999997</v>
      </c>
      <c r="BA38">
        <v>0.25647229999999999</v>
      </c>
      <c r="BB38">
        <v>-0.23291990000000001</v>
      </c>
      <c r="BC38">
        <v>-0.1595289</v>
      </c>
      <c r="BD38">
        <v>-9.2769699999999997E-2</v>
      </c>
      <c r="BE38">
        <v>-4.5810999999999998E-2</v>
      </c>
      <c r="BF38">
        <v>-2.5434200000000001E-2</v>
      </c>
      <c r="BG38">
        <v>-1.5299E-2</v>
      </c>
      <c r="BH38">
        <v>-1.2474600000000001E-2</v>
      </c>
      <c r="BI38">
        <v>-3.9132000000000004E-3</v>
      </c>
      <c r="BJ38">
        <v>-8.3347999999999998E-3</v>
      </c>
      <c r="BK38">
        <v>-1.5353999999999999E-3</v>
      </c>
      <c r="BL38">
        <v>-2.2545999999999998E-3</v>
      </c>
      <c r="BM38">
        <v>-1.03553E-2</v>
      </c>
      <c r="BN38">
        <v>-4.4946999999999999E-3</v>
      </c>
      <c r="BO38">
        <v>-1.1663700000000001E-2</v>
      </c>
      <c r="BP38">
        <v>-1.5965199999999999E-2</v>
      </c>
      <c r="BQ38">
        <v>-2.1357899999999999E-2</v>
      </c>
      <c r="BR38">
        <v>-2.8361399999999998E-2</v>
      </c>
      <c r="BS38">
        <v>-2.69416E-2</v>
      </c>
      <c r="BT38">
        <v>-3.0181599999999999E-2</v>
      </c>
      <c r="BU38">
        <v>-3.3622800000000001E-2</v>
      </c>
      <c r="BV38">
        <v>-5.11314E-2</v>
      </c>
      <c r="BW38">
        <v>-5.577E-2</v>
      </c>
      <c r="BX38">
        <v>0.2923558</v>
      </c>
      <c r="BY38">
        <v>0.26658399999999999</v>
      </c>
      <c r="BZ38">
        <v>-0.22294340000000001</v>
      </c>
      <c r="CA38">
        <v>-0.14981340000000001</v>
      </c>
      <c r="CB38">
        <v>-8.3580000000000002E-2</v>
      </c>
      <c r="CC38">
        <v>-3.7296900000000001E-2</v>
      </c>
      <c r="CD38">
        <v>-1.7735399999999998E-2</v>
      </c>
      <c r="CE38">
        <v>-1.08063E-2</v>
      </c>
      <c r="CF38">
        <v>-8.3867000000000004E-3</v>
      </c>
      <c r="CG38">
        <v>-2.3460000000000001E-4</v>
      </c>
      <c r="CH38">
        <v>-4.9433999999999997E-3</v>
      </c>
      <c r="CI38">
        <v>1.7321999999999999E-3</v>
      </c>
      <c r="CJ38">
        <v>9.123E-4</v>
      </c>
      <c r="CK38">
        <v>-7.1095999999999998E-3</v>
      </c>
      <c r="CL38">
        <v>-9.5699999999999995E-4</v>
      </c>
      <c r="CM38">
        <v>-7.8373000000000002E-3</v>
      </c>
      <c r="CN38">
        <v>-1.17806E-2</v>
      </c>
      <c r="CO38">
        <v>-1.6705500000000002E-2</v>
      </c>
      <c r="CP38">
        <v>-2.3068399999999999E-2</v>
      </c>
      <c r="CQ38">
        <v>-2.1201000000000001E-2</v>
      </c>
      <c r="CR38">
        <v>-2.40877E-2</v>
      </c>
      <c r="CS38">
        <v>-2.7330400000000001E-2</v>
      </c>
      <c r="CT38">
        <v>-4.4620600000000003E-2</v>
      </c>
      <c r="CU38">
        <v>-4.9095699999999999E-2</v>
      </c>
      <c r="CV38">
        <v>0.29939840000000001</v>
      </c>
      <c r="CW38">
        <v>0.27358729999999998</v>
      </c>
      <c r="CX38">
        <v>-0.21603359999999999</v>
      </c>
      <c r="CY38">
        <v>-0.1430845</v>
      </c>
      <c r="CZ38">
        <v>-7.7215199999999998E-2</v>
      </c>
      <c r="DA38">
        <v>-3.14001E-2</v>
      </c>
      <c r="DB38">
        <v>-1.24032E-2</v>
      </c>
      <c r="DC38">
        <v>-6.3135999999999999E-3</v>
      </c>
      <c r="DD38">
        <v>-4.2986999999999999E-3</v>
      </c>
      <c r="DE38">
        <v>3.4440999999999999E-3</v>
      </c>
      <c r="DF38">
        <v>-1.5518999999999999E-3</v>
      </c>
      <c r="DG38">
        <v>4.9997000000000002E-3</v>
      </c>
      <c r="DH38">
        <v>4.0791999999999998E-3</v>
      </c>
      <c r="DI38">
        <v>-3.8639999999999998E-3</v>
      </c>
      <c r="DJ38">
        <v>2.5807E-3</v>
      </c>
      <c r="DK38">
        <v>-4.0108000000000001E-3</v>
      </c>
      <c r="DL38">
        <v>-7.5960000000000003E-3</v>
      </c>
      <c r="DM38">
        <v>-1.20532E-2</v>
      </c>
      <c r="DN38">
        <v>-1.77755E-2</v>
      </c>
      <c r="DO38">
        <v>-1.5460399999999999E-2</v>
      </c>
      <c r="DP38">
        <v>-1.7993800000000001E-2</v>
      </c>
      <c r="DQ38">
        <v>-2.1038000000000001E-2</v>
      </c>
      <c r="DR38">
        <v>-3.8109799999999999E-2</v>
      </c>
      <c r="DS38">
        <v>-4.2421300000000002E-2</v>
      </c>
      <c r="DT38">
        <v>0.30644100000000002</v>
      </c>
      <c r="DU38">
        <v>0.28059060000000002</v>
      </c>
      <c r="DV38">
        <v>-0.2091238</v>
      </c>
      <c r="DW38">
        <v>-0.13635559999999999</v>
      </c>
      <c r="DX38">
        <v>-7.0850399999999994E-2</v>
      </c>
      <c r="DY38">
        <v>-2.55032E-2</v>
      </c>
      <c r="DZ38">
        <v>-7.0711000000000003E-3</v>
      </c>
      <c r="EA38">
        <v>1.7320000000000001E-4</v>
      </c>
      <c r="EB38">
        <v>1.6037E-3</v>
      </c>
      <c r="EC38">
        <v>8.7554999999999994E-3</v>
      </c>
      <c r="ED38">
        <v>3.3448000000000002E-3</v>
      </c>
      <c r="EE38">
        <v>9.7175999999999998E-3</v>
      </c>
      <c r="EF38">
        <v>8.6517999999999994E-3</v>
      </c>
      <c r="EG38">
        <v>8.2220000000000004E-4</v>
      </c>
      <c r="EH38">
        <v>7.6886000000000003E-3</v>
      </c>
      <c r="EI38">
        <v>1.5139000000000001E-3</v>
      </c>
      <c r="EJ38">
        <v>-1.5541999999999999E-3</v>
      </c>
      <c r="EK38">
        <v>-5.3359999999999996E-3</v>
      </c>
      <c r="EL38">
        <v>-1.01333E-2</v>
      </c>
      <c r="EM38">
        <v>-7.1720000000000004E-3</v>
      </c>
      <c r="EN38">
        <v>-9.1950999999999995E-3</v>
      </c>
      <c r="EO38">
        <v>-1.19527E-2</v>
      </c>
      <c r="EP38">
        <v>-2.87093E-2</v>
      </c>
      <c r="EQ38">
        <v>-3.2784599999999997E-2</v>
      </c>
      <c r="ER38">
        <v>0.31660939999999999</v>
      </c>
      <c r="ES38">
        <v>0.29070230000000002</v>
      </c>
      <c r="ET38">
        <v>-0.1991473</v>
      </c>
      <c r="EU38">
        <v>-0.12664020000000001</v>
      </c>
      <c r="EV38">
        <v>-6.1660600000000003E-2</v>
      </c>
      <c r="EW38">
        <v>-1.6989199999999999E-2</v>
      </c>
      <c r="EX38">
        <v>6.2770000000000002E-4</v>
      </c>
      <c r="EY38">
        <v>85.671940000000006</v>
      </c>
      <c r="EZ38">
        <v>83.702929999999995</v>
      </c>
      <c r="FA38">
        <v>82.062420000000003</v>
      </c>
      <c r="FB38">
        <v>80.268079999999998</v>
      </c>
      <c r="FC38">
        <v>79.024600000000007</v>
      </c>
      <c r="FD38">
        <v>76.844229999999996</v>
      </c>
      <c r="FE38">
        <v>76.316339999999997</v>
      </c>
      <c r="FF38">
        <v>77.939719999999994</v>
      </c>
      <c r="FG38">
        <v>81.103229999999996</v>
      </c>
      <c r="FH38">
        <v>86.312179999999998</v>
      </c>
      <c r="FI38">
        <v>91.551289999999995</v>
      </c>
      <c r="FJ38">
        <v>95.406599999999997</v>
      </c>
      <c r="FK38">
        <v>98.164240000000007</v>
      </c>
      <c r="FL38">
        <v>101.4883</v>
      </c>
      <c r="FM38">
        <v>104.9182</v>
      </c>
      <c r="FN38">
        <v>106.3304</v>
      </c>
      <c r="FO38">
        <v>108.0275</v>
      </c>
      <c r="FP38">
        <v>107.6593</v>
      </c>
      <c r="FQ38">
        <v>105.35169999999999</v>
      </c>
      <c r="FR38">
        <v>101.6108</v>
      </c>
      <c r="FS38">
        <v>98.312290000000004</v>
      </c>
      <c r="FT38">
        <v>94.94426</v>
      </c>
      <c r="FU38">
        <v>91.055000000000007</v>
      </c>
      <c r="FV38">
        <v>87.588930000000005</v>
      </c>
      <c r="FW38">
        <v>0.1084502</v>
      </c>
      <c r="FX38">
        <v>9.4698999999999998E-3</v>
      </c>
      <c r="FY38">
        <v>9.4698999999999998E-3</v>
      </c>
      <c r="FZ38">
        <v>0</v>
      </c>
      <c r="GA38">
        <v>0</v>
      </c>
    </row>
    <row r="39" spans="1:183" x14ac:dyDescent="0.3">
      <c r="A39" s="3" t="s">
        <v>52</v>
      </c>
      <c r="B39" s="6" t="s">
        <v>53</v>
      </c>
      <c r="C39" s="6" t="s">
        <v>54</v>
      </c>
      <c r="D39" s="6">
        <v>44809</v>
      </c>
      <c r="E39" s="46">
        <v>19</v>
      </c>
      <c r="F39" s="46">
        <v>22</v>
      </c>
      <c r="G39" s="46">
        <v>19</v>
      </c>
      <c r="H39" s="46">
        <v>20</v>
      </c>
      <c r="I39">
        <v>66044</v>
      </c>
      <c r="J39">
        <v>66062</v>
      </c>
      <c r="K39">
        <v>1.3908400000000001</v>
      </c>
      <c r="L39">
        <v>1.1938880000000001</v>
      </c>
      <c r="M39">
        <v>1.0528409999999999</v>
      </c>
      <c r="N39">
        <v>0.95007529999999996</v>
      </c>
      <c r="O39">
        <v>0.88663539999999996</v>
      </c>
      <c r="P39">
        <v>0.84437689999999999</v>
      </c>
      <c r="Q39">
        <v>0.84130530000000003</v>
      </c>
      <c r="R39">
        <v>0.83367990000000003</v>
      </c>
      <c r="S39">
        <v>0.90031709999999998</v>
      </c>
      <c r="T39">
        <v>1.0250939999999999</v>
      </c>
      <c r="U39">
        <v>1.246961</v>
      </c>
      <c r="V39">
        <v>1.5287900000000001</v>
      </c>
      <c r="W39">
        <v>1.8555459999999999</v>
      </c>
      <c r="X39">
        <v>2.1868729999999998</v>
      </c>
      <c r="Y39">
        <v>2.515082</v>
      </c>
      <c r="Z39">
        <v>2.837942</v>
      </c>
      <c r="AA39">
        <v>3.1063079999999998</v>
      </c>
      <c r="AB39">
        <v>3.372916</v>
      </c>
      <c r="AC39">
        <v>3.4520580000000001</v>
      </c>
      <c r="AD39">
        <v>3.289409</v>
      </c>
      <c r="AE39">
        <v>3.071488</v>
      </c>
      <c r="AF39">
        <v>2.7984870000000002</v>
      </c>
      <c r="AG39">
        <v>2.3977330000000001</v>
      </c>
      <c r="AH39">
        <v>2.0260419999999999</v>
      </c>
      <c r="AI39">
        <v>8.0633000000000007E-3</v>
      </c>
      <c r="AJ39">
        <v>2.8817999999999999E-3</v>
      </c>
      <c r="AK39">
        <v>3.5745E-3</v>
      </c>
      <c r="AL39">
        <v>6.9204000000000002E-3</v>
      </c>
      <c r="AM39">
        <v>1.1159499999999999E-2</v>
      </c>
      <c r="AN39">
        <v>1.7848E-3</v>
      </c>
      <c r="AO39">
        <v>-4.4657999999999998E-3</v>
      </c>
      <c r="AP39">
        <v>-4.0565000000000002E-3</v>
      </c>
      <c r="AQ39">
        <v>1.49573E-2</v>
      </c>
      <c r="AR39">
        <v>1.5121300000000001E-2</v>
      </c>
      <c r="AS39">
        <v>2.9114999999999999E-2</v>
      </c>
      <c r="AT39">
        <v>2.6242100000000001E-2</v>
      </c>
      <c r="AU39">
        <v>1.4212900000000001E-2</v>
      </c>
      <c r="AV39">
        <v>-1.0708000000000001E-2</v>
      </c>
      <c r="AW39">
        <v>-5.4118399999999997E-2</v>
      </c>
      <c r="AX39">
        <v>-7.5157699999999994E-2</v>
      </c>
      <c r="AY39">
        <v>-7.1622900000000003E-2</v>
      </c>
      <c r="AZ39">
        <v>-6.0792400000000003E-2</v>
      </c>
      <c r="BA39">
        <v>0.33074179999999997</v>
      </c>
      <c r="BB39">
        <v>0.34044790000000003</v>
      </c>
      <c r="BC39">
        <v>0.1052075</v>
      </c>
      <c r="BD39">
        <v>-4.7725799999999999E-2</v>
      </c>
      <c r="BE39">
        <v>-0.17752680000000001</v>
      </c>
      <c r="BF39">
        <v>-0.1096539</v>
      </c>
      <c r="BG39">
        <v>1.22416E-2</v>
      </c>
      <c r="BH39">
        <v>6.7735E-3</v>
      </c>
      <c r="BI39">
        <v>7.1133000000000004E-3</v>
      </c>
      <c r="BJ39">
        <v>1.01323E-2</v>
      </c>
      <c r="BK39">
        <v>1.4101000000000001E-2</v>
      </c>
      <c r="BL39">
        <v>4.4171000000000002E-3</v>
      </c>
      <c r="BM39">
        <v>-1.9319000000000001E-3</v>
      </c>
      <c r="BN39">
        <v>-1.3604999999999999E-3</v>
      </c>
      <c r="BO39">
        <v>1.8103500000000002E-2</v>
      </c>
      <c r="BP39">
        <v>1.8771699999999999E-2</v>
      </c>
      <c r="BQ39">
        <v>3.33713E-2</v>
      </c>
      <c r="BR39">
        <v>3.1075700000000001E-2</v>
      </c>
      <c r="BS39">
        <v>1.9552099999999999E-2</v>
      </c>
      <c r="BT39">
        <v>-5.0134999999999997E-3</v>
      </c>
      <c r="BU39">
        <v>-4.8179399999999997E-2</v>
      </c>
      <c r="BV39">
        <v>-6.9075200000000003E-2</v>
      </c>
      <c r="BW39">
        <v>-6.5442200000000006E-2</v>
      </c>
      <c r="BX39">
        <v>-5.4482799999999998E-2</v>
      </c>
      <c r="BY39">
        <v>0.33687929999999999</v>
      </c>
      <c r="BZ39">
        <v>0.34620679999999998</v>
      </c>
      <c r="CA39">
        <v>0.1108297</v>
      </c>
      <c r="CB39">
        <v>-4.2227399999999998E-2</v>
      </c>
      <c r="CC39">
        <v>-0.17199510000000001</v>
      </c>
      <c r="CD39">
        <v>-0.1045133</v>
      </c>
      <c r="CE39">
        <v>1.51354E-2</v>
      </c>
      <c r="CF39">
        <v>9.4689000000000006E-3</v>
      </c>
      <c r="CG39">
        <v>9.5642999999999995E-3</v>
      </c>
      <c r="CH39">
        <v>1.2356799999999999E-2</v>
      </c>
      <c r="CI39">
        <v>1.6138300000000001E-2</v>
      </c>
      <c r="CJ39">
        <v>6.2401999999999996E-3</v>
      </c>
      <c r="CK39">
        <v>-1.7689999999999999E-4</v>
      </c>
      <c r="CL39">
        <v>5.0670000000000001E-4</v>
      </c>
      <c r="CM39">
        <v>2.0282600000000001E-2</v>
      </c>
      <c r="CN39">
        <v>2.1299999999999999E-2</v>
      </c>
      <c r="CO39">
        <v>3.6319299999999999E-2</v>
      </c>
      <c r="CP39">
        <v>3.4423500000000003E-2</v>
      </c>
      <c r="CQ39">
        <v>2.325E-2</v>
      </c>
      <c r="CR39">
        <v>-1.0694999999999999E-3</v>
      </c>
      <c r="CS39">
        <v>-4.4066099999999997E-2</v>
      </c>
      <c r="CT39">
        <v>-6.4862500000000003E-2</v>
      </c>
      <c r="CU39">
        <v>-6.1161500000000001E-2</v>
      </c>
      <c r="CV39">
        <v>-5.0112799999999999E-2</v>
      </c>
      <c r="CW39">
        <v>0.34112999999999999</v>
      </c>
      <c r="CX39">
        <v>0.35019529999999999</v>
      </c>
      <c r="CY39">
        <v>0.1147237</v>
      </c>
      <c r="CZ39">
        <v>-3.8419300000000003E-2</v>
      </c>
      <c r="DA39">
        <v>-0.16816390000000001</v>
      </c>
      <c r="DB39">
        <v>-0.1009529</v>
      </c>
      <c r="DC39">
        <v>1.8029199999999999E-2</v>
      </c>
      <c r="DD39">
        <v>1.2164299999999999E-2</v>
      </c>
      <c r="DE39">
        <v>1.20153E-2</v>
      </c>
      <c r="DF39">
        <v>1.45814E-2</v>
      </c>
      <c r="DG39">
        <v>1.8175699999999999E-2</v>
      </c>
      <c r="DH39">
        <v>8.0633000000000007E-3</v>
      </c>
      <c r="DI39">
        <v>1.5781E-3</v>
      </c>
      <c r="DJ39">
        <v>2.3739E-3</v>
      </c>
      <c r="DK39">
        <v>2.2461600000000002E-2</v>
      </c>
      <c r="DL39">
        <v>2.38283E-2</v>
      </c>
      <c r="DM39">
        <v>3.9267200000000002E-2</v>
      </c>
      <c r="DN39">
        <v>3.7771300000000001E-2</v>
      </c>
      <c r="DO39">
        <v>2.69479E-2</v>
      </c>
      <c r="DP39">
        <v>2.8744999999999999E-3</v>
      </c>
      <c r="DQ39">
        <v>-3.9952799999999997E-2</v>
      </c>
      <c r="DR39">
        <v>-6.0649799999999997E-2</v>
      </c>
      <c r="DS39">
        <v>-5.6880800000000002E-2</v>
      </c>
      <c r="DT39">
        <v>-4.57428E-2</v>
      </c>
      <c r="DU39">
        <v>0.34538079999999999</v>
      </c>
      <c r="DV39">
        <v>0.3541839</v>
      </c>
      <c r="DW39">
        <v>0.1186176</v>
      </c>
      <c r="DX39">
        <v>-3.4611200000000002E-2</v>
      </c>
      <c r="DY39">
        <v>-0.1643327</v>
      </c>
      <c r="DZ39">
        <v>-9.7392500000000007E-2</v>
      </c>
      <c r="EA39">
        <v>2.2207500000000002E-2</v>
      </c>
      <c r="EB39">
        <v>1.60561E-2</v>
      </c>
      <c r="EC39">
        <v>1.55541E-2</v>
      </c>
      <c r="ED39">
        <v>1.7793300000000001E-2</v>
      </c>
      <c r="EE39">
        <v>2.1117199999999999E-2</v>
      </c>
      <c r="EF39">
        <v>1.06956E-2</v>
      </c>
      <c r="EG39">
        <v>4.1120000000000002E-3</v>
      </c>
      <c r="EH39">
        <v>5.0698999999999996E-3</v>
      </c>
      <c r="EI39">
        <v>2.5607899999999999E-2</v>
      </c>
      <c r="EJ39">
        <v>2.7478699999999998E-2</v>
      </c>
      <c r="EK39">
        <v>4.3523600000000003E-2</v>
      </c>
      <c r="EL39">
        <v>4.2604999999999997E-2</v>
      </c>
      <c r="EM39">
        <v>3.2287099999999999E-2</v>
      </c>
      <c r="EN39">
        <v>8.5690000000000002E-3</v>
      </c>
      <c r="EO39">
        <v>-3.4013799999999997E-2</v>
      </c>
      <c r="EP39">
        <v>-5.4567299999999999E-2</v>
      </c>
      <c r="EQ39">
        <v>-5.0700000000000002E-2</v>
      </c>
      <c r="ER39">
        <v>-3.9433099999999999E-2</v>
      </c>
      <c r="ES39">
        <v>0.3515182</v>
      </c>
      <c r="ET39">
        <v>0.3599427</v>
      </c>
      <c r="EU39">
        <v>0.1242399</v>
      </c>
      <c r="EV39">
        <v>-2.9112900000000001E-2</v>
      </c>
      <c r="EW39">
        <v>-0.158801</v>
      </c>
      <c r="EX39">
        <v>-9.2251799999999995E-2</v>
      </c>
      <c r="EY39">
        <v>78.021529999999998</v>
      </c>
      <c r="EZ39">
        <v>77.085819999999998</v>
      </c>
      <c r="FA39">
        <v>75.491739999999993</v>
      </c>
      <c r="FB39">
        <v>74.277109999999993</v>
      </c>
      <c r="FC39">
        <v>73.442809999999994</v>
      </c>
      <c r="FD39">
        <v>72.682950000000005</v>
      </c>
      <c r="FE39">
        <v>71.589259999999996</v>
      </c>
      <c r="FF39">
        <v>72.808639999999997</v>
      </c>
      <c r="FG39">
        <v>78.314539999999994</v>
      </c>
      <c r="FH39">
        <v>84.764420000000001</v>
      </c>
      <c r="FI39">
        <v>90.460149999999999</v>
      </c>
      <c r="FJ39">
        <v>95.361369999999994</v>
      </c>
      <c r="FK39">
        <v>99.82253</v>
      </c>
      <c r="FL39">
        <v>103.39870000000001</v>
      </c>
      <c r="FM39">
        <v>106.047</v>
      </c>
      <c r="FN39">
        <v>107.4294</v>
      </c>
      <c r="FO39">
        <v>107.3531</v>
      </c>
      <c r="FP39">
        <v>105.8972</v>
      </c>
      <c r="FQ39">
        <v>102.3039</v>
      </c>
      <c r="FR39">
        <v>96.542360000000002</v>
      </c>
      <c r="FS39">
        <v>92.373779999999996</v>
      </c>
      <c r="FT39">
        <v>88.906639999999996</v>
      </c>
      <c r="FU39">
        <v>86.223849999999999</v>
      </c>
      <c r="FV39">
        <v>84.416439999999994</v>
      </c>
      <c r="FW39">
        <v>7.1947899999999995E-2</v>
      </c>
      <c r="FX39">
        <v>3.8032000000000001E-3</v>
      </c>
      <c r="FY39">
        <v>5.5577999999999999E-3</v>
      </c>
      <c r="FZ39">
        <v>0</v>
      </c>
      <c r="GA39">
        <v>0</v>
      </c>
    </row>
    <row r="40" spans="1:183" x14ac:dyDescent="0.3">
      <c r="A40" s="3" t="s">
        <v>52</v>
      </c>
      <c r="B40" s="6" t="s">
        <v>53</v>
      </c>
      <c r="C40" s="6" t="s">
        <v>54</v>
      </c>
      <c r="D40" s="6">
        <v>44810</v>
      </c>
      <c r="E40" s="46">
        <v>18</v>
      </c>
      <c r="F40" s="46">
        <v>21</v>
      </c>
      <c r="G40" s="46">
        <v>18</v>
      </c>
      <c r="H40" s="46">
        <v>20</v>
      </c>
      <c r="I40">
        <v>65963</v>
      </c>
      <c r="J40">
        <v>65981</v>
      </c>
      <c r="K40">
        <v>1.7490190000000001</v>
      </c>
      <c r="L40">
        <v>1.5270900000000001</v>
      </c>
      <c r="M40">
        <v>1.3590690000000001</v>
      </c>
      <c r="N40">
        <v>1.2242690000000001</v>
      </c>
      <c r="O40">
        <v>1.1281129999999999</v>
      </c>
      <c r="P40">
        <v>1.0847439999999999</v>
      </c>
      <c r="Q40">
        <v>1.0992679999999999</v>
      </c>
      <c r="R40">
        <v>1.104026</v>
      </c>
      <c r="S40">
        <v>1.0932789999999999</v>
      </c>
      <c r="T40">
        <v>1.1960090000000001</v>
      </c>
      <c r="U40">
        <v>1.40425</v>
      </c>
      <c r="V40">
        <v>1.7017059999999999</v>
      </c>
      <c r="W40">
        <v>2.048006</v>
      </c>
      <c r="X40">
        <v>2.382609</v>
      </c>
      <c r="Y40">
        <v>2.6961279999999999</v>
      </c>
      <c r="Z40">
        <v>3.0241850000000001</v>
      </c>
      <c r="AA40">
        <v>3.256424</v>
      </c>
      <c r="AB40">
        <v>3.4567380000000001</v>
      </c>
      <c r="AC40">
        <v>3.3938809999999999</v>
      </c>
      <c r="AD40">
        <v>3.2611309999999998</v>
      </c>
      <c r="AE40">
        <v>3.0932059999999999</v>
      </c>
      <c r="AF40">
        <v>2.8616809999999999</v>
      </c>
      <c r="AG40">
        <v>2.4872839999999998</v>
      </c>
      <c r="AH40">
        <v>2.085537</v>
      </c>
      <c r="AI40">
        <v>-0.1177353</v>
      </c>
      <c r="AJ40">
        <v>-7.7088500000000004E-2</v>
      </c>
      <c r="AK40">
        <v>-4.43396E-2</v>
      </c>
      <c r="AL40">
        <v>-2.56376E-2</v>
      </c>
      <c r="AM40">
        <v>-2.1349300000000002E-2</v>
      </c>
      <c r="AN40">
        <v>-1.33172E-2</v>
      </c>
      <c r="AO40">
        <v>-2.0001499999999998E-2</v>
      </c>
      <c r="AP40">
        <v>-1.7674800000000001E-2</v>
      </c>
      <c r="AQ40">
        <v>-3.7244399999999997E-2</v>
      </c>
      <c r="AR40">
        <v>-5.4546600000000001E-2</v>
      </c>
      <c r="AS40">
        <v>-6.2092899999999999E-2</v>
      </c>
      <c r="AT40">
        <v>-7.1647299999999997E-2</v>
      </c>
      <c r="AU40">
        <v>-9.2079300000000003E-2</v>
      </c>
      <c r="AV40">
        <v>-0.1209389</v>
      </c>
      <c r="AW40">
        <v>-0.14055010000000001</v>
      </c>
      <c r="AX40">
        <v>-0.14357929999999999</v>
      </c>
      <c r="AY40">
        <v>-0.1179423</v>
      </c>
      <c r="AZ40">
        <v>0.23688219999999999</v>
      </c>
      <c r="BA40">
        <v>0.34983239999999999</v>
      </c>
      <c r="BB40">
        <v>0.3010099</v>
      </c>
      <c r="BC40">
        <v>2.8923000000000001E-2</v>
      </c>
      <c r="BD40">
        <v>-0.22317010000000001</v>
      </c>
      <c r="BE40">
        <v>-0.1612635</v>
      </c>
      <c r="BF40">
        <v>-0.1292295</v>
      </c>
      <c r="BG40">
        <v>-0.1127094</v>
      </c>
      <c r="BH40">
        <v>-7.2369299999999998E-2</v>
      </c>
      <c r="BI40">
        <v>-3.99961E-2</v>
      </c>
      <c r="BJ40">
        <v>-2.1685900000000001E-2</v>
      </c>
      <c r="BK40">
        <v>-1.7710099999999999E-2</v>
      </c>
      <c r="BL40">
        <v>-9.9822999999999995E-3</v>
      </c>
      <c r="BM40">
        <v>-1.6708000000000001E-2</v>
      </c>
      <c r="BN40">
        <v>-1.41484E-2</v>
      </c>
      <c r="BO40">
        <v>-3.3375700000000001E-2</v>
      </c>
      <c r="BP40">
        <v>-5.0248500000000001E-2</v>
      </c>
      <c r="BQ40">
        <v>-5.7367500000000002E-2</v>
      </c>
      <c r="BR40">
        <v>-6.6416600000000006E-2</v>
      </c>
      <c r="BS40">
        <v>-8.63902E-2</v>
      </c>
      <c r="BT40">
        <v>-0.1149414</v>
      </c>
      <c r="BU40">
        <v>-0.13442009999999999</v>
      </c>
      <c r="BV40">
        <v>-0.13739750000000001</v>
      </c>
      <c r="BW40">
        <v>-0.11170629999999999</v>
      </c>
      <c r="BX40">
        <v>0.24310609999999999</v>
      </c>
      <c r="BY40">
        <v>0.35611290000000001</v>
      </c>
      <c r="BZ40">
        <v>0.30674889999999999</v>
      </c>
      <c r="CA40">
        <v>3.4444799999999998E-2</v>
      </c>
      <c r="CB40">
        <v>-0.21753159999999999</v>
      </c>
      <c r="CC40">
        <v>-0.1558735</v>
      </c>
      <c r="CD40">
        <v>-0.12415610000000001</v>
      </c>
      <c r="CE40">
        <v>-0.10922850000000001</v>
      </c>
      <c r="CF40">
        <v>-6.9100900000000007E-2</v>
      </c>
      <c r="CG40">
        <v>-3.6987699999999998E-2</v>
      </c>
      <c r="CH40">
        <v>-1.8949000000000001E-2</v>
      </c>
      <c r="CI40">
        <v>-1.51897E-2</v>
      </c>
      <c r="CJ40">
        <v>-7.6724999999999996E-3</v>
      </c>
      <c r="CK40">
        <v>-1.4426899999999999E-2</v>
      </c>
      <c r="CL40">
        <v>-1.1706100000000001E-2</v>
      </c>
      <c r="CM40">
        <v>-3.0696299999999999E-2</v>
      </c>
      <c r="CN40">
        <v>-4.72717E-2</v>
      </c>
      <c r="CO40">
        <v>-5.4094700000000003E-2</v>
      </c>
      <c r="CP40">
        <v>-6.2793799999999997E-2</v>
      </c>
      <c r="CQ40">
        <v>-8.2449999999999996E-2</v>
      </c>
      <c r="CR40">
        <v>-0.1107875</v>
      </c>
      <c r="CS40">
        <v>-0.1301744</v>
      </c>
      <c r="CT40">
        <v>-0.13311600000000001</v>
      </c>
      <c r="CU40">
        <v>-0.1073873</v>
      </c>
      <c r="CV40">
        <v>0.24741669999999999</v>
      </c>
      <c r="CW40">
        <v>0.36046270000000002</v>
      </c>
      <c r="CX40">
        <v>0.31072369999999999</v>
      </c>
      <c r="CY40">
        <v>3.8269200000000003E-2</v>
      </c>
      <c r="CZ40">
        <v>-0.21362629999999999</v>
      </c>
      <c r="DA40">
        <v>-0.15214040000000001</v>
      </c>
      <c r="DB40">
        <v>-0.1206422</v>
      </c>
      <c r="DC40">
        <v>-0.1057477</v>
      </c>
      <c r="DD40">
        <v>-6.5832399999999999E-2</v>
      </c>
      <c r="DE40">
        <v>-3.39794E-2</v>
      </c>
      <c r="DF40">
        <v>-1.62121E-2</v>
      </c>
      <c r="DG40">
        <v>-1.26693E-2</v>
      </c>
      <c r="DH40">
        <v>-5.3626999999999998E-3</v>
      </c>
      <c r="DI40">
        <v>-1.2145700000000001E-2</v>
      </c>
      <c r="DJ40">
        <v>-9.2636999999999997E-3</v>
      </c>
      <c r="DK40">
        <v>-2.8016900000000001E-2</v>
      </c>
      <c r="DL40">
        <v>-4.4294899999999998E-2</v>
      </c>
      <c r="DM40">
        <v>-5.0821900000000003E-2</v>
      </c>
      <c r="DN40">
        <v>-5.9170899999999998E-2</v>
      </c>
      <c r="DO40">
        <v>-7.8509800000000005E-2</v>
      </c>
      <c r="DP40">
        <v>-0.1066336</v>
      </c>
      <c r="DQ40">
        <v>-0.12592880000000001</v>
      </c>
      <c r="DR40">
        <v>-0.12883459999999999</v>
      </c>
      <c r="DS40">
        <v>-0.1030683</v>
      </c>
      <c r="DT40">
        <v>0.25172739999999999</v>
      </c>
      <c r="DU40">
        <v>0.36481249999999998</v>
      </c>
      <c r="DV40">
        <v>0.31469849999999999</v>
      </c>
      <c r="DW40">
        <v>4.2093600000000002E-2</v>
      </c>
      <c r="DX40">
        <v>-0.20972109999999999</v>
      </c>
      <c r="DY40">
        <v>-0.14840729999999999</v>
      </c>
      <c r="DZ40">
        <v>-0.1171283</v>
      </c>
      <c r="EA40">
        <v>-0.1007218</v>
      </c>
      <c r="EB40">
        <v>-6.1113199999999999E-2</v>
      </c>
      <c r="EC40">
        <v>-2.96359E-2</v>
      </c>
      <c r="ED40">
        <v>-1.2260500000000001E-2</v>
      </c>
      <c r="EE40">
        <v>-9.0302000000000004E-3</v>
      </c>
      <c r="EF40">
        <v>-2.0276999999999999E-3</v>
      </c>
      <c r="EG40">
        <v>-8.8521999999999993E-3</v>
      </c>
      <c r="EH40">
        <v>-5.7372999999999999E-3</v>
      </c>
      <c r="EI40">
        <v>-2.4148200000000002E-2</v>
      </c>
      <c r="EJ40">
        <v>-3.9996799999999999E-2</v>
      </c>
      <c r="EK40">
        <v>-4.6096600000000001E-2</v>
      </c>
      <c r="EL40">
        <v>-5.3940200000000001E-2</v>
      </c>
      <c r="EM40">
        <v>-7.2820800000000005E-2</v>
      </c>
      <c r="EN40">
        <v>-0.10063610000000001</v>
      </c>
      <c r="EO40">
        <v>-0.1197988</v>
      </c>
      <c r="EP40">
        <v>-0.12265280000000001</v>
      </c>
      <c r="EQ40">
        <v>-9.6832299999999996E-2</v>
      </c>
      <c r="ER40">
        <v>0.25795129999999999</v>
      </c>
      <c r="ES40">
        <v>0.3710929</v>
      </c>
      <c r="ET40">
        <v>0.32043739999999998</v>
      </c>
      <c r="EU40">
        <v>4.7615299999999999E-2</v>
      </c>
      <c r="EV40">
        <v>-0.2040826</v>
      </c>
      <c r="EW40">
        <v>-0.14301730000000001</v>
      </c>
      <c r="EX40">
        <v>-0.1120548</v>
      </c>
      <c r="EY40">
        <v>82.040419999999997</v>
      </c>
      <c r="EZ40">
        <v>80.889690000000002</v>
      </c>
      <c r="FA40">
        <v>79.567250000000001</v>
      </c>
      <c r="FB40">
        <v>78.536990000000003</v>
      </c>
      <c r="FC40">
        <v>77.462119999999999</v>
      </c>
      <c r="FD40">
        <v>76.906080000000003</v>
      </c>
      <c r="FE40">
        <v>76.161420000000007</v>
      </c>
      <c r="FF40">
        <v>78.28622</v>
      </c>
      <c r="FG40">
        <v>83.719220000000007</v>
      </c>
      <c r="FH40">
        <v>89.951149999999998</v>
      </c>
      <c r="FI40">
        <v>95.097719999999995</v>
      </c>
      <c r="FJ40">
        <v>100.1914</v>
      </c>
      <c r="FK40">
        <v>104.1427</v>
      </c>
      <c r="FL40">
        <v>107.59269999999999</v>
      </c>
      <c r="FM40">
        <v>109.17570000000001</v>
      </c>
      <c r="FN40">
        <v>110.2281</v>
      </c>
      <c r="FO40">
        <v>109.1254</v>
      </c>
      <c r="FP40">
        <v>106.6858</v>
      </c>
      <c r="FQ40">
        <v>102.5264</v>
      </c>
      <c r="FR40">
        <v>96.069239999999994</v>
      </c>
      <c r="FS40">
        <v>91.257130000000004</v>
      </c>
      <c r="FT40">
        <v>88.334159999999997</v>
      </c>
      <c r="FU40">
        <v>86.209590000000006</v>
      </c>
      <c r="FV40">
        <v>84.071979999999996</v>
      </c>
      <c r="FW40">
        <v>7.8963500000000006E-2</v>
      </c>
      <c r="FX40">
        <v>3.9291999999999999E-3</v>
      </c>
      <c r="FY40">
        <v>4.6407000000000002E-3</v>
      </c>
      <c r="FZ40">
        <v>0</v>
      </c>
      <c r="GA40">
        <v>0</v>
      </c>
    </row>
    <row r="41" spans="1:183" x14ac:dyDescent="0.3">
      <c r="A41" s="3" t="s">
        <v>52</v>
      </c>
      <c r="B41" s="6" t="s">
        <v>53</v>
      </c>
      <c r="C41" s="6" t="s">
        <v>54</v>
      </c>
      <c r="D41" s="6">
        <v>44811</v>
      </c>
      <c r="E41" s="46">
        <v>17</v>
      </c>
      <c r="F41" s="46">
        <v>20</v>
      </c>
      <c r="G41" s="46">
        <v>17</v>
      </c>
      <c r="H41" s="46">
        <v>20</v>
      </c>
      <c r="I41">
        <v>64550</v>
      </c>
      <c r="J41">
        <v>65923</v>
      </c>
      <c r="K41">
        <v>1.822546</v>
      </c>
      <c r="L41">
        <v>1.5754490000000001</v>
      </c>
      <c r="M41">
        <v>1.3903289999999999</v>
      </c>
      <c r="N41">
        <v>1.251601</v>
      </c>
      <c r="O41">
        <v>1.151608</v>
      </c>
      <c r="P41">
        <v>1.10293</v>
      </c>
      <c r="Q41">
        <v>1.1095630000000001</v>
      </c>
      <c r="R41">
        <v>1.102201</v>
      </c>
      <c r="S41">
        <v>1.061023</v>
      </c>
      <c r="T41">
        <v>1.124933</v>
      </c>
      <c r="U41">
        <v>1.26834</v>
      </c>
      <c r="V41">
        <v>1.485357</v>
      </c>
      <c r="W41">
        <v>1.760937</v>
      </c>
      <c r="X41">
        <v>2.0417730000000001</v>
      </c>
      <c r="Y41">
        <v>2.3336749999999999</v>
      </c>
      <c r="Z41">
        <v>2.6406960000000002</v>
      </c>
      <c r="AA41">
        <v>2.8827560000000001</v>
      </c>
      <c r="AB41">
        <v>3.1066229999999999</v>
      </c>
      <c r="AC41">
        <v>3.189886</v>
      </c>
      <c r="AD41">
        <v>3.0114339999999999</v>
      </c>
      <c r="AE41">
        <v>2.801069</v>
      </c>
      <c r="AF41">
        <v>2.5636260000000002</v>
      </c>
      <c r="AG41">
        <v>2.2050930000000002</v>
      </c>
      <c r="AH41">
        <v>1.8440430000000001</v>
      </c>
      <c r="AI41">
        <v>-9.05445E-2</v>
      </c>
      <c r="AJ41">
        <v>-6.8850700000000001E-2</v>
      </c>
      <c r="AK41">
        <v>-4.37402E-2</v>
      </c>
      <c r="AL41">
        <v>-2.6360600000000001E-2</v>
      </c>
      <c r="AM41">
        <v>-1.44101E-2</v>
      </c>
      <c r="AN41">
        <v>-9.6664999999999997E-3</v>
      </c>
      <c r="AO41">
        <v>-1.72543E-2</v>
      </c>
      <c r="AP41">
        <v>-1.6649000000000001E-2</v>
      </c>
      <c r="AQ41">
        <v>-3.6156500000000001E-2</v>
      </c>
      <c r="AR41">
        <v>-4.0167399999999999E-2</v>
      </c>
      <c r="AS41">
        <v>-5.1487999999999999E-2</v>
      </c>
      <c r="AT41">
        <v>-5.6700300000000002E-2</v>
      </c>
      <c r="AU41">
        <v>-6.17435E-2</v>
      </c>
      <c r="AV41">
        <v>-8.0842600000000001E-2</v>
      </c>
      <c r="AW41">
        <v>-9.9237500000000006E-2</v>
      </c>
      <c r="AX41">
        <v>-0.10346909999999999</v>
      </c>
      <c r="AY41">
        <v>0.25807580000000002</v>
      </c>
      <c r="AZ41">
        <v>0.3507517</v>
      </c>
      <c r="BA41">
        <v>0.3307966</v>
      </c>
      <c r="BB41">
        <v>0.24607480000000001</v>
      </c>
      <c r="BC41">
        <v>-0.25733660000000003</v>
      </c>
      <c r="BD41">
        <v>-0.27045469999999999</v>
      </c>
      <c r="BE41">
        <v>-0.17291580000000001</v>
      </c>
      <c r="BF41">
        <v>-0.10714849999999999</v>
      </c>
      <c r="BG41">
        <v>-8.5536899999999999E-2</v>
      </c>
      <c r="BH41">
        <v>-6.4199800000000001E-2</v>
      </c>
      <c r="BI41">
        <v>-3.9461200000000002E-2</v>
      </c>
      <c r="BJ41">
        <v>-2.24146E-2</v>
      </c>
      <c r="BK41">
        <v>-1.08059E-2</v>
      </c>
      <c r="BL41">
        <v>-6.3435999999999996E-3</v>
      </c>
      <c r="BM41">
        <v>-1.39545E-2</v>
      </c>
      <c r="BN41">
        <v>-1.31383E-2</v>
      </c>
      <c r="BO41">
        <v>-3.2416899999999998E-2</v>
      </c>
      <c r="BP41">
        <v>-3.6117799999999999E-2</v>
      </c>
      <c r="BQ41">
        <v>-4.7143299999999999E-2</v>
      </c>
      <c r="BR41">
        <v>-5.2036800000000001E-2</v>
      </c>
      <c r="BS41">
        <v>-5.6729000000000002E-2</v>
      </c>
      <c r="BT41">
        <v>-7.5532199999999994E-2</v>
      </c>
      <c r="BU41">
        <v>-9.3784099999999995E-2</v>
      </c>
      <c r="BV41">
        <v>-9.7902400000000001E-2</v>
      </c>
      <c r="BW41">
        <v>0.26361669999999998</v>
      </c>
      <c r="BX41">
        <v>0.35636420000000002</v>
      </c>
      <c r="BY41">
        <v>0.3363274</v>
      </c>
      <c r="BZ41">
        <v>0.25123590000000001</v>
      </c>
      <c r="CA41">
        <v>-0.25194909999999998</v>
      </c>
      <c r="CB41">
        <v>-0.2651462</v>
      </c>
      <c r="CC41">
        <v>-0.16792799999999999</v>
      </c>
      <c r="CD41">
        <v>-0.10252790000000001</v>
      </c>
      <c r="CE41">
        <v>-8.2068699999999994E-2</v>
      </c>
      <c r="CF41">
        <v>-6.0978600000000001E-2</v>
      </c>
      <c r="CG41">
        <v>-3.6497500000000002E-2</v>
      </c>
      <c r="CH41">
        <v>-1.96816E-2</v>
      </c>
      <c r="CI41">
        <v>-8.3096999999999997E-3</v>
      </c>
      <c r="CJ41">
        <v>-4.0420999999999999E-3</v>
      </c>
      <c r="CK41">
        <v>-1.1669000000000001E-2</v>
      </c>
      <c r="CL41">
        <v>-1.07069E-2</v>
      </c>
      <c r="CM41">
        <v>-2.98269E-2</v>
      </c>
      <c r="CN41">
        <v>-3.3313099999999998E-2</v>
      </c>
      <c r="CO41">
        <v>-4.4134199999999998E-2</v>
      </c>
      <c r="CP41">
        <v>-4.88069E-2</v>
      </c>
      <c r="CQ41">
        <v>-5.3255999999999998E-2</v>
      </c>
      <c r="CR41">
        <v>-7.1854299999999996E-2</v>
      </c>
      <c r="CS41">
        <v>-9.0007100000000007E-2</v>
      </c>
      <c r="CT41">
        <v>-9.4047000000000006E-2</v>
      </c>
      <c r="CU41">
        <v>0.26745439999999998</v>
      </c>
      <c r="CV41">
        <v>0.3602514</v>
      </c>
      <c r="CW41">
        <v>0.34015800000000002</v>
      </c>
      <c r="CX41">
        <v>0.2548105</v>
      </c>
      <c r="CY41">
        <v>-0.24821770000000001</v>
      </c>
      <c r="CZ41">
        <v>-0.26146950000000002</v>
      </c>
      <c r="DA41">
        <v>-0.16447339999999999</v>
      </c>
      <c r="DB41">
        <v>-9.9327700000000005E-2</v>
      </c>
      <c r="DC41">
        <v>-7.8600500000000004E-2</v>
      </c>
      <c r="DD41">
        <v>-5.77574E-2</v>
      </c>
      <c r="DE41">
        <v>-3.3533899999999998E-2</v>
      </c>
      <c r="DF41">
        <v>-1.6948600000000001E-2</v>
      </c>
      <c r="DG41">
        <v>-5.8133999999999998E-3</v>
      </c>
      <c r="DH41">
        <v>-1.7407E-3</v>
      </c>
      <c r="DI41">
        <v>-9.3836000000000006E-3</v>
      </c>
      <c r="DJ41">
        <v>-8.2754000000000005E-3</v>
      </c>
      <c r="DK41">
        <v>-2.7236900000000001E-2</v>
      </c>
      <c r="DL41">
        <v>-3.0508299999999999E-2</v>
      </c>
      <c r="DM41">
        <v>-4.1125200000000001E-2</v>
      </c>
      <c r="DN41">
        <v>-4.5576999999999999E-2</v>
      </c>
      <c r="DO41">
        <v>-4.9783000000000001E-2</v>
      </c>
      <c r="DP41">
        <v>-6.8176399999999998E-2</v>
      </c>
      <c r="DQ41">
        <v>-8.6230100000000004E-2</v>
      </c>
      <c r="DR41">
        <v>-9.0191499999999994E-2</v>
      </c>
      <c r="DS41">
        <v>0.27129199999999998</v>
      </c>
      <c r="DT41">
        <v>0.36413859999999998</v>
      </c>
      <c r="DU41">
        <v>0.34398859999999998</v>
      </c>
      <c r="DV41">
        <v>0.25838499999999998</v>
      </c>
      <c r="DW41">
        <v>-0.24448629999999999</v>
      </c>
      <c r="DX41">
        <v>-0.25779289999999999</v>
      </c>
      <c r="DY41">
        <v>-0.16101879999999999</v>
      </c>
      <c r="DZ41">
        <v>-9.6127500000000005E-2</v>
      </c>
      <c r="EA41">
        <v>-7.3593000000000006E-2</v>
      </c>
      <c r="EB41">
        <v>-5.3106500000000001E-2</v>
      </c>
      <c r="EC41">
        <v>-2.92549E-2</v>
      </c>
      <c r="ED41">
        <v>-1.30025E-2</v>
      </c>
      <c r="EE41">
        <v>-2.2092000000000001E-3</v>
      </c>
      <c r="EF41">
        <v>1.5823E-3</v>
      </c>
      <c r="EG41">
        <v>-6.0838000000000003E-3</v>
      </c>
      <c r="EH41">
        <v>-4.7647999999999996E-3</v>
      </c>
      <c r="EI41">
        <v>-2.3497299999999999E-2</v>
      </c>
      <c r="EJ41">
        <v>-2.6458700000000002E-2</v>
      </c>
      <c r="EK41">
        <v>-3.6780500000000001E-2</v>
      </c>
      <c r="EL41">
        <v>-4.0913499999999998E-2</v>
      </c>
      <c r="EM41">
        <v>-4.4768599999999999E-2</v>
      </c>
      <c r="EN41">
        <v>-6.2866000000000005E-2</v>
      </c>
      <c r="EO41">
        <v>-8.0776799999999996E-2</v>
      </c>
      <c r="EP41">
        <v>-8.46248E-2</v>
      </c>
      <c r="EQ41">
        <v>0.276833</v>
      </c>
      <c r="ER41">
        <v>0.3697511</v>
      </c>
      <c r="ES41">
        <v>0.34951939999999998</v>
      </c>
      <c r="ET41">
        <v>0.26354620000000001</v>
      </c>
      <c r="EU41">
        <v>-0.2390988</v>
      </c>
      <c r="EV41">
        <v>-0.25248429999999999</v>
      </c>
      <c r="EW41">
        <v>-0.1560309</v>
      </c>
      <c r="EX41">
        <v>-9.1506900000000002E-2</v>
      </c>
      <c r="EY41">
        <v>82.756069999999994</v>
      </c>
      <c r="EZ41">
        <v>81.190089999999998</v>
      </c>
      <c r="FA41">
        <v>79.458799999999997</v>
      </c>
      <c r="FB41">
        <v>78.688190000000006</v>
      </c>
      <c r="FC41">
        <v>77.49342</v>
      </c>
      <c r="FD41">
        <v>76.030720000000002</v>
      </c>
      <c r="FE41">
        <v>75.427520000000001</v>
      </c>
      <c r="FF41">
        <v>76.242069999999998</v>
      </c>
      <c r="FG41">
        <v>80.731430000000003</v>
      </c>
      <c r="FH41">
        <v>85.861199999999997</v>
      </c>
      <c r="FI41">
        <v>90.571749999999994</v>
      </c>
      <c r="FJ41">
        <v>94.533699999999996</v>
      </c>
      <c r="FK41">
        <v>98.173230000000004</v>
      </c>
      <c r="FL41">
        <v>101.136</v>
      </c>
      <c r="FM41">
        <v>103.0163</v>
      </c>
      <c r="FN41">
        <v>103.9991</v>
      </c>
      <c r="FO41">
        <v>103.8599</v>
      </c>
      <c r="FP41">
        <v>102.108</v>
      </c>
      <c r="FQ41">
        <v>97.757099999999994</v>
      </c>
      <c r="FR41">
        <v>92.168310000000005</v>
      </c>
      <c r="FS41">
        <v>88.465389999999999</v>
      </c>
      <c r="FT41">
        <v>86.487740000000002</v>
      </c>
      <c r="FU41">
        <v>84.170060000000007</v>
      </c>
      <c r="FV41">
        <v>82.009839999999997</v>
      </c>
      <c r="FW41">
        <v>7.0547499999999999E-2</v>
      </c>
      <c r="FX41">
        <v>3.6083999999999999E-3</v>
      </c>
      <c r="FY41">
        <v>3.6083999999999999E-3</v>
      </c>
      <c r="FZ41">
        <v>0</v>
      </c>
      <c r="GA41">
        <v>0</v>
      </c>
    </row>
    <row r="42" spans="1:183" x14ac:dyDescent="0.3">
      <c r="A42" s="3" t="s">
        <v>52</v>
      </c>
      <c r="B42" s="6" t="s">
        <v>53</v>
      </c>
      <c r="C42" s="6" t="s">
        <v>54</v>
      </c>
      <c r="D42" s="6">
        <v>44812</v>
      </c>
      <c r="E42" s="46">
        <v>18</v>
      </c>
      <c r="F42" s="46">
        <v>20</v>
      </c>
      <c r="G42" s="46">
        <v>18</v>
      </c>
      <c r="H42" s="46">
        <v>19</v>
      </c>
      <c r="I42">
        <v>65857</v>
      </c>
      <c r="J42">
        <v>65875</v>
      </c>
      <c r="K42">
        <v>1.5923259999999999</v>
      </c>
      <c r="L42">
        <v>1.375707</v>
      </c>
      <c r="M42">
        <v>1.213705</v>
      </c>
      <c r="N42">
        <v>1.0978190000000001</v>
      </c>
      <c r="O42">
        <v>1.014697</v>
      </c>
      <c r="P42">
        <v>0.98125479999999998</v>
      </c>
      <c r="Q42">
        <v>1.004097</v>
      </c>
      <c r="R42">
        <v>0.99435470000000004</v>
      </c>
      <c r="S42">
        <v>0.9391003</v>
      </c>
      <c r="T42">
        <v>1.0064759999999999</v>
      </c>
      <c r="U42">
        <v>1.15402</v>
      </c>
      <c r="V42">
        <v>1.3789750000000001</v>
      </c>
      <c r="W42">
        <v>1.6724209999999999</v>
      </c>
      <c r="X42">
        <v>2.0071699999999999</v>
      </c>
      <c r="Y42">
        <v>2.336236</v>
      </c>
      <c r="Z42">
        <v>2.6975159999999998</v>
      </c>
      <c r="AA42">
        <v>3.000902</v>
      </c>
      <c r="AB42">
        <v>3.2615319999999999</v>
      </c>
      <c r="AC42">
        <v>3.3367360000000001</v>
      </c>
      <c r="AD42">
        <v>3.1712850000000001</v>
      </c>
      <c r="AE42">
        <v>2.9504540000000001</v>
      </c>
      <c r="AF42">
        <v>2.6836159999999998</v>
      </c>
      <c r="AG42">
        <v>2.3069380000000002</v>
      </c>
      <c r="AH42">
        <v>1.9318839999999999</v>
      </c>
      <c r="AI42">
        <v>-6.1630999999999998E-2</v>
      </c>
      <c r="AJ42">
        <v>-3.98219E-2</v>
      </c>
      <c r="AK42">
        <v>-2.5562600000000001E-2</v>
      </c>
      <c r="AL42">
        <v>-1.82206E-2</v>
      </c>
      <c r="AM42">
        <v>-1.3069600000000001E-2</v>
      </c>
      <c r="AN42">
        <v>-7.4446E-3</v>
      </c>
      <c r="AO42">
        <v>-1.38668E-2</v>
      </c>
      <c r="AP42">
        <v>-2.1086000000000001E-2</v>
      </c>
      <c r="AQ42">
        <v>-3.5640999999999999E-2</v>
      </c>
      <c r="AR42">
        <v>-3.6962200000000001E-2</v>
      </c>
      <c r="AS42">
        <v>-4.64182E-2</v>
      </c>
      <c r="AT42">
        <v>-5.6306599999999998E-2</v>
      </c>
      <c r="AU42">
        <v>-6.9663299999999997E-2</v>
      </c>
      <c r="AV42">
        <v>-8.2687399999999994E-2</v>
      </c>
      <c r="AW42">
        <v>-0.1151012</v>
      </c>
      <c r="AX42">
        <v>-0.1185484</v>
      </c>
      <c r="AY42">
        <v>-9.2716300000000001E-2</v>
      </c>
      <c r="AZ42">
        <v>0.2813927</v>
      </c>
      <c r="BA42">
        <v>0.36225180000000001</v>
      </c>
      <c r="BB42">
        <v>2.6801100000000001E-2</v>
      </c>
      <c r="BC42">
        <v>-0.1961012</v>
      </c>
      <c r="BD42">
        <v>-0.17724899999999999</v>
      </c>
      <c r="BE42">
        <v>-0.1204165</v>
      </c>
      <c r="BF42">
        <v>-7.4948699999999993E-2</v>
      </c>
      <c r="BG42">
        <v>-5.7145700000000001E-2</v>
      </c>
      <c r="BH42">
        <v>-3.56415E-2</v>
      </c>
      <c r="BI42">
        <v>-2.1770500000000002E-2</v>
      </c>
      <c r="BJ42">
        <v>-1.47394E-2</v>
      </c>
      <c r="BK42">
        <v>-9.9197E-3</v>
      </c>
      <c r="BL42">
        <v>-4.5697999999999997E-3</v>
      </c>
      <c r="BM42">
        <v>-1.09657E-2</v>
      </c>
      <c r="BN42">
        <v>-1.79887E-2</v>
      </c>
      <c r="BO42">
        <v>-3.2322700000000003E-2</v>
      </c>
      <c r="BP42">
        <v>-3.3280999999999998E-2</v>
      </c>
      <c r="BQ42">
        <v>-4.23725E-2</v>
      </c>
      <c r="BR42">
        <v>-5.1851300000000003E-2</v>
      </c>
      <c r="BS42">
        <v>-6.4751400000000001E-2</v>
      </c>
      <c r="BT42">
        <v>-7.7356300000000003E-2</v>
      </c>
      <c r="BU42">
        <v>-0.1095257</v>
      </c>
      <c r="BV42">
        <v>-0.112828</v>
      </c>
      <c r="BW42">
        <v>-8.6902699999999999E-2</v>
      </c>
      <c r="BX42">
        <v>0.28723759999999998</v>
      </c>
      <c r="BY42">
        <v>0.36798550000000002</v>
      </c>
      <c r="BZ42">
        <v>3.2308799999999999E-2</v>
      </c>
      <c r="CA42">
        <v>-0.19061110000000001</v>
      </c>
      <c r="CB42">
        <v>-0.1718779</v>
      </c>
      <c r="CC42">
        <v>-0.1152642</v>
      </c>
      <c r="CD42">
        <v>-7.0126400000000005E-2</v>
      </c>
      <c r="CE42">
        <v>-5.4039200000000003E-2</v>
      </c>
      <c r="CF42">
        <v>-3.2746299999999999E-2</v>
      </c>
      <c r="CG42">
        <v>-1.9144100000000001E-2</v>
      </c>
      <c r="CH42">
        <v>-1.23284E-2</v>
      </c>
      <c r="CI42">
        <v>-7.7381000000000004E-3</v>
      </c>
      <c r="CJ42">
        <v>-2.5787000000000002E-3</v>
      </c>
      <c r="CK42">
        <v>-8.9563999999999998E-3</v>
      </c>
      <c r="CL42">
        <v>-1.58435E-2</v>
      </c>
      <c r="CM42">
        <v>-3.0024499999999999E-2</v>
      </c>
      <c r="CN42">
        <v>-3.0731499999999998E-2</v>
      </c>
      <c r="CO42">
        <v>-3.9570399999999999E-2</v>
      </c>
      <c r="CP42">
        <v>-4.8765500000000003E-2</v>
      </c>
      <c r="CQ42">
        <v>-6.1349500000000001E-2</v>
      </c>
      <c r="CR42">
        <v>-7.3664099999999996E-2</v>
      </c>
      <c r="CS42">
        <v>-0.1056642</v>
      </c>
      <c r="CT42">
        <v>-0.10886609999999999</v>
      </c>
      <c r="CU42">
        <v>-8.28763E-2</v>
      </c>
      <c r="CV42">
        <v>0.29128569999999998</v>
      </c>
      <c r="CW42">
        <v>0.37195669999999997</v>
      </c>
      <c r="CX42">
        <v>3.61234E-2</v>
      </c>
      <c r="CY42">
        <v>-0.18680869999999999</v>
      </c>
      <c r="CZ42">
        <v>-0.1681579</v>
      </c>
      <c r="DA42">
        <v>-0.11169569999999999</v>
      </c>
      <c r="DB42">
        <v>-6.6786499999999999E-2</v>
      </c>
      <c r="DC42">
        <v>-5.0932600000000001E-2</v>
      </c>
      <c r="DD42">
        <v>-2.9850999999999999E-2</v>
      </c>
      <c r="DE42">
        <v>-1.65177E-2</v>
      </c>
      <c r="DF42">
        <v>-9.9173999999999998E-3</v>
      </c>
      <c r="DG42">
        <v>-5.5564999999999998E-3</v>
      </c>
      <c r="DH42">
        <v>-5.8770000000000003E-4</v>
      </c>
      <c r="DI42">
        <v>-6.9470000000000001E-3</v>
      </c>
      <c r="DJ42">
        <v>-1.3698399999999999E-2</v>
      </c>
      <c r="DK42">
        <v>-2.7726199999999999E-2</v>
      </c>
      <c r="DL42">
        <v>-2.8181899999999999E-2</v>
      </c>
      <c r="DM42">
        <v>-3.67684E-2</v>
      </c>
      <c r="DN42">
        <v>-4.56798E-2</v>
      </c>
      <c r="DO42">
        <v>-5.7947600000000002E-2</v>
      </c>
      <c r="DP42">
        <v>-6.9971800000000001E-2</v>
      </c>
      <c r="DQ42">
        <v>-0.10180259999999999</v>
      </c>
      <c r="DR42">
        <v>-0.1049042</v>
      </c>
      <c r="DS42">
        <v>-7.8849799999999998E-2</v>
      </c>
      <c r="DT42">
        <v>0.29533379999999998</v>
      </c>
      <c r="DU42">
        <v>0.37592779999999998</v>
      </c>
      <c r="DV42">
        <v>3.9938000000000001E-2</v>
      </c>
      <c r="DW42">
        <v>-0.18300620000000001</v>
      </c>
      <c r="DX42">
        <v>-0.1644379</v>
      </c>
      <c r="DY42">
        <v>-0.10812720000000001</v>
      </c>
      <c r="DZ42">
        <v>-6.3446699999999995E-2</v>
      </c>
      <c r="EA42">
        <v>-4.6447299999999997E-2</v>
      </c>
      <c r="EB42">
        <v>-2.5670700000000001E-2</v>
      </c>
      <c r="EC42">
        <v>-1.2725500000000001E-2</v>
      </c>
      <c r="ED42">
        <v>-6.4362000000000004E-3</v>
      </c>
      <c r="EE42">
        <v>-2.4066000000000001E-3</v>
      </c>
      <c r="EF42">
        <v>2.2870999999999998E-3</v>
      </c>
      <c r="EG42">
        <v>-4.0458999999999998E-3</v>
      </c>
      <c r="EH42">
        <v>-1.0600999999999999E-2</v>
      </c>
      <c r="EI42">
        <v>-2.44079E-2</v>
      </c>
      <c r="EJ42">
        <v>-2.45008E-2</v>
      </c>
      <c r="EK42">
        <v>-3.27227E-2</v>
      </c>
      <c r="EL42">
        <v>-4.1224499999999997E-2</v>
      </c>
      <c r="EM42">
        <v>-5.3035800000000001E-2</v>
      </c>
      <c r="EN42">
        <v>-6.4640699999999995E-2</v>
      </c>
      <c r="EO42">
        <v>-9.6227099999999996E-2</v>
      </c>
      <c r="EP42">
        <v>-9.9183800000000003E-2</v>
      </c>
      <c r="EQ42">
        <v>-7.3036199999999996E-2</v>
      </c>
      <c r="ER42">
        <v>0.30117870000000002</v>
      </c>
      <c r="ES42">
        <v>0.38166149999999999</v>
      </c>
      <c r="ET42">
        <v>4.5445699999999999E-2</v>
      </c>
      <c r="EU42">
        <v>-0.17751610000000001</v>
      </c>
      <c r="EV42">
        <v>-0.15906670000000001</v>
      </c>
      <c r="EW42">
        <v>-0.10297489999999999</v>
      </c>
      <c r="EX42">
        <v>-5.86244E-2</v>
      </c>
      <c r="EY42">
        <v>80.199420000000003</v>
      </c>
      <c r="EZ42">
        <v>78.474639999999994</v>
      </c>
      <c r="FA42">
        <v>77.081159999999997</v>
      </c>
      <c r="FB42">
        <v>75.793959999999998</v>
      </c>
      <c r="FC42">
        <v>75.244079999999997</v>
      </c>
      <c r="FD42">
        <v>74.130430000000004</v>
      </c>
      <c r="FE42">
        <v>73.700940000000003</v>
      </c>
      <c r="FF42">
        <v>75.097890000000007</v>
      </c>
      <c r="FG42">
        <v>79.533190000000005</v>
      </c>
      <c r="FH42">
        <v>85.194029999999998</v>
      </c>
      <c r="FI42">
        <v>90.145449999999997</v>
      </c>
      <c r="FJ42">
        <v>95.127430000000004</v>
      </c>
      <c r="FK42">
        <v>99.210679999999996</v>
      </c>
      <c r="FL42">
        <v>102.5264</v>
      </c>
      <c r="FM42">
        <v>105.0514</v>
      </c>
      <c r="FN42">
        <v>106.3496</v>
      </c>
      <c r="FO42">
        <v>105.7771</v>
      </c>
      <c r="FP42">
        <v>103.60980000000001</v>
      </c>
      <c r="FQ42">
        <v>99.611630000000005</v>
      </c>
      <c r="FR42">
        <v>93.892030000000005</v>
      </c>
      <c r="FS42">
        <v>89.436869999999999</v>
      </c>
      <c r="FT42">
        <v>86.803659999999994</v>
      </c>
      <c r="FU42">
        <v>84.297970000000007</v>
      </c>
      <c r="FV42">
        <v>82.031610000000001</v>
      </c>
      <c r="FW42">
        <v>6.9706099999999993E-2</v>
      </c>
      <c r="FX42">
        <v>4.914E-3</v>
      </c>
      <c r="FY42">
        <v>4.914E-3</v>
      </c>
      <c r="FZ42">
        <v>0</v>
      </c>
      <c r="GA42">
        <v>0</v>
      </c>
    </row>
    <row r="43" spans="1:183" x14ac:dyDescent="0.3">
      <c r="A43" s="3" t="s">
        <v>52</v>
      </c>
      <c r="B43" s="6" t="s">
        <v>53</v>
      </c>
      <c r="C43" s="6" t="s">
        <v>54</v>
      </c>
      <c r="D43" s="6">
        <v>44813</v>
      </c>
      <c r="E43" s="46">
        <v>17</v>
      </c>
      <c r="F43" s="46">
        <v>18</v>
      </c>
      <c r="G43" s="46">
        <v>17</v>
      </c>
      <c r="H43" s="46">
        <v>18</v>
      </c>
      <c r="I43">
        <v>27554</v>
      </c>
      <c r="J43">
        <v>71869</v>
      </c>
      <c r="K43">
        <v>1.600347</v>
      </c>
      <c r="L43">
        <v>1.3902049999999999</v>
      </c>
      <c r="M43">
        <v>1.230742</v>
      </c>
      <c r="N43">
        <v>1.1073949999999999</v>
      </c>
      <c r="O43">
        <v>1.028262</v>
      </c>
      <c r="P43">
        <v>0.99770599999999998</v>
      </c>
      <c r="Q43">
        <v>1.0469459999999999</v>
      </c>
      <c r="R43">
        <v>1.0577369999999999</v>
      </c>
      <c r="S43">
        <v>0.99469390000000002</v>
      </c>
      <c r="T43">
        <v>1.0057430000000001</v>
      </c>
      <c r="U43">
        <v>1.0826450000000001</v>
      </c>
      <c r="V43">
        <v>1.2384189999999999</v>
      </c>
      <c r="W43">
        <v>1.4421060000000001</v>
      </c>
      <c r="X43">
        <v>1.7036279999999999</v>
      </c>
      <c r="Y43">
        <v>2.009388</v>
      </c>
      <c r="Z43">
        <v>2.3554010000000001</v>
      </c>
      <c r="AA43">
        <v>2.6422650000000001</v>
      </c>
      <c r="AB43">
        <v>2.8636119999999998</v>
      </c>
      <c r="AC43">
        <v>2.896719</v>
      </c>
      <c r="AD43">
        <v>2.6640510000000002</v>
      </c>
      <c r="AE43">
        <v>2.3992110000000002</v>
      </c>
      <c r="AF43">
        <v>2.1263010000000002</v>
      </c>
      <c r="AG43">
        <v>1.816773</v>
      </c>
      <c r="AH43">
        <v>1.517671</v>
      </c>
      <c r="AI43">
        <v>-7.0663299999999998E-2</v>
      </c>
      <c r="AJ43">
        <v>-5.1045500000000001E-2</v>
      </c>
      <c r="AK43">
        <v>-3.3852599999999997E-2</v>
      </c>
      <c r="AL43">
        <v>-2.4984699999999999E-2</v>
      </c>
      <c r="AM43">
        <v>-1.9011699999999999E-2</v>
      </c>
      <c r="AN43">
        <v>-1.61193E-2</v>
      </c>
      <c r="AO43">
        <v>-1.2336E-2</v>
      </c>
      <c r="AP43">
        <v>-8.4928E-3</v>
      </c>
      <c r="AQ43">
        <v>-2.59052E-2</v>
      </c>
      <c r="AR43">
        <v>-3.2975699999999997E-2</v>
      </c>
      <c r="AS43">
        <v>-3.81325E-2</v>
      </c>
      <c r="AT43">
        <v>-3.5916499999999997E-2</v>
      </c>
      <c r="AU43">
        <v>-5.8827699999999997E-2</v>
      </c>
      <c r="AV43">
        <v>-7.4193899999999993E-2</v>
      </c>
      <c r="AW43">
        <v>-8.0422300000000002E-2</v>
      </c>
      <c r="AX43">
        <v>-8.4138900000000003E-2</v>
      </c>
      <c r="AY43">
        <v>0.21923519999999999</v>
      </c>
      <c r="AZ43">
        <v>0.2865568</v>
      </c>
      <c r="BA43">
        <v>-0.15355440000000001</v>
      </c>
      <c r="BB43">
        <v>-0.1503042</v>
      </c>
      <c r="BC43">
        <v>-9.9135699999999993E-2</v>
      </c>
      <c r="BD43">
        <v>-7.7434900000000001E-2</v>
      </c>
      <c r="BE43">
        <v>-5.4337299999999998E-2</v>
      </c>
      <c r="BF43">
        <v>-3.8311400000000002E-2</v>
      </c>
      <c r="BG43">
        <v>-6.3918000000000003E-2</v>
      </c>
      <c r="BH43">
        <v>-4.47141E-2</v>
      </c>
      <c r="BI43">
        <v>-2.81835E-2</v>
      </c>
      <c r="BJ43">
        <v>-1.98798E-2</v>
      </c>
      <c r="BK43">
        <v>-1.42801E-2</v>
      </c>
      <c r="BL43">
        <v>-1.1686E-2</v>
      </c>
      <c r="BM43">
        <v>-7.7250000000000001E-3</v>
      </c>
      <c r="BN43">
        <v>-3.4643E-3</v>
      </c>
      <c r="BO43">
        <v>-2.0440099999999999E-2</v>
      </c>
      <c r="BP43">
        <v>-2.7159300000000001E-2</v>
      </c>
      <c r="BQ43">
        <v>-3.2018600000000001E-2</v>
      </c>
      <c r="BR43">
        <v>-2.9379499999999999E-2</v>
      </c>
      <c r="BS43">
        <v>-5.1897800000000001E-2</v>
      </c>
      <c r="BT43">
        <v>-6.6733000000000001E-2</v>
      </c>
      <c r="BU43">
        <v>-7.2536400000000001E-2</v>
      </c>
      <c r="BV43">
        <v>-7.5940999999999995E-2</v>
      </c>
      <c r="BW43">
        <v>0.22761870000000001</v>
      </c>
      <c r="BX43">
        <v>0.29514430000000003</v>
      </c>
      <c r="BY43">
        <v>-0.14484259999999999</v>
      </c>
      <c r="BZ43">
        <v>-0.14221010000000001</v>
      </c>
      <c r="CA43">
        <v>-9.1516799999999995E-2</v>
      </c>
      <c r="CB43">
        <v>-7.0220599999999994E-2</v>
      </c>
      <c r="CC43">
        <v>-4.7600099999999999E-2</v>
      </c>
      <c r="CD43">
        <v>-3.2166599999999997E-2</v>
      </c>
      <c r="CE43">
        <v>-5.9246199999999999E-2</v>
      </c>
      <c r="CF43">
        <v>-4.0328999999999997E-2</v>
      </c>
      <c r="CG43">
        <v>-2.42571E-2</v>
      </c>
      <c r="CH43">
        <v>-1.63442E-2</v>
      </c>
      <c r="CI43">
        <v>-1.10031E-2</v>
      </c>
      <c r="CJ43">
        <v>-8.6154999999999999E-3</v>
      </c>
      <c r="CK43">
        <v>-4.5314999999999999E-3</v>
      </c>
      <c r="CL43">
        <v>1.84E-5</v>
      </c>
      <c r="CM43">
        <v>-1.66549E-2</v>
      </c>
      <c r="CN43">
        <v>-2.3130899999999999E-2</v>
      </c>
      <c r="CO43">
        <v>-2.7784099999999999E-2</v>
      </c>
      <c r="CP43">
        <v>-2.4851999999999999E-2</v>
      </c>
      <c r="CQ43">
        <v>-4.7098099999999997E-2</v>
      </c>
      <c r="CR43">
        <v>-6.1565700000000001E-2</v>
      </c>
      <c r="CS43">
        <v>-6.7074599999999998E-2</v>
      </c>
      <c r="CT43">
        <v>-7.0263099999999995E-2</v>
      </c>
      <c r="CU43">
        <v>0.2334251</v>
      </c>
      <c r="CV43">
        <v>0.30109200000000003</v>
      </c>
      <c r="CW43">
        <v>-0.13880890000000001</v>
      </c>
      <c r="CX43">
        <v>-0.13660410000000001</v>
      </c>
      <c r="CY43">
        <v>-8.6239999999999997E-2</v>
      </c>
      <c r="CZ43">
        <v>-6.5224099999999993E-2</v>
      </c>
      <c r="DA43">
        <v>-4.2934E-2</v>
      </c>
      <c r="DB43">
        <v>-2.7910799999999999E-2</v>
      </c>
      <c r="DC43">
        <v>-5.4574400000000002E-2</v>
      </c>
      <c r="DD43">
        <v>-3.5943999999999997E-2</v>
      </c>
      <c r="DE43">
        <v>-2.03307E-2</v>
      </c>
      <c r="DF43">
        <v>-1.28086E-2</v>
      </c>
      <c r="DG43">
        <v>-7.7260000000000002E-3</v>
      </c>
      <c r="DH43">
        <v>-5.5449999999999996E-3</v>
      </c>
      <c r="DI43">
        <v>-1.338E-3</v>
      </c>
      <c r="DJ43">
        <v>3.5011999999999999E-3</v>
      </c>
      <c r="DK43">
        <v>-1.28697E-2</v>
      </c>
      <c r="DL43">
        <v>-1.9102500000000001E-2</v>
      </c>
      <c r="DM43">
        <v>-2.35497E-2</v>
      </c>
      <c r="DN43">
        <v>-2.0324399999999999E-2</v>
      </c>
      <c r="DO43">
        <v>-4.22984E-2</v>
      </c>
      <c r="DP43">
        <v>-5.6398299999999998E-2</v>
      </c>
      <c r="DQ43">
        <v>-6.1612899999999998E-2</v>
      </c>
      <c r="DR43">
        <v>-6.4585299999999998E-2</v>
      </c>
      <c r="DS43">
        <v>0.23923150000000001</v>
      </c>
      <c r="DT43">
        <v>0.30703970000000003</v>
      </c>
      <c r="DU43">
        <v>-0.13277520000000001</v>
      </c>
      <c r="DV43">
        <v>-0.13099820000000001</v>
      </c>
      <c r="DW43">
        <v>-8.0963199999999999E-2</v>
      </c>
      <c r="DX43">
        <v>-6.0227500000000003E-2</v>
      </c>
      <c r="DY43">
        <v>-3.8267900000000001E-2</v>
      </c>
      <c r="DZ43">
        <v>-2.3654999999999999E-2</v>
      </c>
      <c r="EA43">
        <v>-4.7829099999999999E-2</v>
      </c>
      <c r="EB43">
        <v>-2.9612599999999999E-2</v>
      </c>
      <c r="EC43">
        <v>-1.46616E-2</v>
      </c>
      <c r="ED43">
        <v>-7.7038000000000002E-3</v>
      </c>
      <c r="EE43">
        <v>-2.9945000000000002E-3</v>
      </c>
      <c r="EF43">
        <v>-1.1117E-3</v>
      </c>
      <c r="EG43">
        <v>3.2729E-3</v>
      </c>
      <c r="EH43">
        <v>8.5296999999999994E-3</v>
      </c>
      <c r="EI43">
        <v>-7.4045999999999999E-3</v>
      </c>
      <c r="EJ43">
        <v>-1.32861E-2</v>
      </c>
      <c r="EK43">
        <v>-1.7435699999999998E-2</v>
      </c>
      <c r="EL43">
        <v>-1.37874E-2</v>
      </c>
      <c r="EM43">
        <v>-3.5368400000000001E-2</v>
      </c>
      <c r="EN43">
        <v>-4.8937399999999999E-2</v>
      </c>
      <c r="EO43">
        <v>-5.3726999999999997E-2</v>
      </c>
      <c r="EP43">
        <v>-5.6387399999999997E-2</v>
      </c>
      <c r="EQ43">
        <v>0.2476151</v>
      </c>
      <c r="ER43">
        <v>0.3156272</v>
      </c>
      <c r="ES43">
        <v>-0.12406349999999999</v>
      </c>
      <c r="ET43">
        <v>-0.1229041</v>
      </c>
      <c r="EU43">
        <v>-7.3344300000000001E-2</v>
      </c>
      <c r="EV43">
        <v>-5.3013200000000003E-2</v>
      </c>
      <c r="EW43">
        <v>-3.1530700000000002E-2</v>
      </c>
      <c r="EX43">
        <v>-1.7510299999999999E-2</v>
      </c>
      <c r="EY43">
        <v>83.099410000000006</v>
      </c>
      <c r="EZ43">
        <v>82.497439999999997</v>
      </c>
      <c r="FA43">
        <v>80.209429999999998</v>
      </c>
      <c r="FB43">
        <v>78.592879999999994</v>
      </c>
      <c r="FC43">
        <v>78.786010000000005</v>
      </c>
      <c r="FD43">
        <v>77.5304</v>
      </c>
      <c r="FE43">
        <v>75.474900000000005</v>
      </c>
      <c r="FF43">
        <v>75.492909999999995</v>
      </c>
      <c r="FG43">
        <v>78.707599999999999</v>
      </c>
      <c r="FH43">
        <v>82.134339999999995</v>
      </c>
      <c r="FI43">
        <v>86.473990000000001</v>
      </c>
      <c r="FJ43">
        <v>91.229089999999999</v>
      </c>
      <c r="FK43">
        <v>95.232519999999994</v>
      </c>
      <c r="FL43">
        <v>98.607799999999997</v>
      </c>
      <c r="FM43">
        <v>100.5652</v>
      </c>
      <c r="FN43">
        <v>102.43680000000001</v>
      </c>
      <c r="FO43">
        <v>102.82380000000001</v>
      </c>
      <c r="FP43">
        <v>102.0061</v>
      </c>
      <c r="FQ43">
        <v>98.277940000000001</v>
      </c>
      <c r="FR43">
        <v>92.018129999999999</v>
      </c>
      <c r="FS43">
        <v>86.95008</v>
      </c>
      <c r="FT43">
        <v>83.471220000000002</v>
      </c>
      <c r="FU43">
        <v>81.027169999999998</v>
      </c>
      <c r="FV43">
        <v>79.286649999999995</v>
      </c>
      <c r="FW43">
        <v>0.1035673</v>
      </c>
      <c r="FX43">
        <v>7.9252000000000003E-3</v>
      </c>
      <c r="FY43">
        <v>7.9252000000000003E-3</v>
      </c>
      <c r="FZ43">
        <v>0</v>
      </c>
      <c r="GA43">
        <v>0</v>
      </c>
    </row>
    <row r="44" spans="1:183" x14ac:dyDescent="0.3">
      <c r="A44" s="3" t="s">
        <v>52</v>
      </c>
      <c r="B44" s="6" t="s">
        <v>53</v>
      </c>
      <c r="C44" s="6" t="s">
        <v>95</v>
      </c>
      <c r="D44" s="6">
        <v>44753</v>
      </c>
      <c r="E44" s="46">
        <v>18</v>
      </c>
      <c r="F44" s="46">
        <v>19</v>
      </c>
      <c r="G44" s="46">
        <v>18</v>
      </c>
      <c r="H44" s="46">
        <v>19</v>
      </c>
      <c r="I44">
        <v>8320</v>
      </c>
      <c r="J44">
        <v>20480</v>
      </c>
      <c r="K44">
        <v>1.1820010000000001</v>
      </c>
      <c r="L44">
        <v>0.99867660000000003</v>
      </c>
      <c r="M44">
        <v>0.87135370000000001</v>
      </c>
      <c r="N44">
        <v>0.78378110000000001</v>
      </c>
      <c r="O44">
        <v>0.73421899999999996</v>
      </c>
      <c r="P44">
        <v>0.69656079999999998</v>
      </c>
      <c r="Q44">
        <v>0.6664137</v>
      </c>
      <c r="R44">
        <v>0.66021160000000001</v>
      </c>
      <c r="S44">
        <v>0.71167899999999995</v>
      </c>
      <c r="T44">
        <v>0.83670339999999999</v>
      </c>
      <c r="U44">
        <v>1.0306109999999999</v>
      </c>
      <c r="V44">
        <v>1.296073</v>
      </c>
      <c r="W44">
        <v>1.5916239999999999</v>
      </c>
      <c r="X44">
        <v>1.88087</v>
      </c>
      <c r="Y44">
        <v>2.1555909999999998</v>
      </c>
      <c r="Z44">
        <v>2.4393090000000002</v>
      </c>
      <c r="AA44">
        <v>2.6840999999999999</v>
      </c>
      <c r="AB44">
        <v>2.9045100000000001</v>
      </c>
      <c r="AC44">
        <v>3.0124379999999999</v>
      </c>
      <c r="AD44">
        <v>2.920331</v>
      </c>
      <c r="AE44">
        <v>2.6612779999999998</v>
      </c>
      <c r="AF44">
        <v>2.3889200000000002</v>
      </c>
      <c r="AG44">
        <v>1.9914510000000001</v>
      </c>
      <c r="AH44">
        <v>1.6174200000000001</v>
      </c>
      <c r="AI44">
        <v>-2.82613E-2</v>
      </c>
      <c r="AJ44">
        <v>-2.1996700000000001E-2</v>
      </c>
      <c r="AK44">
        <v>-2.0642500000000001E-2</v>
      </c>
      <c r="AL44">
        <v>-9.3939000000000002E-3</v>
      </c>
      <c r="AM44">
        <v>-6.2316999999999997E-3</v>
      </c>
      <c r="AN44">
        <v>-8.3908999999999997E-3</v>
      </c>
      <c r="AO44">
        <v>-1.8985999999999999E-2</v>
      </c>
      <c r="AP44">
        <v>-1.33796E-2</v>
      </c>
      <c r="AQ44">
        <v>-1.052E-2</v>
      </c>
      <c r="AR44">
        <v>-8.3760999999999992E-3</v>
      </c>
      <c r="AS44">
        <v>-1.39028E-2</v>
      </c>
      <c r="AT44">
        <v>1.35786E-2</v>
      </c>
      <c r="AU44">
        <v>-1.8469999999999999E-3</v>
      </c>
      <c r="AV44">
        <v>-1.34991E-2</v>
      </c>
      <c r="AW44">
        <v>-3.3518899999999997E-2</v>
      </c>
      <c r="AX44">
        <v>-4.1750299999999997E-2</v>
      </c>
      <c r="AY44">
        <v>-6.5213499999999994E-2</v>
      </c>
      <c r="AZ44">
        <v>0.36390289999999997</v>
      </c>
      <c r="BA44">
        <v>0.3756179</v>
      </c>
      <c r="BB44">
        <v>-0.23529929999999999</v>
      </c>
      <c r="BC44">
        <v>-0.21045449999999999</v>
      </c>
      <c r="BD44">
        <v>-0.12909699999999999</v>
      </c>
      <c r="BE44">
        <v>-7.7350799999999997E-2</v>
      </c>
      <c r="BF44">
        <v>-5.1350800000000002E-2</v>
      </c>
      <c r="BG44">
        <v>-2.0073899999999999E-2</v>
      </c>
      <c r="BH44">
        <v>-1.4943100000000001E-2</v>
      </c>
      <c r="BI44">
        <v>-1.4309799999999999E-2</v>
      </c>
      <c r="BJ44">
        <v>-3.6362E-3</v>
      </c>
      <c r="BK44">
        <v>-9.5089999999999997E-4</v>
      </c>
      <c r="BL44">
        <v>-3.3524000000000002E-3</v>
      </c>
      <c r="BM44">
        <v>-1.3651E-2</v>
      </c>
      <c r="BN44">
        <v>-7.6429000000000002E-3</v>
      </c>
      <c r="BO44">
        <v>-4.1714999999999999E-3</v>
      </c>
      <c r="BP44">
        <v>-8.9559999999999998E-4</v>
      </c>
      <c r="BQ44">
        <v>-5.1789999999999996E-3</v>
      </c>
      <c r="BR44">
        <v>2.3524900000000001E-2</v>
      </c>
      <c r="BS44">
        <v>9.2416000000000009E-3</v>
      </c>
      <c r="BT44">
        <v>-2.0373000000000001E-3</v>
      </c>
      <c r="BU44">
        <v>-2.1720300000000001E-2</v>
      </c>
      <c r="BV44">
        <v>-2.9694999999999999E-2</v>
      </c>
      <c r="BW44">
        <v>-5.3294300000000003E-2</v>
      </c>
      <c r="BX44">
        <v>0.37603340000000002</v>
      </c>
      <c r="BY44">
        <v>0.3879012</v>
      </c>
      <c r="BZ44">
        <v>-0.2229718</v>
      </c>
      <c r="CA44">
        <v>-0.19852310000000001</v>
      </c>
      <c r="CB44">
        <v>-0.1179023</v>
      </c>
      <c r="CC44">
        <v>-6.7046900000000006E-2</v>
      </c>
      <c r="CD44">
        <v>-4.2146599999999999E-2</v>
      </c>
      <c r="CE44">
        <v>-1.4403300000000001E-2</v>
      </c>
      <c r="CF44">
        <v>-1.00579E-2</v>
      </c>
      <c r="CG44">
        <v>-9.9238E-3</v>
      </c>
      <c r="CH44">
        <v>3.5159999999999998E-4</v>
      </c>
      <c r="CI44">
        <v>2.7066E-3</v>
      </c>
      <c r="CJ44">
        <v>1.372E-4</v>
      </c>
      <c r="CK44">
        <v>-9.9559999999999996E-3</v>
      </c>
      <c r="CL44">
        <v>-3.6695999999999999E-3</v>
      </c>
      <c r="CM44">
        <v>2.2560000000000001E-4</v>
      </c>
      <c r="CN44">
        <v>4.2854E-3</v>
      </c>
      <c r="CO44">
        <v>8.631E-4</v>
      </c>
      <c r="CP44">
        <v>3.0413599999999999E-2</v>
      </c>
      <c r="CQ44">
        <v>1.6921499999999999E-2</v>
      </c>
      <c r="CR44">
        <v>5.9011000000000003E-3</v>
      </c>
      <c r="CS44">
        <v>-1.3548599999999999E-2</v>
      </c>
      <c r="CT44">
        <v>-2.13455E-2</v>
      </c>
      <c r="CU44">
        <v>-4.5039099999999999E-2</v>
      </c>
      <c r="CV44">
        <v>0.38443490000000002</v>
      </c>
      <c r="CW44">
        <v>0.3964086</v>
      </c>
      <c r="CX44">
        <v>-0.21443380000000001</v>
      </c>
      <c r="CY44">
        <v>-0.1902594</v>
      </c>
      <c r="CZ44">
        <v>-0.110149</v>
      </c>
      <c r="DA44">
        <v>-5.9910499999999998E-2</v>
      </c>
      <c r="DB44">
        <v>-3.5771799999999999E-2</v>
      </c>
      <c r="DC44">
        <v>-8.7328000000000006E-3</v>
      </c>
      <c r="DD44">
        <v>-5.1726000000000003E-3</v>
      </c>
      <c r="DE44">
        <v>-5.5377999999999998E-3</v>
      </c>
      <c r="DF44">
        <v>4.3394000000000002E-3</v>
      </c>
      <c r="DG44">
        <v>6.3639999999999999E-3</v>
      </c>
      <c r="DH44">
        <v>3.6267999999999999E-3</v>
      </c>
      <c r="DI44">
        <v>-6.2610000000000001E-3</v>
      </c>
      <c r="DJ44">
        <v>3.0370000000000001E-4</v>
      </c>
      <c r="DK44">
        <v>4.6226000000000001E-3</v>
      </c>
      <c r="DL44">
        <v>9.4663999999999998E-3</v>
      </c>
      <c r="DM44">
        <v>6.9052000000000002E-3</v>
      </c>
      <c r="DN44">
        <v>3.7302399999999999E-2</v>
      </c>
      <c r="DO44">
        <v>2.4601399999999999E-2</v>
      </c>
      <c r="DP44">
        <v>1.3839499999999999E-2</v>
      </c>
      <c r="DQ44">
        <v>-5.3769000000000004E-3</v>
      </c>
      <c r="DR44">
        <v>-1.2996000000000001E-2</v>
      </c>
      <c r="DS44">
        <v>-3.6783999999999997E-2</v>
      </c>
      <c r="DT44">
        <v>0.39283649999999998</v>
      </c>
      <c r="DU44">
        <v>0.404916</v>
      </c>
      <c r="DV44">
        <v>-0.20589579999999999</v>
      </c>
      <c r="DW44">
        <v>-0.18199570000000001</v>
      </c>
      <c r="DX44">
        <v>-0.1023956</v>
      </c>
      <c r="DY44">
        <v>-5.2774099999999997E-2</v>
      </c>
      <c r="DZ44">
        <v>-2.93969E-2</v>
      </c>
      <c r="EA44">
        <v>-5.4540000000000003E-4</v>
      </c>
      <c r="EB44">
        <v>1.8810000000000001E-3</v>
      </c>
      <c r="EC44">
        <v>7.9489999999999997E-4</v>
      </c>
      <c r="ED44">
        <v>1.0097099999999999E-2</v>
      </c>
      <c r="EE44">
        <v>1.16448E-2</v>
      </c>
      <c r="EF44">
        <v>8.6651999999999996E-3</v>
      </c>
      <c r="EG44">
        <v>-9.2599999999999996E-4</v>
      </c>
      <c r="EH44">
        <v>6.0403999999999996E-3</v>
      </c>
      <c r="EI44">
        <v>1.0971099999999999E-2</v>
      </c>
      <c r="EJ44">
        <v>1.6947E-2</v>
      </c>
      <c r="EK44">
        <v>1.5629000000000001E-2</v>
      </c>
      <c r="EL44">
        <v>4.7248600000000002E-2</v>
      </c>
      <c r="EM44">
        <v>3.5689899999999997E-2</v>
      </c>
      <c r="EN44">
        <v>2.5301299999999999E-2</v>
      </c>
      <c r="EO44">
        <v>6.4218000000000001E-3</v>
      </c>
      <c r="EP44">
        <v>-9.4070000000000004E-4</v>
      </c>
      <c r="EQ44">
        <v>-2.4864799999999999E-2</v>
      </c>
      <c r="ER44">
        <v>0.40496700000000002</v>
      </c>
      <c r="ES44">
        <v>0.4171993</v>
      </c>
      <c r="ET44">
        <v>-0.1935683</v>
      </c>
      <c r="EU44">
        <v>-0.1700642</v>
      </c>
      <c r="EV44">
        <v>-9.1200900000000001E-2</v>
      </c>
      <c r="EW44">
        <v>-4.24702E-2</v>
      </c>
      <c r="EX44">
        <v>-2.0192700000000001E-2</v>
      </c>
      <c r="EY44">
        <v>77.405630000000002</v>
      </c>
      <c r="EZ44">
        <v>76.675640000000001</v>
      </c>
      <c r="FA44">
        <v>75.546300000000002</v>
      </c>
      <c r="FB44">
        <v>74.564310000000006</v>
      </c>
      <c r="FC44">
        <v>72.884420000000006</v>
      </c>
      <c r="FD44">
        <v>71.590900000000005</v>
      </c>
      <c r="FE44">
        <v>71.952100000000002</v>
      </c>
      <c r="FF44">
        <v>75.115769999999998</v>
      </c>
      <c r="FG44">
        <v>79.378950000000003</v>
      </c>
      <c r="FH44">
        <v>84.37473</v>
      </c>
      <c r="FI44">
        <v>88.221760000000003</v>
      </c>
      <c r="FJ44">
        <v>91.413640000000001</v>
      </c>
      <c r="FK44">
        <v>94.484290000000001</v>
      </c>
      <c r="FL44">
        <v>96.743160000000003</v>
      </c>
      <c r="FM44">
        <v>98.497410000000002</v>
      </c>
      <c r="FN44">
        <v>100.2871</v>
      </c>
      <c r="FO44">
        <v>100.9267</v>
      </c>
      <c r="FP44">
        <v>100.5731</v>
      </c>
      <c r="FQ44">
        <v>99.509249999999994</v>
      </c>
      <c r="FR44">
        <v>96.298649999999995</v>
      </c>
      <c r="FS44">
        <v>91.763019999999997</v>
      </c>
      <c r="FT44">
        <v>87.763289999999998</v>
      </c>
      <c r="FU44">
        <v>84.704160000000002</v>
      </c>
      <c r="FV44">
        <v>82.045199999999994</v>
      </c>
      <c r="FW44">
        <v>0.12726760000000001</v>
      </c>
      <c r="FX44">
        <v>1.14003E-2</v>
      </c>
      <c r="FY44">
        <v>1.14003E-2</v>
      </c>
      <c r="FZ44">
        <v>0</v>
      </c>
      <c r="GA44">
        <v>0</v>
      </c>
    </row>
    <row r="45" spans="1:183" x14ac:dyDescent="0.3">
      <c r="A45" s="3" t="s">
        <v>52</v>
      </c>
      <c r="B45" s="6" t="s">
        <v>53</v>
      </c>
      <c r="C45" s="6" t="s">
        <v>95</v>
      </c>
      <c r="D45" s="6">
        <v>44758</v>
      </c>
      <c r="E45" s="46">
        <v>17</v>
      </c>
      <c r="F45" s="46">
        <v>19</v>
      </c>
      <c r="G45" s="46">
        <v>18</v>
      </c>
      <c r="H45" s="46">
        <v>18</v>
      </c>
      <c r="I45">
        <v>18698</v>
      </c>
      <c r="J45">
        <v>23015</v>
      </c>
      <c r="K45">
        <v>1.287145</v>
      </c>
      <c r="L45">
        <v>1.090222</v>
      </c>
      <c r="M45">
        <v>0.94406219999999996</v>
      </c>
      <c r="N45">
        <v>0.84384939999999997</v>
      </c>
      <c r="O45">
        <v>0.77476920000000005</v>
      </c>
      <c r="P45">
        <v>0.73138309999999995</v>
      </c>
      <c r="Q45">
        <v>0.69561340000000005</v>
      </c>
      <c r="R45">
        <v>0.71761759999999997</v>
      </c>
      <c r="S45">
        <v>0.80523630000000002</v>
      </c>
      <c r="T45">
        <v>0.94384950000000001</v>
      </c>
      <c r="U45">
        <v>1.1379779999999999</v>
      </c>
      <c r="V45">
        <v>1.3835980000000001</v>
      </c>
      <c r="W45">
        <v>1.6775880000000001</v>
      </c>
      <c r="X45">
        <v>1.9906919999999999</v>
      </c>
      <c r="Y45">
        <v>2.277409</v>
      </c>
      <c r="Z45">
        <v>2.5441539999999998</v>
      </c>
      <c r="AA45">
        <v>2.7715830000000001</v>
      </c>
      <c r="AB45">
        <v>2.952467</v>
      </c>
      <c r="AC45">
        <v>3.0384869999999999</v>
      </c>
      <c r="AD45">
        <v>2.9546709999999998</v>
      </c>
      <c r="AE45">
        <v>2.7007859999999999</v>
      </c>
      <c r="AF45">
        <v>2.4544579999999998</v>
      </c>
      <c r="AG45">
        <v>2.1162380000000001</v>
      </c>
      <c r="AH45">
        <v>1.7948839999999999</v>
      </c>
      <c r="AI45">
        <v>-1.5842E-3</v>
      </c>
      <c r="AJ45">
        <v>-2.1790999999999998E-3</v>
      </c>
      <c r="AK45">
        <v>-2.6247000000000002E-3</v>
      </c>
      <c r="AL45">
        <v>7.381E-4</v>
      </c>
      <c r="AM45">
        <v>4.793E-4</v>
      </c>
      <c r="AN45">
        <v>-4.9994999999999996E-3</v>
      </c>
      <c r="AO45">
        <v>-9.3913E-3</v>
      </c>
      <c r="AP45">
        <v>3.4364999999999999E-3</v>
      </c>
      <c r="AQ45">
        <v>3.9789999999999999E-3</v>
      </c>
      <c r="AR45">
        <v>-1.30746E-2</v>
      </c>
      <c r="AS45">
        <v>-9.4702999999999992E-3</v>
      </c>
      <c r="AT45">
        <v>-1.44634E-2</v>
      </c>
      <c r="AU45">
        <v>-2.59046E-2</v>
      </c>
      <c r="AV45">
        <v>-2.00556E-2</v>
      </c>
      <c r="AW45">
        <v>-3.9998100000000002E-2</v>
      </c>
      <c r="AX45">
        <v>-3.5217600000000002E-2</v>
      </c>
      <c r="AY45">
        <v>0.24471760000000001</v>
      </c>
      <c r="AZ45">
        <v>0.34625489999999998</v>
      </c>
      <c r="BA45">
        <v>-8.0758300000000005E-2</v>
      </c>
      <c r="BB45">
        <v>-0.1789761</v>
      </c>
      <c r="BC45">
        <v>-0.14325080000000001</v>
      </c>
      <c r="BD45">
        <v>-8.9244100000000007E-2</v>
      </c>
      <c r="BE45">
        <v>-6.8316799999999997E-2</v>
      </c>
      <c r="BF45">
        <v>-3.8873400000000002E-2</v>
      </c>
      <c r="BG45">
        <v>4.2827999999999998E-3</v>
      </c>
      <c r="BH45">
        <v>3.0672999999999998E-3</v>
      </c>
      <c r="BI45">
        <v>1.9915000000000002E-3</v>
      </c>
      <c r="BJ45">
        <v>4.9741000000000004E-3</v>
      </c>
      <c r="BK45">
        <v>4.2731999999999996E-3</v>
      </c>
      <c r="BL45">
        <v>-1.3296E-3</v>
      </c>
      <c r="BM45">
        <v>-5.5823000000000001E-3</v>
      </c>
      <c r="BN45">
        <v>7.7219000000000003E-3</v>
      </c>
      <c r="BO45">
        <v>9.0092000000000002E-3</v>
      </c>
      <c r="BP45">
        <v>-7.2018000000000004E-3</v>
      </c>
      <c r="BQ45">
        <v>-2.8305000000000001E-3</v>
      </c>
      <c r="BR45">
        <v>-6.9109999999999996E-3</v>
      </c>
      <c r="BS45">
        <v>-1.7611100000000001E-2</v>
      </c>
      <c r="BT45">
        <v>-1.1278E-2</v>
      </c>
      <c r="BU45">
        <v>-3.09018E-2</v>
      </c>
      <c r="BV45">
        <v>-2.6082899999999999E-2</v>
      </c>
      <c r="BW45">
        <v>0.25396639999999998</v>
      </c>
      <c r="BX45">
        <v>0.35561799999999999</v>
      </c>
      <c r="BY45">
        <v>-7.1165599999999996E-2</v>
      </c>
      <c r="BZ45">
        <v>-0.1694341</v>
      </c>
      <c r="CA45">
        <v>-0.1339911</v>
      </c>
      <c r="CB45">
        <v>-8.0382999999999996E-2</v>
      </c>
      <c r="CC45">
        <v>-5.9975800000000003E-2</v>
      </c>
      <c r="CD45">
        <v>-3.1323799999999999E-2</v>
      </c>
      <c r="CE45">
        <v>8.3461999999999998E-3</v>
      </c>
      <c r="CF45">
        <v>6.7010000000000004E-3</v>
      </c>
      <c r="CG45">
        <v>5.1887000000000001E-3</v>
      </c>
      <c r="CH45">
        <v>7.9079000000000007E-3</v>
      </c>
      <c r="CI45">
        <v>6.9008000000000003E-3</v>
      </c>
      <c r="CJ45">
        <v>1.2121E-3</v>
      </c>
      <c r="CK45">
        <v>-2.9440999999999998E-3</v>
      </c>
      <c r="CL45">
        <v>1.069E-2</v>
      </c>
      <c r="CM45">
        <v>1.24931E-2</v>
      </c>
      <c r="CN45">
        <v>-3.1343E-3</v>
      </c>
      <c r="CO45">
        <v>1.7683E-3</v>
      </c>
      <c r="CP45">
        <v>-1.6800999999999999E-3</v>
      </c>
      <c r="CQ45">
        <v>-1.18671E-2</v>
      </c>
      <c r="CR45">
        <v>-5.1986000000000003E-3</v>
      </c>
      <c r="CS45">
        <v>-2.4601700000000001E-2</v>
      </c>
      <c r="CT45">
        <v>-1.9756200000000002E-2</v>
      </c>
      <c r="CU45">
        <v>0.2603722</v>
      </c>
      <c r="CV45">
        <v>0.3621028</v>
      </c>
      <c r="CW45">
        <v>-6.4521700000000001E-2</v>
      </c>
      <c r="CX45">
        <v>-0.16282530000000001</v>
      </c>
      <c r="CY45">
        <v>-0.12757789999999999</v>
      </c>
      <c r="CZ45">
        <v>-7.4245800000000001E-2</v>
      </c>
      <c r="DA45">
        <v>-5.4198900000000001E-2</v>
      </c>
      <c r="DB45">
        <v>-2.6095E-2</v>
      </c>
      <c r="DC45">
        <v>1.2409699999999999E-2</v>
      </c>
      <c r="DD45">
        <v>1.03347E-2</v>
      </c>
      <c r="DE45">
        <v>8.3859E-3</v>
      </c>
      <c r="DF45">
        <v>1.0841699999999999E-2</v>
      </c>
      <c r="DG45">
        <v>9.5285000000000005E-3</v>
      </c>
      <c r="DH45">
        <v>3.7539000000000001E-3</v>
      </c>
      <c r="DI45">
        <v>-3.0600000000000001E-4</v>
      </c>
      <c r="DJ45">
        <v>1.3658099999999999E-2</v>
      </c>
      <c r="DK45">
        <v>1.5977100000000001E-2</v>
      </c>
      <c r="DL45">
        <v>9.3320000000000002E-4</v>
      </c>
      <c r="DM45">
        <v>6.3670000000000003E-3</v>
      </c>
      <c r="DN45">
        <v>3.5506999999999999E-3</v>
      </c>
      <c r="DO45">
        <v>-6.1231000000000002E-3</v>
      </c>
      <c r="DP45">
        <v>8.8069999999999999E-4</v>
      </c>
      <c r="DQ45">
        <v>-1.8301700000000001E-2</v>
      </c>
      <c r="DR45">
        <v>-1.34296E-2</v>
      </c>
      <c r="DS45">
        <v>0.26677790000000001</v>
      </c>
      <c r="DT45">
        <v>0.36858770000000002</v>
      </c>
      <c r="DU45">
        <v>-5.78778E-2</v>
      </c>
      <c r="DV45">
        <v>-0.15621650000000001</v>
      </c>
      <c r="DW45">
        <v>-0.1211648</v>
      </c>
      <c r="DX45">
        <v>-6.8108600000000005E-2</v>
      </c>
      <c r="DY45">
        <v>-4.8421899999999997E-2</v>
      </c>
      <c r="DZ45">
        <v>-2.0866200000000001E-2</v>
      </c>
      <c r="EA45">
        <v>1.82766E-2</v>
      </c>
      <c r="EB45">
        <v>1.55812E-2</v>
      </c>
      <c r="EC45">
        <v>1.3002100000000001E-2</v>
      </c>
      <c r="ED45">
        <v>1.5077699999999999E-2</v>
      </c>
      <c r="EE45">
        <v>1.33223E-2</v>
      </c>
      <c r="EF45">
        <v>7.4237000000000001E-3</v>
      </c>
      <c r="EG45">
        <v>3.5030999999999999E-3</v>
      </c>
      <c r="EH45">
        <v>1.7943500000000001E-2</v>
      </c>
      <c r="EI45">
        <v>2.10073E-2</v>
      </c>
      <c r="EJ45">
        <v>6.8060999999999998E-3</v>
      </c>
      <c r="EK45">
        <v>1.3006800000000001E-2</v>
      </c>
      <c r="EL45">
        <v>1.1103200000000001E-2</v>
      </c>
      <c r="EM45">
        <v>2.1703E-3</v>
      </c>
      <c r="EN45">
        <v>9.6582999999999999E-3</v>
      </c>
      <c r="EO45">
        <v>-9.2054000000000007E-3</v>
      </c>
      <c r="EP45">
        <v>-4.2948999999999999E-3</v>
      </c>
      <c r="EQ45">
        <v>0.27602680000000002</v>
      </c>
      <c r="ER45">
        <v>0.37795079999999998</v>
      </c>
      <c r="ES45">
        <v>-4.8285099999999997E-2</v>
      </c>
      <c r="ET45">
        <v>-0.14667440000000001</v>
      </c>
      <c r="EU45">
        <v>-0.11190509999999999</v>
      </c>
      <c r="EV45">
        <v>-5.9247399999999999E-2</v>
      </c>
      <c r="EW45">
        <v>-4.0080900000000003E-2</v>
      </c>
      <c r="EX45">
        <v>-1.33166E-2</v>
      </c>
      <c r="EY45">
        <v>79.495990000000006</v>
      </c>
      <c r="EZ45">
        <v>78.069239999999994</v>
      </c>
      <c r="FA45">
        <v>75.981470000000002</v>
      </c>
      <c r="FB45">
        <v>74.260440000000003</v>
      </c>
      <c r="FC45">
        <v>73.065960000000004</v>
      </c>
      <c r="FD45">
        <v>71.93459</v>
      </c>
      <c r="FE45">
        <v>71.929180000000002</v>
      </c>
      <c r="FF45">
        <v>74.471739999999997</v>
      </c>
      <c r="FG45">
        <v>78.939179999999993</v>
      </c>
      <c r="FH45">
        <v>82.831419999999994</v>
      </c>
      <c r="FI45">
        <v>86.744190000000003</v>
      </c>
      <c r="FJ45">
        <v>90.58699</v>
      </c>
      <c r="FK45">
        <v>94.082599999999999</v>
      </c>
      <c r="FL45">
        <v>97.360259999999997</v>
      </c>
      <c r="FM45">
        <v>100.39709999999999</v>
      </c>
      <c r="FN45">
        <v>101.9478</v>
      </c>
      <c r="FO45">
        <v>103.24979999999999</v>
      </c>
      <c r="FP45">
        <v>103.5052</v>
      </c>
      <c r="FQ45">
        <v>102.8002</v>
      </c>
      <c r="FR45">
        <v>100.6738</v>
      </c>
      <c r="FS45">
        <v>96.061260000000004</v>
      </c>
      <c r="FT45">
        <v>91.558819999999997</v>
      </c>
      <c r="FU45">
        <v>88.863879999999995</v>
      </c>
      <c r="FV45">
        <v>86.443299999999994</v>
      </c>
      <c r="FW45">
        <v>0.1026403</v>
      </c>
      <c r="FX45">
        <v>8.6817000000000005E-3</v>
      </c>
      <c r="FY45">
        <v>8.6817000000000005E-3</v>
      </c>
      <c r="FZ45">
        <v>0</v>
      </c>
      <c r="GA45">
        <v>0</v>
      </c>
    </row>
    <row r="46" spans="1:183" x14ac:dyDescent="0.3">
      <c r="A46" s="3" t="s">
        <v>52</v>
      </c>
      <c r="B46" s="6" t="s">
        <v>53</v>
      </c>
      <c r="C46" s="6" t="s">
        <v>95</v>
      </c>
      <c r="D46" s="6">
        <v>44759</v>
      </c>
      <c r="E46" s="46">
        <v>16</v>
      </c>
      <c r="F46" s="46">
        <v>18</v>
      </c>
      <c r="G46" s="46">
        <v>17</v>
      </c>
      <c r="H46" s="46">
        <v>17</v>
      </c>
      <c r="I46">
        <v>10050</v>
      </c>
      <c r="J46">
        <v>23015</v>
      </c>
      <c r="K46">
        <v>1.7398560000000001</v>
      </c>
      <c r="L46">
        <v>1.4954289999999999</v>
      </c>
      <c r="M46">
        <v>1.2995890000000001</v>
      </c>
      <c r="N46">
        <v>1.1582440000000001</v>
      </c>
      <c r="O46">
        <v>1.036314</v>
      </c>
      <c r="P46">
        <v>0.94809480000000002</v>
      </c>
      <c r="Q46">
        <v>0.89870830000000002</v>
      </c>
      <c r="R46">
        <v>0.91219349999999999</v>
      </c>
      <c r="S46">
        <v>1.053372</v>
      </c>
      <c r="T46">
        <v>1.2867219999999999</v>
      </c>
      <c r="U46">
        <v>1.563798</v>
      </c>
      <c r="V46">
        <v>1.904223</v>
      </c>
      <c r="W46">
        <v>2.2211340000000002</v>
      </c>
      <c r="X46">
        <v>2.4944259999999998</v>
      </c>
      <c r="Y46">
        <v>2.740901</v>
      </c>
      <c r="Z46">
        <v>2.9862630000000001</v>
      </c>
      <c r="AA46">
        <v>3.2420789999999999</v>
      </c>
      <c r="AB46">
        <v>3.3898670000000002</v>
      </c>
      <c r="AC46">
        <v>3.4323419999999998</v>
      </c>
      <c r="AD46">
        <v>3.3435160000000002</v>
      </c>
      <c r="AE46">
        <v>3.1332629999999999</v>
      </c>
      <c r="AF46">
        <v>2.92205</v>
      </c>
      <c r="AG46">
        <v>2.5398010000000002</v>
      </c>
      <c r="AH46">
        <v>2.1062419999999999</v>
      </c>
      <c r="AI46">
        <v>-3.4000500000000003E-2</v>
      </c>
      <c r="AJ46">
        <v>-2.3522899999999999E-2</v>
      </c>
      <c r="AK46">
        <v>-1.63021E-2</v>
      </c>
      <c r="AL46">
        <v>-1.0153E-3</v>
      </c>
      <c r="AM46">
        <v>-2.519E-3</v>
      </c>
      <c r="AN46">
        <v>-1.7870799999999999E-2</v>
      </c>
      <c r="AO46">
        <v>-1.6995000000000001E-3</v>
      </c>
      <c r="AP46">
        <v>-2.3643000000000002E-3</v>
      </c>
      <c r="AQ46">
        <v>8.6893999999999999E-3</v>
      </c>
      <c r="AR46">
        <v>1.7862800000000002E-2</v>
      </c>
      <c r="AS46">
        <v>-1.9913999999999999E-3</v>
      </c>
      <c r="AT46">
        <v>1.9130399999999999E-2</v>
      </c>
      <c r="AU46">
        <v>-1.315E-3</v>
      </c>
      <c r="AV46">
        <v>-1.7078400000000001E-2</v>
      </c>
      <c r="AW46">
        <v>-4.9677300000000001E-2</v>
      </c>
      <c r="AX46">
        <v>0.14986099999999999</v>
      </c>
      <c r="AY46">
        <v>0.38193549999999998</v>
      </c>
      <c r="AZ46">
        <v>0.1155612</v>
      </c>
      <c r="BA46">
        <v>-0.18675</v>
      </c>
      <c r="BB46">
        <v>-0.1616725</v>
      </c>
      <c r="BC46">
        <v>-0.12998000000000001</v>
      </c>
      <c r="BD46">
        <v>-0.1024114</v>
      </c>
      <c r="BE46">
        <v>-6.5682699999999997E-2</v>
      </c>
      <c r="BF46">
        <v>-4.6958E-2</v>
      </c>
      <c r="BG46">
        <v>-2.4346900000000001E-2</v>
      </c>
      <c r="BH46">
        <v>-1.4841399999999999E-2</v>
      </c>
      <c r="BI46">
        <v>-8.5056999999999997E-3</v>
      </c>
      <c r="BJ46">
        <v>6.0070999999999996E-3</v>
      </c>
      <c r="BK46">
        <v>3.9604999999999996E-3</v>
      </c>
      <c r="BL46">
        <v>-1.17304E-2</v>
      </c>
      <c r="BM46">
        <v>4.4958999999999997E-3</v>
      </c>
      <c r="BN46">
        <v>4.4076000000000002E-3</v>
      </c>
      <c r="BO46">
        <v>1.6738900000000001E-2</v>
      </c>
      <c r="BP46">
        <v>2.7205799999999999E-2</v>
      </c>
      <c r="BQ46">
        <v>8.8593000000000005E-3</v>
      </c>
      <c r="BR46">
        <v>3.1108899999999998E-2</v>
      </c>
      <c r="BS46">
        <v>1.1438200000000001E-2</v>
      </c>
      <c r="BT46">
        <v>-4.0841999999999996E-3</v>
      </c>
      <c r="BU46">
        <v>-3.66492E-2</v>
      </c>
      <c r="BV46">
        <v>0.16261030000000001</v>
      </c>
      <c r="BW46">
        <v>0.3948776</v>
      </c>
      <c r="BX46">
        <v>0.12838720000000001</v>
      </c>
      <c r="BY46">
        <v>-0.17408940000000001</v>
      </c>
      <c r="BZ46">
        <v>-0.14929100000000001</v>
      </c>
      <c r="CA46">
        <v>-0.11785370000000001</v>
      </c>
      <c r="CB46">
        <v>-9.0608999999999995E-2</v>
      </c>
      <c r="CC46">
        <v>-5.4509200000000001E-2</v>
      </c>
      <c r="CD46">
        <v>-3.68215E-2</v>
      </c>
      <c r="CE46">
        <v>-1.76609E-2</v>
      </c>
      <c r="CF46">
        <v>-8.8287000000000001E-3</v>
      </c>
      <c r="CG46">
        <v>-3.1059E-3</v>
      </c>
      <c r="CH46">
        <v>1.0870700000000001E-2</v>
      </c>
      <c r="CI46">
        <v>8.4481999999999995E-3</v>
      </c>
      <c r="CJ46">
        <v>-7.4774999999999998E-3</v>
      </c>
      <c r="CK46">
        <v>8.7868000000000009E-3</v>
      </c>
      <c r="CL46">
        <v>9.0977999999999996E-3</v>
      </c>
      <c r="CM46">
        <v>2.2313900000000001E-2</v>
      </c>
      <c r="CN46">
        <v>3.36768E-2</v>
      </c>
      <c r="CO46">
        <v>1.63745E-2</v>
      </c>
      <c r="CP46">
        <v>3.9405200000000001E-2</v>
      </c>
      <c r="CQ46">
        <v>2.02711E-2</v>
      </c>
      <c r="CR46">
        <v>4.9156E-3</v>
      </c>
      <c r="CS46">
        <v>-2.7625899999999998E-2</v>
      </c>
      <c r="CT46">
        <v>0.17144039999999999</v>
      </c>
      <c r="CU46">
        <v>0.40384120000000001</v>
      </c>
      <c r="CV46">
        <v>0.13727049999999999</v>
      </c>
      <c r="CW46">
        <v>-0.16532069999999999</v>
      </c>
      <c r="CX46">
        <v>-0.1407156</v>
      </c>
      <c r="CY46">
        <v>-0.109455</v>
      </c>
      <c r="CZ46">
        <v>-8.24347E-2</v>
      </c>
      <c r="DA46">
        <v>-4.67705E-2</v>
      </c>
      <c r="DB46">
        <v>-2.9801000000000001E-2</v>
      </c>
      <c r="DC46">
        <v>-1.09748E-2</v>
      </c>
      <c r="DD46">
        <v>-2.8159999999999999E-3</v>
      </c>
      <c r="DE46">
        <v>2.2939000000000002E-3</v>
      </c>
      <c r="DF46">
        <v>1.5734399999999999E-2</v>
      </c>
      <c r="DG46">
        <v>1.29359E-2</v>
      </c>
      <c r="DH46">
        <v>-3.2247E-3</v>
      </c>
      <c r="DI46">
        <v>1.3077800000000001E-2</v>
      </c>
      <c r="DJ46">
        <v>1.3788E-2</v>
      </c>
      <c r="DK46">
        <v>2.7888900000000001E-2</v>
      </c>
      <c r="DL46">
        <v>4.0147700000000001E-2</v>
      </c>
      <c r="DM46">
        <v>2.38897E-2</v>
      </c>
      <c r="DN46">
        <v>4.7701500000000001E-2</v>
      </c>
      <c r="DO46">
        <v>2.9103899999999999E-2</v>
      </c>
      <c r="DP46">
        <v>1.39154E-2</v>
      </c>
      <c r="DQ46">
        <v>-1.86027E-2</v>
      </c>
      <c r="DR46">
        <v>0.1802705</v>
      </c>
      <c r="DS46">
        <v>0.41280489999999997</v>
      </c>
      <c r="DT46">
        <v>0.1461538</v>
      </c>
      <c r="DU46">
        <v>-0.156552</v>
      </c>
      <c r="DV46">
        <v>-0.13214020000000001</v>
      </c>
      <c r="DW46">
        <v>-0.1010563</v>
      </c>
      <c r="DX46">
        <v>-7.4260400000000004E-2</v>
      </c>
      <c r="DY46">
        <v>-3.9031799999999998E-2</v>
      </c>
      <c r="DZ46">
        <v>-2.2780499999999999E-2</v>
      </c>
      <c r="EA46">
        <v>-1.3212E-3</v>
      </c>
      <c r="EB46">
        <v>5.8653999999999998E-3</v>
      </c>
      <c r="EC46">
        <v>1.00903E-2</v>
      </c>
      <c r="ED46">
        <v>2.2756800000000001E-2</v>
      </c>
      <c r="EE46">
        <v>1.9415399999999999E-2</v>
      </c>
      <c r="EF46">
        <v>2.9156999999999998E-3</v>
      </c>
      <c r="EG46">
        <v>1.9273200000000001E-2</v>
      </c>
      <c r="EH46">
        <v>2.0559899999999999E-2</v>
      </c>
      <c r="EI46">
        <v>3.5938400000000002E-2</v>
      </c>
      <c r="EJ46">
        <v>4.9490699999999999E-2</v>
      </c>
      <c r="EK46">
        <v>3.4740500000000001E-2</v>
      </c>
      <c r="EL46">
        <v>5.96801E-2</v>
      </c>
      <c r="EM46">
        <v>4.1857100000000001E-2</v>
      </c>
      <c r="EN46">
        <v>2.6909599999999999E-2</v>
      </c>
      <c r="EO46">
        <v>-5.5744999999999996E-3</v>
      </c>
      <c r="EP46">
        <v>0.19301979999999999</v>
      </c>
      <c r="EQ46">
        <v>0.42574699999999999</v>
      </c>
      <c r="ER46">
        <v>0.15897990000000001</v>
      </c>
      <c r="ES46">
        <v>-0.1438914</v>
      </c>
      <c r="ET46">
        <v>-0.11975860000000001</v>
      </c>
      <c r="EU46">
        <v>-8.8929900000000006E-2</v>
      </c>
      <c r="EV46">
        <v>-6.2458100000000003E-2</v>
      </c>
      <c r="EW46">
        <v>-2.7858399999999998E-2</v>
      </c>
      <c r="EX46">
        <v>-1.2644000000000001E-2</v>
      </c>
      <c r="EY46">
        <v>87.737809999999996</v>
      </c>
      <c r="EZ46">
        <v>86.447209999999998</v>
      </c>
      <c r="FA46">
        <v>84.535669999999996</v>
      </c>
      <c r="FB46">
        <v>82.641000000000005</v>
      </c>
      <c r="FC46">
        <v>80.727720000000005</v>
      </c>
      <c r="FD46">
        <v>79.730419999999995</v>
      </c>
      <c r="FE46">
        <v>78.409199999999998</v>
      </c>
      <c r="FF46">
        <v>80.794889999999995</v>
      </c>
      <c r="FG46">
        <v>85.357849999999999</v>
      </c>
      <c r="FH46">
        <v>90.275009999999995</v>
      </c>
      <c r="FI46">
        <v>94.945310000000006</v>
      </c>
      <c r="FJ46">
        <v>98.681610000000006</v>
      </c>
      <c r="FK46">
        <v>101.43899999999999</v>
      </c>
      <c r="FL46">
        <v>104.3796</v>
      </c>
      <c r="FM46">
        <v>105.1858</v>
      </c>
      <c r="FN46">
        <v>106.49160000000001</v>
      </c>
      <c r="FO46">
        <v>107.1358</v>
      </c>
      <c r="FP46">
        <v>106.4744</v>
      </c>
      <c r="FQ46">
        <v>104.7323</v>
      </c>
      <c r="FR46">
        <v>101.7816</v>
      </c>
      <c r="FS46">
        <v>98.881159999999994</v>
      </c>
      <c r="FT46">
        <v>96.419420000000002</v>
      </c>
      <c r="FU46">
        <v>93.102500000000006</v>
      </c>
      <c r="FV46">
        <v>89.748660000000001</v>
      </c>
      <c r="FW46">
        <v>0.1511199</v>
      </c>
      <c r="FX46">
        <v>1.2054499999999999E-2</v>
      </c>
      <c r="FY46">
        <v>1.2054499999999999E-2</v>
      </c>
      <c r="FZ46">
        <v>0</v>
      </c>
      <c r="GA46">
        <v>0</v>
      </c>
    </row>
    <row r="47" spans="1:183" x14ac:dyDescent="0.3">
      <c r="A47" s="3" t="s">
        <v>52</v>
      </c>
      <c r="B47" s="6" t="s">
        <v>53</v>
      </c>
      <c r="C47" s="6" t="s">
        <v>95</v>
      </c>
      <c r="D47" s="6">
        <v>44766</v>
      </c>
      <c r="F47" s="46"/>
      <c r="G47" s="46"/>
      <c r="H47" s="46"/>
      <c r="FZ47">
        <v>0</v>
      </c>
      <c r="GA47">
        <v>1</v>
      </c>
    </row>
    <row r="48" spans="1:183" x14ac:dyDescent="0.3">
      <c r="A48" s="3" t="s">
        <v>52</v>
      </c>
      <c r="B48" s="6" t="s">
        <v>53</v>
      </c>
      <c r="C48" s="6" t="s">
        <v>95</v>
      </c>
      <c r="D48" s="6">
        <v>44771</v>
      </c>
      <c r="E48" s="46">
        <v>18</v>
      </c>
      <c r="F48" s="46">
        <v>20</v>
      </c>
      <c r="G48" s="46">
        <v>19</v>
      </c>
      <c r="H48" s="46">
        <v>19</v>
      </c>
      <c r="I48">
        <v>13912</v>
      </c>
      <c r="J48">
        <v>22973</v>
      </c>
      <c r="K48">
        <v>1.365475</v>
      </c>
      <c r="L48">
        <v>1.1773739999999999</v>
      </c>
      <c r="M48">
        <v>1.045142</v>
      </c>
      <c r="N48">
        <v>0.9406871</v>
      </c>
      <c r="O48">
        <v>0.87428289999999997</v>
      </c>
      <c r="P48">
        <v>0.82129949999999996</v>
      </c>
      <c r="Q48">
        <v>0.77440960000000003</v>
      </c>
      <c r="R48">
        <v>0.75455079999999997</v>
      </c>
      <c r="S48">
        <v>0.80007510000000004</v>
      </c>
      <c r="T48">
        <v>0.9048216</v>
      </c>
      <c r="U48">
        <v>1.0710459999999999</v>
      </c>
      <c r="V48">
        <v>1.3037399999999999</v>
      </c>
      <c r="W48">
        <v>1.5717049999999999</v>
      </c>
      <c r="X48">
        <v>1.8445419999999999</v>
      </c>
      <c r="Y48">
        <v>2.107313</v>
      </c>
      <c r="Z48">
        <v>2.3809279999999999</v>
      </c>
      <c r="AA48">
        <v>2.6324000000000001</v>
      </c>
      <c r="AB48">
        <v>2.8316059999999998</v>
      </c>
      <c r="AC48">
        <v>2.8898999999999999</v>
      </c>
      <c r="AD48">
        <v>2.7591559999999999</v>
      </c>
      <c r="AE48">
        <v>2.5614680000000001</v>
      </c>
      <c r="AF48">
        <v>2.3541750000000001</v>
      </c>
      <c r="AG48">
        <v>2.0560040000000002</v>
      </c>
      <c r="AH48">
        <v>1.7271879999999999</v>
      </c>
      <c r="AI48">
        <v>-2.5975E-3</v>
      </c>
      <c r="AJ48">
        <v>-9.634E-4</v>
      </c>
      <c r="AK48">
        <v>1.00053E-2</v>
      </c>
      <c r="AL48">
        <v>-1.2082E-3</v>
      </c>
      <c r="AM48">
        <v>-4.7813999999999999E-3</v>
      </c>
      <c r="AN48">
        <v>-4.1060000000000003E-3</v>
      </c>
      <c r="AO48">
        <v>-1.81E-3</v>
      </c>
      <c r="AP48">
        <v>1.0678E-3</v>
      </c>
      <c r="AQ48">
        <v>1.17115E-2</v>
      </c>
      <c r="AR48">
        <v>-3.7049000000000001E-3</v>
      </c>
      <c r="AS48">
        <v>-1.8589399999999999E-2</v>
      </c>
      <c r="AT48">
        <v>-9.5993999999999993E-3</v>
      </c>
      <c r="AU48">
        <v>-1.9818100000000002E-2</v>
      </c>
      <c r="AV48">
        <v>-2.34831E-2</v>
      </c>
      <c r="AW48">
        <v>-2.7605899999999999E-2</v>
      </c>
      <c r="AX48">
        <v>-2.71776E-2</v>
      </c>
      <c r="AY48">
        <v>-4.2444000000000003E-2</v>
      </c>
      <c r="AZ48">
        <v>0.16303480000000001</v>
      </c>
      <c r="BA48">
        <v>0.20935280000000001</v>
      </c>
      <c r="BB48">
        <v>-0.11849220000000001</v>
      </c>
      <c r="BC48">
        <v>-0.12064859999999999</v>
      </c>
      <c r="BD48">
        <v>-6.9749599999999995E-2</v>
      </c>
      <c r="BE48">
        <v>-3.4351E-2</v>
      </c>
      <c r="BF48">
        <v>-2.8680799999999999E-2</v>
      </c>
      <c r="BG48">
        <v>3.9386999999999998E-3</v>
      </c>
      <c r="BH48">
        <v>4.8383000000000002E-3</v>
      </c>
      <c r="BI48">
        <v>1.52383E-2</v>
      </c>
      <c r="BJ48">
        <v>3.5660000000000002E-3</v>
      </c>
      <c r="BK48">
        <v>-3.4949999999999998E-4</v>
      </c>
      <c r="BL48">
        <v>1.8369999999999999E-4</v>
      </c>
      <c r="BM48">
        <v>2.6051E-3</v>
      </c>
      <c r="BN48">
        <v>5.9106999999999996E-3</v>
      </c>
      <c r="BO48">
        <v>1.69903E-2</v>
      </c>
      <c r="BP48">
        <v>2.3227E-3</v>
      </c>
      <c r="BQ48">
        <v>-1.1677099999999999E-2</v>
      </c>
      <c r="BR48">
        <v>-1.8052999999999999E-3</v>
      </c>
      <c r="BS48">
        <v>-1.12032E-2</v>
      </c>
      <c r="BT48">
        <v>-1.43109E-2</v>
      </c>
      <c r="BU48">
        <v>-1.81715E-2</v>
      </c>
      <c r="BV48">
        <v>-1.7544299999999999E-2</v>
      </c>
      <c r="BW48">
        <v>-3.27712E-2</v>
      </c>
      <c r="BX48">
        <v>0.1729241</v>
      </c>
      <c r="BY48">
        <v>0.21916179999999999</v>
      </c>
      <c r="BZ48">
        <v>-0.10863109999999999</v>
      </c>
      <c r="CA48">
        <v>-0.110975</v>
      </c>
      <c r="CB48">
        <v>-6.0498000000000003E-2</v>
      </c>
      <c r="CC48">
        <v>-2.5685699999999999E-2</v>
      </c>
      <c r="CD48">
        <v>-2.0815899999999998E-2</v>
      </c>
      <c r="CE48">
        <v>8.4656000000000002E-3</v>
      </c>
      <c r="CF48">
        <v>8.8564999999999998E-3</v>
      </c>
      <c r="CG48">
        <v>1.88627E-2</v>
      </c>
      <c r="CH48">
        <v>6.8725000000000001E-3</v>
      </c>
      <c r="CI48">
        <v>2.7200000000000002E-3</v>
      </c>
      <c r="CJ48">
        <v>3.1546999999999999E-3</v>
      </c>
      <c r="CK48">
        <v>5.6629999999999996E-3</v>
      </c>
      <c r="CL48">
        <v>9.2648999999999995E-3</v>
      </c>
      <c r="CM48">
        <v>2.0646399999999999E-2</v>
      </c>
      <c r="CN48">
        <v>6.4974000000000004E-3</v>
      </c>
      <c r="CO48">
        <v>-6.8897000000000003E-3</v>
      </c>
      <c r="CP48">
        <v>3.5928000000000002E-3</v>
      </c>
      <c r="CQ48">
        <v>-5.2364999999999998E-3</v>
      </c>
      <c r="CR48">
        <v>-7.9582000000000003E-3</v>
      </c>
      <c r="CS48" s="34">
        <v>-1.16372E-2</v>
      </c>
      <c r="CT48">
        <v>-1.08723E-2</v>
      </c>
      <c r="CU48">
        <v>-2.6071799999999999E-2</v>
      </c>
      <c r="CV48">
        <v>0.1797734</v>
      </c>
      <c r="CW48">
        <v>0.2259554</v>
      </c>
      <c r="CX48">
        <v>-0.1018014</v>
      </c>
      <c r="CY48">
        <v>-0.1042751</v>
      </c>
      <c r="CZ48">
        <v>-5.4090300000000001E-2</v>
      </c>
      <c r="DA48">
        <v>-1.96841E-2</v>
      </c>
      <c r="DB48">
        <v>-1.53688E-2</v>
      </c>
      <c r="DC48">
        <v>1.29926E-2</v>
      </c>
      <c r="DD48">
        <v>1.2874699999999999E-2</v>
      </c>
      <c r="DE48">
        <v>2.2487E-2</v>
      </c>
      <c r="DF48">
        <v>1.01791E-2</v>
      </c>
      <c r="DG48">
        <v>5.7895999999999998E-3</v>
      </c>
      <c r="DH48">
        <v>6.1257000000000004E-3</v>
      </c>
      <c r="DI48">
        <v>8.7209000000000002E-3</v>
      </c>
      <c r="DJ48">
        <v>1.2619E-2</v>
      </c>
      <c r="DK48">
        <v>2.4302500000000001E-2</v>
      </c>
      <c r="DL48">
        <v>1.06721E-2</v>
      </c>
      <c r="DM48">
        <v>-2.1021999999999998E-3</v>
      </c>
      <c r="DN48">
        <v>8.9910000000000007E-3</v>
      </c>
      <c r="DO48">
        <v>7.3010000000000002E-4</v>
      </c>
      <c r="DP48">
        <v>-1.6054999999999999E-3</v>
      </c>
      <c r="DQ48">
        <v>-5.1029999999999999E-3</v>
      </c>
      <c r="DR48">
        <v>-4.2002999999999997E-3</v>
      </c>
      <c r="DS48">
        <v>-1.9372400000000001E-2</v>
      </c>
      <c r="DT48">
        <v>0.18662280000000001</v>
      </c>
      <c r="DU48">
        <v>0.23274909999999999</v>
      </c>
      <c r="DV48">
        <v>-9.4971700000000006E-2</v>
      </c>
      <c r="DW48">
        <v>-9.7575099999999998E-2</v>
      </c>
      <c r="DX48">
        <v>-4.7682700000000001E-2</v>
      </c>
      <c r="DY48">
        <v>-1.36826E-2</v>
      </c>
      <c r="DZ48">
        <v>-9.9215999999999992E-3</v>
      </c>
      <c r="EA48">
        <v>1.95287E-2</v>
      </c>
      <c r="EB48">
        <v>1.8676399999999999E-2</v>
      </c>
      <c r="EC48">
        <v>2.7720000000000002E-2</v>
      </c>
      <c r="ED48">
        <v>1.49532E-2</v>
      </c>
      <c r="EE48">
        <v>1.02215E-2</v>
      </c>
      <c r="EF48">
        <v>1.0415300000000001E-2</v>
      </c>
      <c r="EG48">
        <v>1.3136E-2</v>
      </c>
      <c r="EH48">
        <v>1.7461899999999999E-2</v>
      </c>
      <c r="EI48">
        <v>2.9581300000000001E-2</v>
      </c>
      <c r="EJ48">
        <v>1.6699800000000001E-2</v>
      </c>
      <c r="EK48">
        <v>4.8101000000000003E-3</v>
      </c>
      <c r="EL48">
        <v>1.6785100000000001E-2</v>
      </c>
      <c r="EM48">
        <v>9.3451000000000003E-3</v>
      </c>
      <c r="EN48">
        <v>7.5668000000000003E-3</v>
      </c>
      <c r="EO48">
        <v>4.3314E-3</v>
      </c>
      <c r="EP48">
        <v>5.4330000000000003E-3</v>
      </c>
      <c r="EQ48">
        <v>-9.6994999999999998E-3</v>
      </c>
      <c r="ER48">
        <v>0.1965121</v>
      </c>
      <c r="ES48">
        <v>0.242558</v>
      </c>
      <c r="ET48">
        <v>-8.5110699999999997E-2</v>
      </c>
      <c r="EU48">
        <v>-8.7901499999999994E-2</v>
      </c>
      <c r="EV48">
        <v>-3.8431100000000003E-2</v>
      </c>
      <c r="EW48">
        <v>-5.0172000000000003E-3</v>
      </c>
      <c r="EX48">
        <v>-2.0568000000000001E-3</v>
      </c>
      <c r="EY48">
        <v>80.888630000000006</v>
      </c>
      <c r="EZ48">
        <v>78.934700000000007</v>
      </c>
      <c r="FA48">
        <v>77.08278</v>
      </c>
      <c r="FB48">
        <v>75.509870000000006</v>
      </c>
      <c r="FC48">
        <v>74.134900000000002</v>
      </c>
      <c r="FD48">
        <v>73.425539999999998</v>
      </c>
      <c r="FE48">
        <v>73.018169999999998</v>
      </c>
      <c r="FF48">
        <v>74.576769999999996</v>
      </c>
      <c r="FG48">
        <v>77.73048</v>
      </c>
      <c r="FH48">
        <v>81.873099999999994</v>
      </c>
      <c r="FI48">
        <v>85.872100000000003</v>
      </c>
      <c r="FJ48">
        <v>89.178640000000001</v>
      </c>
      <c r="FK48">
        <v>92.407489999999996</v>
      </c>
      <c r="FL48">
        <v>94.908770000000004</v>
      </c>
      <c r="FM48">
        <v>96.754589999999993</v>
      </c>
      <c r="FN48">
        <v>98.599819999999994</v>
      </c>
      <c r="FO48">
        <v>100.11369999999999</v>
      </c>
      <c r="FP48">
        <v>99.693020000000004</v>
      </c>
      <c r="FQ48">
        <v>98.172200000000004</v>
      </c>
      <c r="FR48">
        <v>94.853309999999993</v>
      </c>
      <c r="FS48">
        <v>91.473849999999999</v>
      </c>
      <c r="FT48">
        <v>88.271280000000004</v>
      </c>
      <c r="FU48">
        <v>85.376630000000006</v>
      </c>
      <c r="FV48">
        <v>82.368679999999998</v>
      </c>
      <c r="FW48">
        <v>0.1039915</v>
      </c>
      <c r="FX48">
        <v>9.0801000000000007E-3</v>
      </c>
      <c r="FY48">
        <v>9.0801000000000007E-3</v>
      </c>
      <c r="FZ48">
        <v>0</v>
      </c>
      <c r="GA48">
        <v>0</v>
      </c>
    </row>
    <row r="49" spans="1:183" x14ac:dyDescent="0.3">
      <c r="A49" s="3" t="s">
        <v>52</v>
      </c>
      <c r="B49" s="6" t="s">
        <v>53</v>
      </c>
      <c r="C49" s="6" t="s">
        <v>95</v>
      </c>
      <c r="D49" s="6">
        <v>44789</v>
      </c>
      <c r="E49" s="46">
        <v>18</v>
      </c>
      <c r="F49" s="46">
        <v>22</v>
      </c>
      <c r="G49" s="46">
        <v>21</v>
      </c>
      <c r="H49" s="46">
        <v>19</v>
      </c>
      <c r="I49">
        <v>19671</v>
      </c>
      <c r="J49">
        <v>20487</v>
      </c>
      <c r="K49">
        <v>1.1515820000000001</v>
      </c>
      <c r="L49">
        <v>0.97473290000000001</v>
      </c>
      <c r="M49">
        <v>0.8499987</v>
      </c>
      <c r="N49">
        <v>0.76153550000000003</v>
      </c>
      <c r="O49">
        <v>0.71880250000000001</v>
      </c>
      <c r="P49">
        <v>0.69771459999999996</v>
      </c>
      <c r="Q49">
        <v>0.69483090000000003</v>
      </c>
      <c r="R49">
        <v>0.67671870000000001</v>
      </c>
      <c r="S49">
        <v>0.66808719999999999</v>
      </c>
      <c r="T49">
        <v>0.75418180000000001</v>
      </c>
      <c r="U49">
        <v>0.92356570000000004</v>
      </c>
      <c r="V49">
        <v>1.1484559999999999</v>
      </c>
      <c r="W49">
        <v>1.454366</v>
      </c>
      <c r="X49">
        <v>1.791615</v>
      </c>
      <c r="Y49">
        <v>2.1292979999999999</v>
      </c>
      <c r="Z49">
        <v>2.4940470000000001</v>
      </c>
      <c r="AA49">
        <v>2.82097</v>
      </c>
      <c r="AB49">
        <v>3.0644879999999999</v>
      </c>
      <c r="AC49">
        <v>3.1439119999999998</v>
      </c>
      <c r="AD49">
        <v>3.0291329999999999</v>
      </c>
      <c r="AE49">
        <v>2.790632</v>
      </c>
      <c r="AF49">
        <v>2.4909569999999999</v>
      </c>
      <c r="AG49">
        <v>2.0502319999999998</v>
      </c>
      <c r="AH49">
        <v>1.656577</v>
      </c>
      <c r="AI49">
        <v>-2.5098100000000002E-2</v>
      </c>
      <c r="AJ49">
        <v>-1.3444299999999999E-2</v>
      </c>
      <c r="AK49">
        <v>-1.65294E-2</v>
      </c>
      <c r="AL49">
        <v>-8.4895000000000005E-3</v>
      </c>
      <c r="AM49">
        <v>-7.0425000000000001E-3</v>
      </c>
      <c r="AN49">
        <v>-2.3300000000000001E-5</v>
      </c>
      <c r="AO49">
        <v>-5.5909999999999998E-4</v>
      </c>
      <c r="AP49">
        <v>3.4163000000000002E-3</v>
      </c>
      <c r="AQ49">
        <v>-1.3694E-3</v>
      </c>
      <c r="AR49">
        <v>-2.6315000000000002E-3</v>
      </c>
      <c r="AS49">
        <v>-1.8615000000000001E-3</v>
      </c>
      <c r="AT49">
        <v>-1.9395599999999999E-2</v>
      </c>
      <c r="AU49">
        <v>-2.31191E-2</v>
      </c>
      <c r="AV49">
        <v>-1.93025E-2</v>
      </c>
      <c r="AW49">
        <v>-3.1435200000000003E-2</v>
      </c>
      <c r="AX49">
        <v>-2.3989699999999999E-2</v>
      </c>
      <c r="AY49">
        <v>-4.0707800000000002E-2</v>
      </c>
      <c r="AZ49">
        <v>2.07934E-2</v>
      </c>
      <c r="BA49">
        <v>0.154723</v>
      </c>
      <c r="BB49">
        <v>0.15760179999999999</v>
      </c>
      <c r="BC49">
        <v>-6.4438999999999998E-3</v>
      </c>
      <c r="BD49">
        <v>-0.1107925</v>
      </c>
      <c r="BE49">
        <v>-0.1120729</v>
      </c>
      <c r="BF49">
        <v>-6.8621799999999997E-2</v>
      </c>
      <c r="BG49">
        <v>-1.9962899999999999E-2</v>
      </c>
      <c r="BH49">
        <v>-8.9277999999999996E-3</v>
      </c>
      <c r="BI49">
        <v>-1.24817E-2</v>
      </c>
      <c r="BJ49" s="34">
        <v>-4.9370000000000004E-3</v>
      </c>
      <c r="BK49">
        <v>-3.7169E-3</v>
      </c>
      <c r="BL49">
        <v>3.1028000000000002E-3</v>
      </c>
      <c r="BM49">
        <v>2.6332999999999999E-3</v>
      </c>
      <c r="BN49">
        <v>7.0442999999999999E-3</v>
      </c>
      <c r="BO49">
        <v>2.5568000000000001E-3</v>
      </c>
      <c r="BP49">
        <v>1.9281000000000001E-3</v>
      </c>
      <c r="BQ49">
        <v>3.4613999999999999E-3</v>
      </c>
      <c r="BR49">
        <v>-1.3251499999999999E-2</v>
      </c>
      <c r="BS49">
        <v>-1.6215E-2</v>
      </c>
      <c r="BT49">
        <v>-1.18394E-2</v>
      </c>
      <c r="BU49">
        <v>-2.3604400000000001E-2</v>
      </c>
      <c r="BV49">
        <v>-1.6050200000000001E-2</v>
      </c>
      <c r="BW49">
        <v>-3.2793700000000002E-2</v>
      </c>
      <c r="BX49">
        <v>2.8766400000000001E-2</v>
      </c>
      <c r="BY49">
        <v>0.1628251</v>
      </c>
      <c r="BZ49">
        <v>0.16569229999999999</v>
      </c>
      <c r="CA49">
        <v>1.4444E-3</v>
      </c>
      <c r="CB49">
        <v>-0.1030595</v>
      </c>
      <c r="CC49">
        <v>-0.1048012</v>
      </c>
      <c r="CD49">
        <v>-6.2198299999999998E-2</v>
      </c>
      <c r="CE49">
        <v>-1.6406299999999999E-2</v>
      </c>
      <c r="CF49">
        <v>-5.7996999999999996E-3</v>
      </c>
      <c r="CG49">
        <v>-9.6783000000000008E-3</v>
      </c>
      <c r="CH49">
        <v>-2.4765999999999998E-3</v>
      </c>
      <c r="CI49">
        <v>-1.4136000000000001E-3</v>
      </c>
      <c r="CJ49">
        <v>5.2678999999999998E-3</v>
      </c>
      <c r="CK49">
        <v>4.8443999999999996E-3</v>
      </c>
      <c r="CL49">
        <v>9.5571000000000007E-3</v>
      </c>
      <c r="CM49">
        <v>5.2760000000000003E-3</v>
      </c>
      <c r="CN49">
        <v>5.0860000000000002E-3</v>
      </c>
      <c r="CO49">
        <v>7.1481000000000001E-3</v>
      </c>
      <c r="CP49">
        <v>-8.9961999999999993E-3</v>
      </c>
      <c r="CQ49">
        <v>-1.1433199999999999E-2</v>
      </c>
      <c r="CR49">
        <v>-6.6703999999999999E-3</v>
      </c>
      <c r="CS49">
        <v>-1.81809E-2</v>
      </c>
      <c r="CT49">
        <v>-1.05512E-2</v>
      </c>
      <c r="CU49">
        <v>-2.7312400000000001E-2</v>
      </c>
      <c r="CV49">
        <v>3.42885E-2</v>
      </c>
      <c r="CW49">
        <v>0.16843649999999999</v>
      </c>
      <c r="CX49">
        <v>0.1712958</v>
      </c>
      <c r="CY49">
        <v>6.9078000000000004E-3</v>
      </c>
      <c r="CZ49">
        <v>-9.7703600000000002E-2</v>
      </c>
      <c r="DA49">
        <v>-9.9764900000000004E-2</v>
      </c>
      <c r="DB49">
        <v>-5.7749500000000002E-2</v>
      </c>
      <c r="DC49">
        <v>-1.28497E-2</v>
      </c>
      <c r="DD49">
        <v>-2.6716000000000001E-3</v>
      </c>
      <c r="DE49">
        <v>-6.8748999999999998E-3</v>
      </c>
      <c r="DF49">
        <v>-1.6099999999999998E-5</v>
      </c>
      <c r="DG49">
        <v>8.8960000000000005E-4</v>
      </c>
      <c r="DH49">
        <v>7.4330000000000004E-3</v>
      </c>
      <c r="DI49">
        <v>7.0555000000000001E-3</v>
      </c>
      <c r="DJ49">
        <v>1.20698E-2</v>
      </c>
      <c r="DK49">
        <v>7.9953000000000003E-3</v>
      </c>
      <c r="DL49">
        <v>8.2439999999999996E-3</v>
      </c>
      <c r="DM49" s="34">
        <v>1.0834699999999999E-2</v>
      </c>
      <c r="DN49">
        <v>-4.7407999999999999E-3</v>
      </c>
      <c r="DO49">
        <v>-6.6514E-3</v>
      </c>
      <c r="DP49">
        <v>-1.5015E-3</v>
      </c>
      <c r="DQ49">
        <v>-1.2757299999999999E-2</v>
      </c>
      <c r="DR49">
        <v>-5.0523E-3</v>
      </c>
      <c r="DS49">
        <v>-2.1831099999999999E-2</v>
      </c>
      <c r="DT49">
        <v>3.9810600000000002E-2</v>
      </c>
      <c r="DU49">
        <v>0.17404790000000001</v>
      </c>
      <c r="DV49">
        <v>0.17689930000000001</v>
      </c>
      <c r="DW49">
        <v>1.2371200000000001E-2</v>
      </c>
      <c r="DX49">
        <v>-9.2347700000000005E-2</v>
      </c>
      <c r="DY49">
        <v>-9.4728499999999993E-2</v>
      </c>
      <c r="DZ49">
        <v>-5.3300599999999997E-2</v>
      </c>
      <c r="EA49">
        <v>-7.7145E-3</v>
      </c>
      <c r="EB49">
        <v>1.8448E-3</v>
      </c>
      <c r="EC49">
        <v>-2.8272000000000002E-3</v>
      </c>
      <c r="ED49">
        <v>3.5363E-3</v>
      </c>
      <c r="EE49">
        <v>4.2151999999999997E-3</v>
      </c>
      <c r="EF49">
        <v>1.05591E-2</v>
      </c>
      <c r="EG49">
        <v>1.0247900000000001E-2</v>
      </c>
      <c r="EH49" s="34">
        <v>1.5697900000000001E-2</v>
      </c>
      <c r="EI49">
        <v>1.19215E-2</v>
      </c>
      <c r="EJ49">
        <v>1.28036E-2</v>
      </c>
      <c r="EK49">
        <v>1.6157600000000001E-2</v>
      </c>
      <c r="EL49">
        <v>1.4032999999999999E-3</v>
      </c>
      <c r="EM49">
        <v>2.5270000000000002E-4</v>
      </c>
      <c r="EN49">
        <v>5.9617000000000003E-3</v>
      </c>
      <c r="EO49">
        <v>-4.9265999999999997E-3</v>
      </c>
      <c r="EP49">
        <v>2.8873000000000002E-3</v>
      </c>
      <c r="EQ49">
        <v>-1.3917000000000001E-2</v>
      </c>
      <c r="ER49">
        <v>4.7783699999999998E-2</v>
      </c>
      <c r="ES49">
        <v>0.1821499</v>
      </c>
      <c r="ET49">
        <v>0.18498980000000001</v>
      </c>
      <c r="EU49">
        <v>2.02595E-2</v>
      </c>
      <c r="EV49">
        <v>-8.4614599999999998E-2</v>
      </c>
      <c r="EW49">
        <v>-8.7456800000000001E-2</v>
      </c>
      <c r="EX49">
        <v>-4.6877099999999998E-2</v>
      </c>
      <c r="EY49">
        <v>76.989329999999995</v>
      </c>
      <c r="EZ49">
        <v>75.757450000000006</v>
      </c>
      <c r="FA49">
        <v>74.062730000000002</v>
      </c>
      <c r="FB49">
        <v>72.53519</v>
      </c>
      <c r="FC49">
        <v>70.789119999999997</v>
      </c>
      <c r="FD49">
        <v>69.928510000000003</v>
      </c>
      <c r="FE49">
        <v>69.405869999999993</v>
      </c>
      <c r="FF49">
        <v>71.49015</v>
      </c>
      <c r="FG49">
        <v>76.297510000000003</v>
      </c>
      <c r="FH49">
        <v>81.827979999999997</v>
      </c>
      <c r="FI49">
        <v>86.555059999999997</v>
      </c>
      <c r="FJ49">
        <v>90.908680000000004</v>
      </c>
      <c r="FK49">
        <v>95.177599999999998</v>
      </c>
      <c r="FL49">
        <v>98.790430000000001</v>
      </c>
      <c r="FM49">
        <v>101.49160000000001</v>
      </c>
      <c r="FN49">
        <v>102.8526</v>
      </c>
      <c r="FO49">
        <v>103.0642</v>
      </c>
      <c r="FP49">
        <v>102.2929</v>
      </c>
      <c r="FQ49">
        <v>100.58839999999999</v>
      </c>
      <c r="FR49">
        <v>97.045140000000004</v>
      </c>
      <c r="FS49">
        <v>92.290649999999999</v>
      </c>
      <c r="FT49">
        <v>88.718190000000007</v>
      </c>
      <c r="FU49">
        <v>85.586879999999994</v>
      </c>
      <c r="FV49">
        <v>83.164410000000004</v>
      </c>
      <c r="FW49">
        <v>7.8395199999999998E-2</v>
      </c>
      <c r="FX49">
        <v>7.4095999999999997E-3</v>
      </c>
      <c r="FY49">
        <v>7.4095999999999997E-3</v>
      </c>
      <c r="FZ49">
        <v>0</v>
      </c>
      <c r="GA49">
        <v>0</v>
      </c>
    </row>
    <row r="50" spans="1:183" x14ac:dyDescent="0.3">
      <c r="A50" s="3" t="s">
        <v>52</v>
      </c>
      <c r="B50" s="6" t="s">
        <v>53</v>
      </c>
      <c r="C50" s="6" t="s">
        <v>95</v>
      </c>
      <c r="D50" s="6">
        <v>44790</v>
      </c>
      <c r="E50" s="46">
        <v>17</v>
      </c>
      <c r="F50" s="46">
        <v>19</v>
      </c>
      <c r="G50" s="46">
        <v>18</v>
      </c>
      <c r="H50" s="46">
        <v>19</v>
      </c>
      <c r="I50">
        <v>18315</v>
      </c>
      <c r="J50">
        <v>20483</v>
      </c>
      <c r="K50">
        <v>1.377691</v>
      </c>
      <c r="L50">
        <v>1.187414</v>
      </c>
      <c r="M50">
        <v>1.046522</v>
      </c>
      <c r="N50">
        <v>0.94586130000000002</v>
      </c>
      <c r="O50">
        <v>0.88846999999999998</v>
      </c>
      <c r="P50">
        <v>0.85162859999999996</v>
      </c>
      <c r="Q50">
        <v>0.84735919999999998</v>
      </c>
      <c r="R50">
        <v>0.82955959999999995</v>
      </c>
      <c r="S50">
        <v>0.82013950000000002</v>
      </c>
      <c r="T50">
        <v>0.92313639999999997</v>
      </c>
      <c r="U50">
        <v>1.076991</v>
      </c>
      <c r="V50">
        <v>1.2559929999999999</v>
      </c>
      <c r="W50">
        <v>1.4726669999999999</v>
      </c>
      <c r="X50">
        <v>1.719109</v>
      </c>
      <c r="Y50">
        <v>1.97265</v>
      </c>
      <c r="Z50">
        <v>2.1858249999999999</v>
      </c>
      <c r="AA50">
        <v>2.3550689999999999</v>
      </c>
      <c r="AB50">
        <v>2.5525289999999998</v>
      </c>
      <c r="AC50">
        <v>2.6351170000000002</v>
      </c>
      <c r="AD50">
        <v>2.542948</v>
      </c>
      <c r="AE50">
        <v>2.3641040000000002</v>
      </c>
      <c r="AF50">
        <v>2.1405979999999998</v>
      </c>
      <c r="AG50">
        <v>1.7785340000000001</v>
      </c>
      <c r="AH50">
        <v>1.4438789999999999</v>
      </c>
      <c r="AI50">
        <v>-3.2996900000000003E-2</v>
      </c>
      <c r="AJ50">
        <v>-1.7718100000000001E-2</v>
      </c>
      <c r="AK50">
        <v>-7.5446999999999997E-3</v>
      </c>
      <c r="AL50">
        <v>-5.0666000000000001E-3</v>
      </c>
      <c r="AM50">
        <v>-1.50119E-2</v>
      </c>
      <c r="AN50">
        <v>-1.62408E-2</v>
      </c>
      <c r="AO50">
        <v>-1.8246800000000001E-2</v>
      </c>
      <c r="AP50">
        <v>-1.9738800000000001E-2</v>
      </c>
      <c r="AQ50">
        <v>-2.4395699999999999E-2</v>
      </c>
      <c r="AR50">
        <v>-1.99165E-2</v>
      </c>
      <c r="AS50">
        <v>-2.1211399999999998E-2</v>
      </c>
      <c r="AT50">
        <v>-1.33554E-2</v>
      </c>
      <c r="AU50">
        <v>-1.21581E-2</v>
      </c>
      <c r="AV50">
        <v>-4.4064300000000001E-2</v>
      </c>
      <c r="AW50">
        <v>-4.1999300000000003E-2</v>
      </c>
      <c r="AX50">
        <v>-3.4462300000000001E-2</v>
      </c>
      <c r="AY50">
        <v>0.20224619999999999</v>
      </c>
      <c r="AZ50">
        <v>0.24991920000000001</v>
      </c>
      <c r="BA50">
        <v>0.22169820000000001</v>
      </c>
      <c r="BB50">
        <v>-0.19635910000000001</v>
      </c>
      <c r="BC50">
        <v>-0.13929040000000001</v>
      </c>
      <c r="BD50">
        <v>-6.6235799999999997E-2</v>
      </c>
      <c r="BE50">
        <v>-3.8648599999999998E-2</v>
      </c>
      <c r="BF50">
        <v>-2.7127999999999999E-2</v>
      </c>
      <c r="BG50">
        <v>-2.72839E-2</v>
      </c>
      <c r="BH50">
        <v>-1.2500000000000001E-2</v>
      </c>
      <c r="BI50">
        <v>-2.8893999999999999E-3</v>
      </c>
      <c r="BJ50">
        <v>-7.9739999999999998E-4</v>
      </c>
      <c r="BK50">
        <v>-1.10872E-2</v>
      </c>
      <c r="BL50">
        <v>-1.24952E-2</v>
      </c>
      <c r="BM50">
        <v>-1.436E-2</v>
      </c>
      <c r="BN50">
        <v>-1.5460099999999999E-2</v>
      </c>
      <c r="BO50">
        <v>-1.96975E-2</v>
      </c>
      <c r="BP50">
        <v>-1.45311E-2</v>
      </c>
      <c r="BQ50">
        <v>-1.5183800000000001E-2</v>
      </c>
      <c r="BR50">
        <v>-6.6861000000000004E-3</v>
      </c>
      <c r="BS50">
        <v>-5.0039000000000004E-3</v>
      </c>
      <c r="BT50">
        <v>-3.62793E-2</v>
      </c>
      <c r="BU50">
        <v>-3.3754100000000002E-2</v>
      </c>
      <c r="BV50">
        <v>-2.6109299999999998E-2</v>
      </c>
      <c r="BW50">
        <v>0.2104057</v>
      </c>
      <c r="BX50">
        <v>0.25795499999999999</v>
      </c>
      <c r="BY50">
        <v>0.22966130000000001</v>
      </c>
      <c r="BZ50">
        <v>-0.18835289999999999</v>
      </c>
      <c r="CA50">
        <v>-0.13171479999999999</v>
      </c>
      <c r="CB50">
        <v>-5.9101099999999997E-2</v>
      </c>
      <c r="CC50">
        <v>-3.2120799999999998E-2</v>
      </c>
      <c r="CD50">
        <v>-2.1349400000000001E-2</v>
      </c>
      <c r="CE50">
        <v>-2.3327000000000001E-2</v>
      </c>
      <c r="CF50">
        <v>-8.8859999999999998E-3</v>
      </c>
      <c r="CG50">
        <v>3.3480000000000001E-4</v>
      </c>
      <c r="CH50">
        <v>2.1594000000000001E-3</v>
      </c>
      <c r="CI50">
        <v>-8.3689999999999997E-3</v>
      </c>
      <c r="CJ50">
        <v>-9.9010000000000001E-3</v>
      </c>
      <c r="CK50">
        <v>-1.1668E-2</v>
      </c>
      <c r="CL50">
        <v>-1.2496699999999999E-2</v>
      </c>
      <c r="CM50">
        <v>-1.6443599999999999E-2</v>
      </c>
      <c r="CN50">
        <v>-1.08012E-2</v>
      </c>
      <c r="CO50">
        <v>-1.1009100000000001E-2</v>
      </c>
      <c r="CP50">
        <v>-2.0669E-3</v>
      </c>
      <c r="CQ50">
        <v>-4.8999999999999998E-5</v>
      </c>
      <c r="CR50">
        <v>-3.0887499999999998E-2</v>
      </c>
      <c r="CS50">
        <v>-2.8043599999999998E-2</v>
      </c>
      <c r="CT50">
        <v>-2.0324100000000001E-2</v>
      </c>
      <c r="CU50">
        <v>0.2160569</v>
      </c>
      <c r="CV50">
        <v>0.2635207</v>
      </c>
      <c r="CW50">
        <v>0.23517660000000001</v>
      </c>
      <c r="CX50">
        <v>-0.18280779999999999</v>
      </c>
      <c r="CY50">
        <v>-0.12646789999999999</v>
      </c>
      <c r="CZ50">
        <v>-5.4159600000000002E-2</v>
      </c>
      <c r="DA50">
        <v>-2.7599599999999998E-2</v>
      </c>
      <c r="DB50">
        <v>-1.7347100000000001E-2</v>
      </c>
      <c r="DC50">
        <v>-1.9370200000000001E-2</v>
      </c>
      <c r="DD50">
        <v>-5.2719999999999998E-3</v>
      </c>
      <c r="DE50">
        <v>3.5590000000000001E-3</v>
      </c>
      <c r="DF50">
        <v>5.1161999999999996E-3</v>
      </c>
      <c r="DG50">
        <v>-5.6508000000000001E-3</v>
      </c>
      <c r="DH50">
        <v>-7.3068999999999999E-3</v>
      </c>
      <c r="DI50">
        <v>-8.9759999999999996E-3</v>
      </c>
      <c r="DJ50">
        <v>-9.5332999999999998E-3</v>
      </c>
      <c r="DK50">
        <v>-1.3189599999999999E-2</v>
      </c>
      <c r="DL50">
        <v>-7.0711999999999997E-3</v>
      </c>
      <c r="DM50">
        <v>-6.8344E-3</v>
      </c>
      <c r="DN50">
        <v>2.5523E-3</v>
      </c>
      <c r="DO50">
        <v>4.9059999999999998E-3</v>
      </c>
      <c r="DP50">
        <v>-2.54957E-2</v>
      </c>
      <c r="DQ50">
        <v>-2.2332999999999999E-2</v>
      </c>
      <c r="DR50">
        <v>-1.45389E-2</v>
      </c>
      <c r="DS50">
        <v>0.22170809999999999</v>
      </c>
      <c r="DT50">
        <v>0.2690863</v>
      </c>
      <c r="DU50">
        <v>0.24069180000000001</v>
      </c>
      <c r="DV50">
        <v>-0.1772628</v>
      </c>
      <c r="DW50">
        <v>-0.1212211</v>
      </c>
      <c r="DX50">
        <v>-4.9218100000000001E-2</v>
      </c>
      <c r="DY50">
        <v>-2.3078399999999999E-2</v>
      </c>
      <c r="DZ50">
        <v>-1.33449E-2</v>
      </c>
      <c r="EA50">
        <v>-1.36571E-2</v>
      </c>
      <c r="EB50">
        <v>-5.3900000000000002E-5</v>
      </c>
      <c r="EC50">
        <v>8.2143000000000008E-3</v>
      </c>
      <c r="ED50">
        <v>9.3854000000000003E-3</v>
      </c>
      <c r="EE50">
        <v>-1.7260999999999999E-3</v>
      </c>
      <c r="EF50">
        <v>-3.5612999999999999E-3</v>
      </c>
      <c r="EG50">
        <v>-5.0892000000000003E-3</v>
      </c>
      <c r="EH50">
        <v>-5.2545999999999999E-3</v>
      </c>
      <c r="EI50">
        <v>-8.4913999999999996E-3</v>
      </c>
      <c r="EJ50">
        <v>-1.6858000000000001E-3</v>
      </c>
      <c r="EK50">
        <v>-8.0690000000000004E-4</v>
      </c>
      <c r="EL50">
        <v>9.2216999999999993E-3</v>
      </c>
      <c r="EM50">
        <v>1.2060100000000001E-2</v>
      </c>
      <c r="EN50">
        <v>-1.7710799999999999E-2</v>
      </c>
      <c r="EO50">
        <v>-1.4087799999999999E-2</v>
      </c>
      <c r="EP50">
        <v>-6.1859999999999997E-3</v>
      </c>
      <c r="EQ50">
        <v>0.22986760000000001</v>
      </c>
      <c r="ER50">
        <v>0.27712219999999999</v>
      </c>
      <c r="ES50">
        <v>0.24865490000000001</v>
      </c>
      <c r="ET50">
        <v>-0.16925660000000001</v>
      </c>
      <c r="EU50">
        <v>-0.11364539999999999</v>
      </c>
      <c r="EV50">
        <v>-4.2083299999999997E-2</v>
      </c>
      <c r="EW50">
        <v>-1.6550499999999999E-2</v>
      </c>
      <c r="EX50">
        <v>-7.5662999999999998E-3</v>
      </c>
      <c r="EY50">
        <v>81.235600000000005</v>
      </c>
      <c r="EZ50">
        <v>79.947010000000006</v>
      </c>
      <c r="FA50">
        <v>78.511529999999993</v>
      </c>
      <c r="FB50">
        <v>77.080650000000006</v>
      </c>
      <c r="FC50">
        <v>76.718050000000005</v>
      </c>
      <c r="FD50">
        <v>76.11748</v>
      </c>
      <c r="FE50">
        <v>75.29522</v>
      </c>
      <c r="FF50">
        <v>76.376940000000005</v>
      </c>
      <c r="FG50">
        <v>80.217740000000006</v>
      </c>
      <c r="FH50">
        <v>83.168530000000004</v>
      </c>
      <c r="FI50">
        <v>86.106740000000002</v>
      </c>
      <c r="FJ50">
        <v>89.625720000000001</v>
      </c>
      <c r="FK50">
        <v>92.991129999999998</v>
      </c>
      <c r="FL50">
        <v>94.686300000000003</v>
      </c>
      <c r="FM50">
        <v>95.641440000000003</v>
      </c>
      <c r="FN50">
        <v>95.904210000000006</v>
      </c>
      <c r="FO50">
        <v>95.959159999999997</v>
      </c>
      <c r="FP50">
        <v>95.737470000000002</v>
      </c>
      <c r="FQ50">
        <v>94.770780000000002</v>
      </c>
      <c r="FR50">
        <v>91.785250000000005</v>
      </c>
      <c r="FS50">
        <v>88.136030000000005</v>
      </c>
      <c r="FT50">
        <v>84.484120000000004</v>
      </c>
      <c r="FU50">
        <v>81.570790000000002</v>
      </c>
      <c r="FV50">
        <v>79.487070000000003</v>
      </c>
      <c r="FW50">
        <v>7.9862299999999997E-2</v>
      </c>
      <c r="FX50">
        <v>6.1408000000000001E-3</v>
      </c>
      <c r="FY50">
        <v>7.4707999999999997E-3</v>
      </c>
      <c r="FZ50">
        <v>0</v>
      </c>
      <c r="GA50">
        <v>0</v>
      </c>
    </row>
    <row r="51" spans="1:183" x14ac:dyDescent="0.3">
      <c r="A51" s="3" t="s">
        <v>52</v>
      </c>
      <c r="B51" s="6" t="s">
        <v>53</v>
      </c>
      <c r="C51" s="6" t="s">
        <v>95</v>
      </c>
      <c r="D51" s="6">
        <v>44792</v>
      </c>
      <c r="E51" s="46">
        <v>18</v>
      </c>
      <c r="F51" s="46">
        <v>19</v>
      </c>
      <c r="G51" s="46">
        <v>18</v>
      </c>
      <c r="H51" s="46">
        <v>19</v>
      </c>
      <c r="I51">
        <v>2376</v>
      </c>
      <c r="J51">
        <v>20474</v>
      </c>
      <c r="K51">
        <v>1.1423129999999999</v>
      </c>
      <c r="L51">
        <v>0.97161410000000004</v>
      </c>
      <c r="M51">
        <v>0.84066560000000001</v>
      </c>
      <c r="N51">
        <v>0.75181370000000003</v>
      </c>
      <c r="O51">
        <v>0.71472869999999999</v>
      </c>
      <c r="P51">
        <v>0.70064539999999997</v>
      </c>
      <c r="Q51">
        <v>0.73480009999999996</v>
      </c>
      <c r="R51">
        <v>0.73807970000000001</v>
      </c>
      <c r="S51">
        <v>0.74217679999999997</v>
      </c>
      <c r="T51">
        <v>0.81840520000000005</v>
      </c>
      <c r="U51">
        <v>0.92384829999999996</v>
      </c>
      <c r="V51">
        <v>1.1389830000000001</v>
      </c>
      <c r="W51">
        <v>1.423854</v>
      </c>
      <c r="X51">
        <v>1.7418549999999999</v>
      </c>
      <c r="Y51">
        <v>2.046773</v>
      </c>
      <c r="Z51">
        <v>2.3871280000000001</v>
      </c>
      <c r="AA51">
        <v>2.6295259999999998</v>
      </c>
      <c r="AB51">
        <v>2.8164609999999999</v>
      </c>
      <c r="AC51">
        <v>2.8476900000000001</v>
      </c>
      <c r="AD51">
        <v>2.6291920000000002</v>
      </c>
      <c r="AE51">
        <v>2.2981210000000001</v>
      </c>
      <c r="AF51">
        <v>1.9736610000000001</v>
      </c>
      <c r="AG51">
        <v>1.622209</v>
      </c>
      <c r="AH51">
        <v>1.326381</v>
      </c>
      <c r="AI51">
        <v>-2.3607900000000001E-2</v>
      </c>
      <c r="AJ51">
        <v>-6.8174000000000004E-3</v>
      </c>
      <c r="AK51">
        <v>-1.4809000000000001E-3</v>
      </c>
      <c r="AL51">
        <v>-9.9100999999999998E-3</v>
      </c>
      <c r="AM51">
        <v>7.3740000000000003E-4</v>
      </c>
      <c r="AN51">
        <v>-9.1272000000000002E-3</v>
      </c>
      <c r="AO51">
        <v>-9.0180000000000002E-4</v>
      </c>
      <c r="AP51">
        <v>-3.8766E-3</v>
      </c>
      <c r="AQ51">
        <v>5.4749999999999998E-3</v>
      </c>
      <c r="AR51">
        <v>-1.00626E-2</v>
      </c>
      <c r="AS51">
        <v>-3.5917699999999997E-2</v>
      </c>
      <c r="AT51">
        <v>-5.98647E-2</v>
      </c>
      <c r="AU51">
        <v>-3.5725100000000003E-2</v>
      </c>
      <c r="AV51">
        <v>-1.9560999999999999E-2</v>
      </c>
      <c r="AW51">
        <v>-3.9105000000000001E-2</v>
      </c>
      <c r="AX51">
        <v>-4.2930400000000001E-2</v>
      </c>
      <c r="AY51">
        <v>-8.8326699999999994E-2</v>
      </c>
      <c r="AZ51">
        <v>0.2028394</v>
      </c>
      <c r="BA51">
        <v>0.21847179999999999</v>
      </c>
      <c r="BB51">
        <v>-0.28402880000000003</v>
      </c>
      <c r="BC51">
        <v>-0.22324359999999999</v>
      </c>
      <c r="BD51">
        <v>-0.1004197</v>
      </c>
      <c r="BE51">
        <v>-5.1935700000000001E-2</v>
      </c>
      <c r="BF51">
        <v>-4.2968100000000002E-2</v>
      </c>
      <c r="BG51">
        <v>-9.6732999999999993E-3</v>
      </c>
      <c r="BH51">
        <v>6.0916E-3</v>
      </c>
      <c r="BI51">
        <v>9.5537999999999994E-3</v>
      </c>
      <c r="BJ51">
        <v>2.1249999999999999E-4</v>
      </c>
      <c r="BK51">
        <v>1.0082300000000001E-2</v>
      </c>
      <c r="BL51">
        <v>3.5899999999999998E-5</v>
      </c>
      <c r="BM51">
        <v>9.0273000000000003E-3</v>
      </c>
      <c r="BN51">
        <v>7.2513999999999999E-3</v>
      </c>
      <c r="BO51">
        <v>1.7565299999999999E-2</v>
      </c>
      <c r="BP51">
        <v>3.8035999999999999E-3</v>
      </c>
      <c r="BQ51">
        <v>-2.0258399999999999E-2</v>
      </c>
      <c r="BR51">
        <v>-4.2242000000000002E-2</v>
      </c>
      <c r="BS51">
        <v>-1.5673300000000001E-2</v>
      </c>
      <c r="BT51">
        <v>2.1857999999999999E-3</v>
      </c>
      <c r="BU51">
        <v>-1.7213099999999999E-2</v>
      </c>
      <c r="BV51">
        <v>-2.05404E-2</v>
      </c>
      <c r="BW51">
        <v>-6.5847600000000006E-2</v>
      </c>
      <c r="BX51">
        <v>0.22608500000000001</v>
      </c>
      <c r="BY51">
        <v>0.2408294</v>
      </c>
      <c r="BZ51">
        <v>-0.26089679999999998</v>
      </c>
      <c r="CA51">
        <v>-0.2017428</v>
      </c>
      <c r="CB51">
        <v>-8.0196900000000002E-2</v>
      </c>
      <c r="CC51">
        <v>-3.4206399999999998E-2</v>
      </c>
      <c r="CD51">
        <v>-2.6528900000000001E-2</v>
      </c>
      <c r="CE51">
        <v>-2.2200000000000001E-5</v>
      </c>
      <c r="CF51">
        <v>1.50323E-2</v>
      </c>
      <c r="CG51">
        <v>1.7196400000000001E-2</v>
      </c>
      <c r="CH51">
        <v>7.2233999999999996E-3</v>
      </c>
      <c r="CI51">
        <v>1.65545E-2</v>
      </c>
      <c r="CJ51">
        <v>6.3822000000000002E-3</v>
      </c>
      <c r="CK51">
        <v>1.5904100000000001E-2</v>
      </c>
      <c r="CL51">
        <v>1.49587E-2</v>
      </c>
      <c r="CM51">
        <v>2.59391E-2</v>
      </c>
      <c r="CN51">
        <v>1.34073E-2</v>
      </c>
      <c r="CO51">
        <v>-9.4128000000000007E-3</v>
      </c>
      <c r="CP51">
        <v>-3.0036500000000001E-2</v>
      </c>
      <c r="CQ51">
        <v>-1.7855E-3</v>
      </c>
      <c r="CR51">
        <v>1.7247700000000001E-2</v>
      </c>
      <c r="CS51">
        <v>-2.0509E-3</v>
      </c>
      <c r="CT51">
        <v>-5.0331000000000004E-3</v>
      </c>
      <c r="CU51">
        <v>-5.0278499999999997E-2</v>
      </c>
      <c r="CV51">
        <v>0.24218480000000001</v>
      </c>
      <c r="CW51">
        <v>0.25631419999999999</v>
      </c>
      <c r="CX51">
        <v>-0.2448756</v>
      </c>
      <c r="CY51">
        <v>-0.1868514</v>
      </c>
      <c r="CZ51">
        <v>-6.6190700000000005E-2</v>
      </c>
      <c r="DA51">
        <v>-2.1927100000000001E-2</v>
      </c>
      <c r="DB51">
        <v>-1.51431E-2</v>
      </c>
      <c r="DC51">
        <v>9.6288999999999993E-3</v>
      </c>
      <c r="DD51">
        <v>2.3973100000000001E-2</v>
      </c>
      <c r="DE51">
        <v>2.4839E-2</v>
      </c>
      <c r="DF51">
        <v>1.42343E-2</v>
      </c>
      <c r="DG51">
        <v>2.30268E-2</v>
      </c>
      <c r="DH51">
        <v>1.27285E-2</v>
      </c>
      <c r="DI51">
        <v>2.2780999999999999E-2</v>
      </c>
      <c r="DJ51">
        <v>2.2665899999999999E-2</v>
      </c>
      <c r="DK51">
        <v>3.4312799999999997E-2</v>
      </c>
      <c r="DL51">
        <v>2.3010900000000001E-2</v>
      </c>
      <c r="DM51">
        <v>1.4327000000000001E-3</v>
      </c>
      <c r="DN51">
        <v>-1.7831E-2</v>
      </c>
      <c r="DO51">
        <v>1.21023E-2</v>
      </c>
      <c r="DP51">
        <v>3.2309499999999998E-2</v>
      </c>
      <c r="DQ51">
        <v>1.3111299999999999E-2</v>
      </c>
      <c r="DR51">
        <v>1.04741E-2</v>
      </c>
      <c r="DS51">
        <v>-3.4709499999999997E-2</v>
      </c>
      <c r="DT51">
        <v>0.25828459999999998</v>
      </c>
      <c r="DU51">
        <v>0.27179900000000001</v>
      </c>
      <c r="DV51">
        <v>-0.22885449999999999</v>
      </c>
      <c r="DW51">
        <v>-0.1719599</v>
      </c>
      <c r="DX51">
        <v>-5.2184399999999999E-2</v>
      </c>
      <c r="DY51">
        <v>-9.6477000000000004E-3</v>
      </c>
      <c r="DZ51">
        <v>-3.7572999999999999E-3</v>
      </c>
      <c r="EA51">
        <v>2.3563600000000001E-2</v>
      </c>
      <c r="EB51">
        <v>3.6881999999999998E-2</v>
      </c>
      <c r="EC51">
        <v>3.5873799999999997E-2</v>
      </c>
      <c r="ED51">
        <v>2.4356900000000001E-2</v>
      </c>
      <c r="EE51">
        <v>3.23716E-2</v>
      </c>
      <c r="EF51">
        <v>2.1891500000000001E-2</v>
      </c>
      <c r="EG51">
        <v>3.2710099999999999E-2</v>
      </c>
      <c r="EH51">
        <v>3.3793999999999998E-2</v>
      </c>
      <c r="EI51">
        <v>4.6403100000000003E-2</v>
      </c>
      <c r="EJ51">
        <v>3.6877100000000003E-2</v>
      </c>
      <c r="EK51">
        <v>1.7092E-2</v>
      </c>
      <c r="EL51">
        <v>-2.0829999999999999E-4</v>
      </c>
      <c r="EM51">
        <v>3.2154099999999998E-2</v>
      </c>
      <c r="EN51">
        <v>5.4056399999999998E-2</v>
      </c>
      <c r="EO51">
        <v>3.5003100000000002E-2</v>
      </c>
      <c r="EP51">
        <v>3.2864200000000003E-2</v>
      </c>
      <c r="EQ51">
        <v>-1.22303E-2</v>
      </c>
      <c r="ER51">
        <v>0.28153010000000001</v>
      </c>
      <c r="ES51">
        <v>0.29415659999999999</v>
      </c>
      <c r="ET51">
        <v>-0.2057225</v>
      </c>
      <c r="EU51">
        <v>-0.15045910000000001</v>
      </c>
      <c r="EV51">
        <v>-3.19616E-2</v>
      </c>
      <c r="EW51">
        <v>8.0815999999999995E-3</v>
      </c>
      <c r="EX51">
        <v>1.2681899999999999E-2</v>
      </c>
      <c r="EY51">
        <v>74.485349999999997</v>
      </c>
      <c r="EZ51">
        <v>73.500209999999996</v>
      </c>
      <c r="FA51">
        <v>72.002120000000005</v>
      </c>
      <c r="FB51">
        <v>70.052440000000004</v>
      </c>
      <c r="FC51">
        <v>68.205730000000003</v>
      </c>
      <c r="FD51">
        <v>66.637789999999995</v>
      </c>
      <c r="FE51">
        <v>66.186840000000004</v>
      </c>
      <c r="FF51">
        <v>69.780889999999999</v>
      </c>
      <c r="FG51">
        <v>74.798519999999996</v>
      </c>
      <c r="FH51">
        <v>80.153289999999998</v>
      </c>
      <c r="FI51">
        <v>85.452650000000006</v>
      </c>
      <c r="FJ51">
        <v>88.393839999999997</v>
      </c>
      <c r="FK51">
        <v>91.944370000000006</v>
      </c>
      <c r="FL51">
        <v>93.956900000000005</v>
      </c>
      <c r="FM51">
        <v>96.302760000000006</v>
      </c>
      <c r="FN51">
        <v>97.888739999999999</v>
      </c>
      <c r="FO51">
        <v>99.254779999999997</v>
      </c>
      <c r="FP51">
        <v>99.203609999999998</v>
      </c>
      <c r="FQ51">
        <v>96.518259999999998</v>
      </c>
      <c r="FR51">
        <v>90.577920000000006</v>
      </c>
      <c r="FS51">
        <v>83.654349999999994</v>
      </c>
      <c r="FT51">
        <v>79.065389999999994</v>
      </c>
      <c r="FU51">
        <v>76.58323</v>
      </c>
      <c r="FV51">
        <v>74.511889999999994</v>
      </c>
      <c r="FW51">
        <v>0.2199615</v>
      </c>
      <c r="FX51">
        <v>2.1298500000000001E-2</v>
      </c>
      <c r="FY51">
        <v>2.1298500000000001E-2</v>
      </c>
      <c r="FZ51">
        <v>0</v>
      </c>
      <c r="GA51">
        <v>0</v>
      </c>
    </row>
    <row r="52" spans="1:183" x14ac:dyDescent="0.3">
      <c r="A52" s="3" t="s">
        <v>52</v>
      </c>
      <c r="B52" s="6" t="s">
        <v>53</v>
      </c>
      <c r="C52" s="6" t="s">
        <v>95</v>
      </c>
      <c r="D52" s="6">
        <v>44806</v>
      </c>
      <c r="E52" s="46">
        <v>18</v>
      </c>
      <c r="F52" s="46">
        <v>19</v>
      </c>
      <c r="G52" s="46">
        <v>18</v>
      </c>
      <c r="H52" s="46">
        <v>19</v>
      </c>
      <c r="I52">
        <v>9983</v>
      </c>
      <c r="J52">
        <v>22881</v>
      </c>
      <c r="K52">
        <v>1.459298</v>
      </c>
      <c r="L52">
        <v>1.2533300000000001</v>
      </c>
      <c r="M52">
        <v>1.1029230000000001</v>
      </c>
      <c r="N52">
        <v>0.99328099999999997</v>
      </c>
      <c r="O52">
        <v>0.93652880000000005</v>
      </c>
      <c r="P52">
        <v>0.88927769999999995</v>
      </c>
      <c r="Q52">
        <v>0.87488449999999995</v>
      </c>
      <c r="R52">
        <v>0.85456169999999998</v>
      </c>
      <c r="S52">
        <v>0.847634</v>
      </c>
      <c r="T52">
        <v>0.96796919999999997</v>
      </c>
      <c r="U52">
        <v>1.174077</v>
      </c>
      <c r="V52">
        <v>1.4657709999999999</v>
      </c>
      <c r="W52">
        <v>1.7894350000000001</v>
      </c>
      <c r="X52">
        <v>2.1404480000000001</v>
      </c>
      <c r="Y52">
        <v>2.4670670000000001</v>
      </c>
      <c r="Z52">
        <v>2.814889</v>
      </c>
      <c r="AA52">
        <v>3.1238100000000002</v>
      </c>
      <c r="AB52">
        <v>3.3187859999999998</v>
      </c>
      <c r="AC52">
        <v>3.3249209999999998</v>
      </c>
      <c r="AD52">
        <v>3.1063320000000001</v>
      </c>
      <c r="AE52">
        <v>2.8608669999999998</v>
      </c>
      <c r="AF52">
        <v>2.5617179999999999</v>
      </c>
      <c r="AG52">
        <v>2.2015020000000001</v>
      </c>
      <c r="AH52">
        <v>1.849945</v>
      </c>
      <c r="AI52">
        <v>-2.31886E-2</v>
      </c>
      <c r="AJ52">
        <v>-2.21406E-2</v>
      </c>
      <c r="AK52">
        <v>-2.41859E-2</v>
      </c>
      <c r="AL52">
        <v>-2.3707300000000001E-2</v>
      </c>
      <c r="AM52">
        <v>-2.2413200000000001E-2</v>
      </c>
      <c r="AN52">
        <v>-2.62394E-2</v>
      </c>
      <c r="AO52">
        <v>-2.3745599999999999E-2</v>
      </c>
      <c r="AP52">
        <v>-1.57968E-2</v>
      </c>
      <c r="AQ52">
        <v>-2.00444E-2</v>
      </c>
      <c r="AR52">
        <v>-1.64984E-2</v>
      </c>
      <c r="AS52">
        <v>-3.53312E-2</v>
      </c>
      <c r="AT52">
        <v>-4.1852899999999998E-2</v>
      </c>
      <c r="AU52">
        <v>-4.9672300000000003E-2</v>
      </c>
      <c r="AV52">
        <v>-4.4070999999999999E-2</v>
      </c>
      <c r="AW52">
        <v>-6.3978099999999996E-2</v>
      </c>
      <c r="AX52">
        <v>-6.7832699999999996E-2</v>
      </c>
      <c r="AY52">
        <v>-6.4947599999999994E-2</v>
      </c>
      <c r="AZ52">
        <v>0.28918199999999999</v>
      </c>
      <c r="BA52">
        <v>0.26420280000000002</v>
      </c>
      <c r="BB52">
        <v>-0.21752299999999999</v>
      </c>
      <c r="BC52">
        <v>-0.1630654</v>
      </c>
      <c r="BD52">
        <v>-8.2531800000000002E-2</v>
      </c>
      <c r="BE52">
        <v>-2.9640699999999999E-2</v>
      </c>
      <c r="BF52">
        <v>-2.23392E-2</v>
      </c>
      <c r="BG52">
        <v>-1.5130299999999999E-2</v>
      </c>
      <c r="BH52">
        <v>-1.50227E-2</v>
      </c>
      <c r="BI52">
        <v>-1.7757700000000001E-2</v>
      </c>
      <c r="BJ52">
        <v>-1.7832299999999999E-2</v>
      </c>
      <c r="BK52">
        <v>-1.68611E-2</v>
      </c>
      <c r="BL52">
        <v>-2.0731800000000002E-2</v>
      </c>
      <c r="BM52">
        <v>-1.8034700000000001E-2</v>
      </c>
      <c r="BN52">
        <v>-9.4763999999999994E-3</v>
      </c>
      <c r="BO52">
        <v>-1.31185E-2</v>
      </c>
      <c r="BP52">
        <v>-8.6838999999999996E-3</v>
      </c>
      <c r="BQ52">
        <v>-2.6471100000000001E-2</v>
      </c>
      <c r="BR52">
        <v>-3.17133E-2</v>
      </c>
      <c r="BS52">
        <v>-3.8710500000000002E-2</v>
      </c>
      <c r="BT52">
        <v>-3.2570300000000003E-2</v>
      </c>
      <c r="BU52">
        <v>-5.2444400000000002E-2</v>
      </c>
      <c r="BV52">
        <v>-5.6130399999999997E-2</v>
      </c>
      <c r="BW52">
        <v>-5.3325400000000002E-2</v>
      </c>
      <c r="BX52">
        <v>0.30133219999999999</v>
      </c>
      <c r="BY52">
        <v>0.2763216</v>
      </c>
      <c r="BZ52">
        <v>-0.20559230000000001</v>
      </c>
      <c r="CA52">
        <v>-0.1513417</v>
      </c>
      <c r="CB52">
        <v>-7.1447999999999998E-2</v>
      </c>
      <c r="CC52">
        <v>-1.9222300000000001E-2</v>
      </c>
      <c r="CD52">
        <v>-1.27148E-2</v>
      </c>
      <c r="CE52">
        <v>-9.5490999999999996E-3</v>
      </c>
      <c r="CF52">
        <v>-1.0092800000000001E-2</v>
      </c>
      <c r="CG52">
        <v>-1.33055E-2</v>
      </c>
      <c r="CH52">
        <v>-1.3763299999999999E-2</v>
      </c>
      <c r="CI52">
        <v>-1.30157E-2</v>
      </c>
      <c r="CJ52">
        <v>-1.69172E-2</v>
      </c>
      <c r="CK52">
        <v>-1.4079299999999999E-2</v>
      </c>
      <c r="CL52">
        <v>-5.0990000000000002E-3</v>
      </c>
      <c r="CM52">
        <v>-8.3216000000000002E-3</v>
      </c>
      <c r="CN52">
        <v>-3.2715999999999999E-3</v>
      </c>
      <c r="CO52">
        <v>-2.0334700000000001E-2</v>
      </c>
      <c r="CP52">
        <v>-2.4690500000000001E-2</v>
      </c>
      <c r="CQ52">
        <v>-3.1118300000000002E-2</v>
      </c>
      <c r="CR52">
        <v>-2.4605100000000001E-2</v>
      </c>
      <c r="CS52">
        <v>-4.4456200000000001E-2</v>
      </c>
      <c r="CT52">
        <v>-4.8025400000000003E-2</v>
      </c>
      <c r="CU52">
        <v>-4.5275900000000001E-2</v>
      </c>
      <c r="CV52">
        <v>0.30974740000000001</v>
      </c>
      <c r="CW52">
        <v>0.284715</v>
      </c>
      <c r="CX52">
        <v>-0.19732920000000001</v>
      </c>
      <c r="CY52">
        <v>-0.14322190000000001</v>
      </c>
      <c r="CZ52">
        <v>-6.3771400000000006E-2</v>
      </c>
      <c r="DA52">
        <v>-1.20065E-2</v>
      </c>
      <c r="DB52">
        <v>-6.0489000000000003E-3</v>
      </c>
      <c r="DC52">
        <v>-3.9680000000000002E-3</v>
      </c>
      <c r="DD52">
        <v>-5.1628999999999998E-3</v>
      </c>
      <c r="DE52">
        <v>-8.8534000000000009E-3</v>
      </c>
      <c r="DF52">
        <v>-9.6942999999999994E-3</v>
      </c>
      <c r="DG52">
        <v>-9.1702999999999993E-3</v>
      </c>
      <c r="DH52">
        <v>-1.31027E-2</v>
      </c>
      <c r="DI52">
        <v>-1.0123999999999999E-2</v>
      </c>
      <c r="DJ52">
        <v>-7.2150000000000003E-4</v>
      </c>
      <c r="DK52">
        <v>-3.5247E-3</v>
      </c>
      <c r="DL52">
        <v>2.1407000000000002E-3</v>
      </c>
      <c r="DM52">
        <v>-1.4198199999999999E-2</v>
      </c>
      <c r="DN52">
        <v>-1.7667800000000001E-2</v>
      </c>
      <c r="DO52">
        <v>-2.3526200000000001E-2</v>
      </c>
      <c r="DP52">
        <v>-1.66398E-2</v>
      </c>
      <c r="DQ52">
        <v>-3.6468E-2</v>
      </c>
      <c r="DR52">
        <v>-3.9920400000000002E-2</v>
      </c>
      <c r="DS52">
        <v>-3.72264E-2</v>
      </c>
      <c r="DT52">
        <v>0.31816260000000002</v>
      </c>
      <c r="DU52">
        <v>0.29310849999999999</v>
      </c>
      <c r="DV52">
        <v>-0.18906600000000001</v>
      </c>
      <c r="DW52">
        <v>-0.135102</v>
      </c>
      <c r="DX52">
        <v>-5.6094699999999997E-2</v>
      </c>
      <c r="DY52">
        <v>-4.7907000000000002E-3</v>
      </c>
      <c r="DZ52">
        <v>6.1700000000000004E-4</v>
      </c>
      <c r="EA52">
        <v>4.0902999999999998E-3</v>
      </c>
      <c r="EB52">
        <v>1.9551E-3</v>
      </c>
      <c r="EC52">
        <v>-2.4252000000000002E-3</v>
      </c>
      <c r="ED52">
        <v>-3.8194000000000001E-3</v>
      </c>
      <c r="EE52">
        <v>-3.6181999999999998E-3</v>
      </c>
      <c r="EF52">
        <v>-7.5950000000000002E-3</v>
      </c>
      <c r="EG52">
        <v>-4.4130000000000003E-3</v>
      </c>
      <c r="EH52">
        <v>5.5989000000000004E-3</v>
      </c>
      <c r="EI52">
        <v>3.4012000000000001E-3</v>
      </c>
      <c r="EJ52">
        <v>9.9552000000000009E-3</v>
      </c>
      <c r="EK52">
        <v>-5.3382000000000004E-3</v>
      </c>
      <c r="EL52">
        <v>-7.5281000000000002E-3</v>
      </c>
      <c r="EM52">
        <v>-1.25644E-2</v>
      </c>
      <c r="EN52">
        <v>-5.1392E-3</v>
      </c>
      <c r="EO52">
        <v>-2.49343E-2</v>
      </c>
      <c r="EP52">
        <v>-2.8218099999999999E-2</v>
      </c>
      <c r="EQ52">
        <v>-2.5604200000000001E-2</v>
      </c>
      <c r="ER52">
        <v>0.33031280000000002</v>
      </c>
      <c r="ES52">
        <v>0.30522719999999998</v>
      </c>
      <c r="ET52">
        <v>-0.1771353</v>
      </c>
      <c r="EU52">
        <v>-0.1233783</v>
      </c>
      <c r="EV52">
        <v>-4.50109E-2</v>
      </c>
      <c r="EW52">
        <v>5.6277000000000002E-3</v>
      </c>
      <c r="EX52">
        <v>1.0241399999999999E-2</v>
      </c>
      <c r="EY52">
        <v>86.22336</v>
      </c>
      <c r="EZ52">
        <v>84.329909999999998</v>
      </c>
      <c r="FA52">
        <v>82.658869999999993</v>
      </c>
      <c r="FB52">
        <v>80.888670000000005</v>
      </c>
      <c r="FC52">
        <v>79.63843</v>
      </c>
      <c r="FD52">
        <v>77.387730000000005</v>
      </c>
      <c r="FE52">
        <v>76.820880000000002</v>
      </c>
      <c r="FF52">
        <v>78.346909999999994</v>
      </c>
      <c r="FG52">
        <v>81.324590000000001</v>
      </c>
      <c r="FH52">
        <v>86.438410000000005</v>
      </c>
      <c r="FI52">
        <v>91.683319999999995</v>
      </c>
      <c r="FJ52">
        <v>95.470370000000003</v>
      </c>
      <c r="FK52">
        <v>98.162120000000002</v>
      </c>
      <c r="FL52">
        <v>101.438</v>
      </c>
      <c r="FM52">
        <v>104.81189999999999</v>
      </c>
      <c r="FN52">
        <v>106.2745</v>
      </c>
      <c r="FO52">
        <v>108.0321</v>
      </c>
      <c r="FP52">
        <v>107.7702</v>
      </c>
      <c r="FQ52">
        <v>105.5966</v>
      </c>
      <c r="FR52">
        <v>102.0615</v>
      </c>
      <c r="FS52">
        <v>98.824340000000007</v>
      </c>
      <c r="FT52">
        <v>95.463880000000003</v>
      </c>
      <c r="FU52">
        <v>91.620819999999995</v>
      </c>
      <c r="FV52">
        <v>88.195139999999995</v>
      </c>
      <c r="FW52">
        <v>0.12659020000000001</v>
      </c>
      <c r="FX52">
        <v>1.1332500000000001E-2</v>
      </c>
      <c r="FY52">
        <v>1.1332500000000001E-2</v>
      </c>
      <c r="FZ52">
        <v>0</v>
      </c>
      <c r="GA52">
        <v>0</v>
      </c>
    </row>
    <row r="53" spans="1:183" x14ac:dyDescent="0.3">
      <c r="A53" s="3" t="s">
        <v>52</v>
      </c>
      <c r="B53" s="6" t="s">
        <v>53</v>
      </c>
      <c r="C53" s="6" t="s">
        <v>95</v>
      </c>
      <c r="D53" s="6">
        <v>44809</v>
      </c>
      <c r="E53" s="46">
        <v>19</v>
      </c>
      <c r="F53" s="46">
        <v>22</v>
      </c>
      <c r="G53" s="46">
        <v>19</v>
      </c>
      <c r="H53" s="46">
        <v>20</v>
      </c>
      <c r="I53">
        <v>20390</v>
      </c>
      <c r="J53">
        <v>20390</v>
      </c>
      <c r="K53">
        <v>1.4209590000000001</v>
      </c>
      <c r="L53">
        <v>1.2158739999999999</v>
      </c>
      <c r="M53">
        <v>1.0638570000000001</v>
      </c>
      <c r="N53">
        <v>0.95507759999999997</v>
      </c>
      <c r="O53">
        <v>0.88950110000000004</v>
      </c>
      <c r="P53">
        <v>0.83291939999999998</v>
      </c>
      <c r="Q53">
        <v>0.8024424</v>
      </c>
      <c r="R53">
        <v>0.79672679999999996</v>
      </c>
      <c r="S53">
        <v>0.91142400000000001</v>
      </c>
      <c r="T53">
        <v>1.0978669999999999</v>
      </c>
      <c r="U53">
        <v>1.397084</v>
      </c>
      <c r="V53">
        <v>1.739927</v>
      </c>
      <c r="W53">
        <v>2.096422</v>
      </c>
      <c r="X53">
        <v>2.4382269999999999</v>
      </c>
      <c r="Y53">
        <v>2.732307</v>
      </c>
      <c r="Z53">
        <v>3.0161380000000002</v>
      </c>
      <c r="AA53">
        <v>3.2563970000000002</v>
      </c>
      <c r="AB53">
        <v>3.4308830000000001</v>
      </c>
      <c r="AC53">
        <v>3.4574820000000002</v>
      </c>
      <c r="AD53">
        <v>3.276389</v>
      </c>
      <c r="AE53">
        <v>3.0672809999999999</v>
      </c>
      <c r="AF53">
        <v>2.7649919999999999</v>
      </c>
      <c r="AG53">
        <v>2.3540350000000001</v>
      </c>
      <c r="AH53">
        <v>1.971921</v>
      </c>
      <c r="AI53">
        <v>-1.6165000000000001E-3</v>
      </c>
      <c r="AJ53">
        <v>-8.9970999999999992E-3</v>
      </c>
      <c r="AK53">
        <v>-8.0330000000000002E-3</v>
      </c>
      <c r="AL53">
        <v>-1.2178E-3</v>
      </c>
      <c r="AM53">
        <v>6.0177E-3</v>
      </c>
      <c r="AN53">
        <v>-2.3990000000000001E-3</v>
      </c>
      <c r="AO53">
        <v>-2.9952999999999998E-3</v>
      </c>
      <c r="AP53">
        <v>8.5736000000000007E-3</v>
      </c>
      <c r="AQ53">
        <v>2.5582000000000001E-2</v>
      </c>
      <c r="AR53">
        <v>8.2465000000000004E-3</v>
      </c>
      <c r="AS53">
        <v>1.2755499999999999E-2</v>
      </c>
      <c r="AT53">
        <v>6.2823000000000002E-3</v>
      </c>
      <c r="AU53">
        <v>-2.2872199999999999E-2</v>
      </c>
      <c r="AV53">
        <v>-2.5751400000000001E-2</v>
      </c>
      <c r="AW53">
        <v>-6.5167199999999995E-2</v>
      </c>
      <c r="AX53">
        <v>-9.50347E-2</v>
      </c>
      <c r="AY53">
        <v>-9.4259200000000001E-2</v>
      </c>
      <c r="AZ53">
        <v>-8.2706399999999999E-2</v>
      </c>
      <c r="BA53">
        <v>0.33138649999999997</v>
      </c>
      <c r="BB53">
        <v>0.32860830000000002</v>
      </c>
      <c r="BC53">
        <v>0.1210175</v>
      </c>
      <c r="BD53">
        <v>-6.3770800000000002E-2</v>
      </c>
      <c r="BE53">
        <v>-0.17558219999999999</v>
      </c>
      <c r="BF53">
        <v>-0.1188675</v>
      </c>
      <c r="BG53" s="34">
        <v>4.6141999999999997E-3</v>
      </c>
      <c r="BH53">
        <v>-3.3446000000000001E-3</v>
      </c>
      <c r="BI53">
        <v>-2.9711E-3</v>
      </c>
      <c r="BJ53">
        <v>3.3730000000000001E-3</v>
      </c>
      <c r="BK53">
        <v>1.0289100000000001E-2</v>
      </c>
      <c r="BL53">
        <v>1.5544999999999999E-3</v>
      </c>
      <c r="BM53">
        <v>1.0392000000000001E-3</v>
      </c>
      <c r="BN53">
        <v>1.2886399999999999E-2</v>
      </c>
      <c r="BO53">
        <v>3.0715300000000001E-2</v>
      </c>
      <c r="BP53">
        <v>1.44166E-2</v>
      </c>
      <c r="BQ53">
        <v>2.0043200000000001E-2</v>
      </c>
      <c r="BR53">
        <v>1.45439E-2</v>
      </c>
      <c r="BS53">
        <v>-1.3831100000000001E-2</v>
      </c>
      <c r="BT53">
        <v>-1.6388300000000001E-2</v>
      </c>
      <c r="BU53">
        <v>-5.5617100000000003E-2</v>
      </c>
      <c r="BV53">
        <v>-8.54356E-2</v>
      </c>
      <c r="BW53">
        <v>-8.47416E-2</v>
      </c>
      <c r="BX53">
        <v>-7.32212E-2</v>
      </c>
      <c r="BY53">
        <v>0.34077580000000002</v>
      </c>
      <c r="BZ53">
        <v>0.33748850000000002</v>
      </c>
      <c r="CA53">
        <v>0.1297191</v>
      </c>
      <c r="CB53">
        <v>-5.5271199999999999E-2</v>
      </c>
      <c r="CC53">
        <v>-0.16717299999999999</v>
      </c>
      <c r="CD53">
        <v>-0.1110993</v>
      </c>
      <c r="CE53">
        <v>8.9294999999999999E-3</v>
      </c>
      <c r="CF53">
        <v>5.7030000000000004E-4</v>
      </c>
      <c r="CG53">
        <v>5.3470000000000004E-4</v>
      </c>
      <c r="CH53">
        <v>6.5525000000000002E-3</v>
      </c>
      <c r="CI53">
        <v>1.3247500000000001E-2</v>
      </c>
      <c r="CJ53">
        <v>4.2927E-3</v>
      </c>
      <c r="CK53">
        <v>3.8335000000000001E-3</v>
      </c>
      <c r="CL53">
        <v>1.5873399999999999E-2</v>
      </c>
      <c r="CM53">
        <v>3.4270599999999998E-2</v>
      </c>
      <c r="CN53">
        <v>1.8689999999999998E-2</v>
      </c>
      <c r="CO53">
        <v>2.5090700000000001E-2</v>
      </c>
      <c r="CP53">
        <v>2.0265999999999999E-2</v>
      </c>
      <c r="CQ53">
        <v>-7.5691999999999999E-3</v>
      </c>
      <c r="CR53">
        <v>-9.9033999999999997E-3</v>
      </c>
      <c r="CS53">
        <v>-4.9002799999999999E-2</v>
      </c>
      <c r="CT53">
        <v>-7.8787300000000005E-2</v>
      </c>
      <c r="CU53">
        <v>-7.8149700000000002E-2</v>
      </c>
      <c r="CV53">
        <v>-6.6651799999999997E-2</v>
      </c>
      <c r="CW53">
        <v>0.3472787</v>
      </c>
      <c r="CX53">
        <v>0.34363880000000002</v>
      </c>
      <c r="CY53">
        <v>0.1357458</v>
      </c>
      <c r="CZ53">
        <v>-4.9384400000000002E-2</v>
      </c>
      <c r="DA53">
        <v>-0.16134879999999999</v>
      </c>
      <c r="DB53">
        <v>-0.1057191</v>
      </c>
      <c r="DC53">
        <v>1.3244799999999999E-2</v>
      </c>
      <c r="DD53">
        <v>4.4852E-3</v>
      </c>
      <c r="DE53">
        <v>4.0406000000000001E-3</v>
      </c>
      <c r="DF53">
        <v>9.7321000000000005E-3</v>
      </c>
      <c r="DG53">
        <v>1.6205799999999999E-2</v>
      </c>
      <c r="DH53">
        <v>7.0308999999999996E-3</v>
      </c>
      <c r="DI53">
        <v>6.6278999999999999E-3</v>
      </c>
      <c r="DJ53">
        <v>1.8860399999999999E-2</v>
      </c>
      <c r="DK53">
        <v>3.7825900000000003E-2</v>
      </c>
      <c r="DL53">
        <v>2.2963500000000001E-2</v>
      </c>
      <c r="DM53">
        <v>3.0138100000000001E-2</v>
      </c>
      <c r="DN53">
        <v>2.5988000000000001E-2</v>
      </c>
      <c r="DO53">
        <v>-1.3074E-3</v>
      </c>
      <c r="DP53">
        <v>-3.4185000000000001E-3</v>
      </c>
      <c r="DQ53">
        <v>-4.23884E-2</v>
      </c>
      <c r="DR53">
        <v>-7.2138999999999995E-2</v>
      </c>
      <c r="DS53">
        <v>-7.1557800000000005E-2</v>
      </c>
      <c r="DT53">
        <v>-6.0082299999999998E-2</v>
      </c>
      <c r="DU53">
        <v>0.35378169999999998</v>
      </c>
      <c r="DV53">
        <v>0.34978920000000002</v>
      </c>
      <c r="DW53">
        <v>0.14177239999999999</v>
      </c>
      <c r="DX53">
        <v>-4.3497599999999997E-2</v>
      </c>
      <c r="DY53">
        <v>-0.15552469999999999</v>
      </c>
      <c r="DZ53">
        <v>-0.10033889999999999</v>
      </c>
      <c r="EA53">
        <v>1.94755E-2</v>
      </c>
      <c r="EB53">
        <v>1.0137699999999999E-2</v>
      </c>
      <c r="EC53">
        <v>9.1024999999999995E-3</v>
      </c>
      <c r="ED53">
        <v>1.43228E-2</v>
      </c>
      <c r="EE53">
        <v>2.0477200000000001E-2</v>
      </c>
      <c r="EF53">
        <v>1.0984300000000001E-2</v>
      </c>
      <c r="EG53">
        <v>1.0662400000000001E-2</v>
      </c>
      <c r="EH53">
        <v>2.3173200000000001E-2</v>
      </c>
      <c r="EI53">
        <v>4.2959200000000003E-2</v>
      </c>
      <c r="EJ53">
        <v>2.9133599999999999E-2</v>
      </c>
      <c r="EK53">
        <v>3.7425800000000002E-2</v>
      </c>
      <c r="EL53">
        <v>3.4249700000000001E-2</v>
      </c>
      <c r="EM53">
        <v>7.7337999999999999E-3</v>
      </c>
      <c r="EN53">
        <v>5.9446000000000004E-3</v>
      </c>
      <c r="EO53">
        <v>-3.2838399999999997E-2</v>
      </c>
      <c r="EP53">
        <v>-6.2539899999999995E-2</v>
      </c>
      <c r="EQ53">
        <v>-6.2040199999999997E-2</v>
      </c>
      <c r="ER53">
        <v>-5.0597099999999999E-2</v>
      </c>
      <c r="ES53">
        <v>0.36317090000000002</v>
      </c>
      <c r="ET53">
        <v>0.35866940000000003</v>
      </c>
      <c r="EU53">
        <v>0.150474</v>
      </c>
      <c r="EV53">
        <v>-3.4998000000000001E-2</v>
      </c>
      <c r="EW53">
        <v>-0.14711550000000001</v>
      </c>
      <c r="EX53">
        <v>-9.2570700000000006E-2</v>
      </c>
      <c r="EY53">
        <v>81.670929999999998</v>
      </c>
      <c r="EZ53">
        <v>80.529139999999998</v>
      </c>
      <c r="FA53">
        <v>78.768770000000004</v>
      </c>
      <c r="FB53">
        <v>77.386799999999994</v>
      </c>
      <c r="FC53">
        <v>76.429720000000003</v>
      </c>
      <c r="FD53">
        <v>75.573689999999999</v>
      </c>
      <c r="FE53">
        <v>74.351219999999998</v>
      </c>
      <c r="FF53">
        <v>75.017989999999998</v>
      </c>
      <c r="FG53">
        <v>79.840059999999994</v>
      </c>
      <c r="FH53">
        <v>85.798199999999994</v>
      </c>
      <c r="FI53">
        <v>91.113060000000004</v>
      </c>
      <c r="FJ53">
        <v>95.48518</v>
      </c>
      <c r="FK53">
        <v>99.724040000000002</v>
      </c>
      <c r="FL53">
        <v>103.1015</v>
      </c>
      <c r="FM53">
        <v>105.49550000000001</v>
      </c>
      <c r="FN53">
        <v>107.01260000000001</v>
      </c>
      <c r="FO53">
        <v>107.3955</v>
      </c>
      <c r="FP53">
        <v>106.5198</v>
      </c>
      <c r="FQ53">
        <v>103.7687</v>
      </c>
      <c r="FR53">
        <v>98.844030000000004</v>
      </c>
      <c r="FS53">
        <v>95.445580000000007</v>
      </c>
      <c r="FT53">
        <v>92.021839999999997</v>
      </c>
      <c r="FU53">
        <v>88.958830000000006</v>
      </c>
      <c r="FV53">
        <v>87.340999999999994</v>
      </c>
      <c r="FW53">
        <v>0.1093499</v>
      </c>
      <c r="FX53">
        <v>5.8599999999999998E-3</v>
      </c>
      <c r="FY53">
        <v>8.5342000000000005E-3</v>
      </c>
      <c r="FZ53">
        <v>0</v>
      </c>
      <c r="GA53">
        <v>0</v>
      </c>
    </row>
    <row r="54" spans="1:183" x14ac:dyDescent="0.3">
      <c r="A54" s="3" t="s">
        <v>52</v>
      </c>
      <c r="B54" s="6" t="s">
        <v>53</v>
      </c>
      <c r="C54" s="6" t="s">
        <v>95</v>
      </c>
      <c r="D54" s="6">
        <v>44810</v>
      </c>
      <c r="E54" s="46">
        <v>18</v>
      </c>
      <c r="F54" s="46">
        <v>21</v>
      </c>
      <c r="G54" s="46">
        <v>18</v>
      </c>
      <c r="H54" s="46">
        <v>20</v>
      </c>
      <c r="I54">
        <v>20371</v>
      </c>
      <c r="J54">
        <v>20371</v>
      </c>
      <c r="K54">
        <v>1.667799</v>
      </c>
      <c r="L54">
        <v>1.4500390000000001</v>
      </c>
      <c r="M54">
        <v>1.291272</v>
      </c>
      <c r="N54">
        <v>1.162979</v>
      </c>
      <c r="O54">
        <v>1.070657</v>
      </c>
      <c r="P54">
        <v>1.0218510000000001</v>
      </c>
      <c r="Q54">
        <v>0.99909729999999997</v>
      </c>
      <c r="R54">
        <v>1.0038069999999999</v>
      </c>
      <c r="S54">
        <v>1.030829</v>
      </c>
      <c r="T54">
        <v>1.195165</v>
      </c>
      <c r="U54">
        <v>1.4701979999999999</v>
      </c>
      <c r="V54">
        <v>1.8275570000000001</v>
      </c>
      <c r="W54">
        <v>2.1877939999999998</v>
      </c>
      <c r="X54">
        <v>2.5426790000000001</v>
      </c>
      <c r="Y54">
        <v>2.8554560000000002</v>
      </c>
      <c r="Z54">
        <v>3.1681029999999999</v>
      </c>
      <c r="AA54">
        <v>3.4120490000000001</v>
      </c>
      <c r="AB54">
        <v>3.5721050000000001</v>
      </c>
      <c r="AC54">
        <v>3.4777450000000001</v>
      </c>
      <c r="AD54">
        <v>3.3181940000000001</v>
      </c>
      <c r="AE54">
        <v>3.132943</v>
      </c>
      <c r="AF54">
        <v>2.8764850000000002</v>
      </c>
      <c r="AG54">
        <v>2.4915229999999999</v>
      </c>
      <c r="AH54">
        <v>2.0849419999999999</v>
      </c>
      <c r="AI54">
        <v>-0.1382794</v>
      </c>
      <c r="AJ54">
        <v>-8.9913699999999999E-2</v>
      </c>
      <c r="AK54">
        <v>-5.2506900000000002E-2</v>
      </c>
      <c r="AL54">
        <v>-4.0979300000000003E-2</v>
      </c>
      <c r="AM54">
        <v>-3.8702800000000002E-2</v>
      </c>
      <c r="AN54">
        <v>-2.4005200000000001E-2</v>
      </c>
      <c r="AO54">
        <v>-2.6598500000000001E-2</v>
      </c>
      <c r="AP54">
        <v>-1.5520000000000001E-2</v>
      </c>
      <c r="AQ54">
        <v>-2.82192E-2</v>
      </c>
      <c r="AR54">
        <v>-5.3686699999999997E-2</v>
      </c>
      <c r="AS54">
        <v>-6.1579500000000002E-2</v>
      </c>
      <c r="AT54">
        <v>-7.6493900000000004E-2</v>
      </c>
      <c r="AU54">
        <v>-0.1142683</v>
      </c>
      <c r="AV54">
        <v>-0.1217379</v>
      </c>
      <c r="AW54">
        <v>-0.13988400000000001</v>
      </c>
      <c r="AX54">
        <v>-0.14371419999999999</v>
      </c>
      <c r="AY54">
        <v>-0.13497190000000001</v>
      </c>
      <c r="AZ54">
        <v>0.23244049999999999</v>
      </c>
      <c r="BA54">
        <v>0.31517630000000002</v>
      </c>
      <c r="BB54">
        <v>0.28121020000000002</v>
      </c>
      <c r="BC54">
        <v>2.5487000000000001E-3</v>
      </c>
      <c r="BD54">
        <v>-0.23570489999999999</v>
      </c>
      <c r="BE54">
        <v>-0.16672960000000001</v>
      </c>
      <c r="BF54">
        <v>-0.13756479999999999</v>
      </c>
      <c r="BG54">
        <v>-0.1309912</v>
      </c>
      <c r="BH54">
        <v>-8.3236400000000002E-2</v>
      </c>
      <c r="BI54">
        <v>-4.6394600000000001E-2</v>
      </c>
      <c r="BJ54">
        <v>-3.5442500000000002E-2</v>
      </c>
      <c r="BK54">
        <v>-3.3542799999999998E-2</v>
      </c>
      <c r="BL54">
        <v>-1.9104099999999999E-2</v>
      </c>
      <c r="BM54">
        <v>-2.1655600000000001E-2</v>
      </c>
      <c r="BN54">
        <v>-1.0207600000000001E-2</v>
      </c>
      <c r="BO54">
        <v>-2.2286199999999999E-2</v>
      </c>
      <c r="BP54">
        <v>-4.6868699999999999E-2</v>
      </c>
      <c r="BQ54">
        <v>-5.3922400000000002E-2</v>
      </c>
      <c r="BR54">
        <v>-6.7890000000000006E-2</v>
      </c>
      <c r="BS54">
        <v>-0.1051484</v>
      </c>
      <c r="BT54">
        <v>-0.1123229</v>
      </c>
      <c r="BU54">
        <v>-0.1303685</v>
      </c>
      <c r="BV54">
        <v>-0.13419880000000001</v>
      </c>
      <c r="BW54">
        <v>-0.12544230000000001</v>
      </c>
      <c r="BX54">
        <v>0.24203839999999999</v>
      </c>
      <c r="BY54">
        <v>0.32484809999999997</v>
      </c>
      <c r="BZ54">
        <v>0.29007080000000002</v>
      </c>
      <c r="CA54">
        <v>1.1063999999999999E-2</v>
      </c>
      <c r="CB54">
        <v>-0.22702339999999999</v>
      </c>
      <c r="CC54">
        <v>-0.1583823</v>
      </c>
      <c r="CD54">
        <v>-0.12979070000000001</v>
      </c>
      <c r="CE54">
        <v>-0.12594340000000001</v>
      </c>
      <c r="CF54">
        <v>-7.8611700000000007E-2</v>
      </c>
      <c r="CG54">
        <v>-4.2161299999999999E-2</v>
      </c>
      <c r="CH54">
        <v>-3.1607799999999998E-2</v>
      </c>
      <c r="CI54">
        <v>-2.9968999999999999E-2</v>
      </c>
      <c r="CJ54">
        <v>-1.5709600000000001E-2</v>
      </c>
      <c r="CK54">
        <v>-1.82322E-2</v>
      </c>
      <c r="CL54">
        <v>-6.5281999999999996E-3</v>
      </c>
      <c r="CM54">
        <v>-1.8177100000000002E-2</v>
      </c>
      <c r="CN54">
        <v>-4.2146500000000003E-2</v>
      </c>
      <c r="CO54">
        <v>-4.8619200000000001E-2</v>
      </c>
      <c r="CP54">
        <v>-6.1930899999999997E-2</v>
      </c>
      <c r="CQ54">
        <v>-9.8832000000000003E-2</v>
      </c>
      <c r="CR54">
        <v>-0.10580199999999999</v>
      </c>
      <c r="CS54">
        <v>-0.1237781</v>
      </c>
      <c r="CT54">
        <v>-0.12760840000000001</v>
      </c>
      <c r="CU54">
        <v>-0.11884210000000001</v>
      </c>
      <c r="CV54">
        <v>0.24868589999999999</v>
      </c>
      <c r="CW54">
        <v>0.33154670000000003</v>
      </c>
      <c r="CX54">
        <v>0.29620760000000002</v>
      </c>
      <c r="CY54">
        <v>1.69617E-2</v>
      </c>
      <c r="CZ54">
        <v>-0.2210106</v>
      </c>
      <c r="DA54">
        <v>-0.15260109999999999</v>
      </c>
      <c r="DB54">
        <v>-0.1244063</v>
      </c>
      <c r="DC54">
        <v>-0.12089560000000001</v>
      </c>
      <c r="DD54">
        <v>-7.3986999999999997E-2</v>
      </c>
      <c r="DE54">
        <v>-3.7928000000000003E-2</v>
      </c>
      <c r="DF54">
        <v>-2.7772999999999999E-2</v>
      </c>
      <c r="DG54">
        <v>-2.6395200000000001E-2</v>
      </c>
      <c r="DH54">
        <v>-1.2315100000000001E-2</v>
      </c>
      <c r="DI54">
        <v>-1.4808699999999999E-2</v>
      </c>
      <c r="DJ54">
        <v>-2.8487999999999999E-3</v>
      </c>
      <c r="DK54">
        <v>-1.40679E-2</v>
      </c>
      <c r="DL54">
        <v>-3.7424300000000001E-2</v>
      </c>
      <c r="DM54">
        <v>-4.3315899999999997E-2</v>
      </c>
      <c r="DN54">
        <v>-5.5971800000000002E-2</v>
      </c>
      <c r="DO54">
        <v>-9.2515500000000001E-2</v>
      </c>
      <c r="DP54">
        <v>-9.92812E-2</v>
      </c>
      <c r="DQ54">
        <v>-0.11718770000000001</v>
      </c>
      <c r="DR54">
        <v>-0.1210181</v>
      </c>
      <c r="DS54">
        <v>-0.11224190000000001</v>
      </c>
      <c r="DT54">
        <v>0.25533339999999999</v>
      </c>
      <c r="DU54">
        <v>0.33824530000000003</v>
      </c>
      <c r="DV54">
        <v>0.30234440000000001</v>
      </c>
      <c r="DW54">
        <v>2.2859399999999998E-2</v>
      </c>
      <c r="DX54">
        <v>-0.21499779999999999</v>
      </c>
      <c r="DY54">
        <v>-0.1468198</v>
      </c>
      <c r="DZ54">
        <v>-0.119022</v>
      </c>
      <c r="EA54">
        <v>-0.1136074</v>
      </c>
      <c r="EB54">
        <v>-6.7309599999999997E-2</v>
      </c>
      <c r="EC54">
        <v>-3.1815700000000002E-2</v>
      </c>
      <c r="ED54">
        <v>-2.2236200000000001E-2</v>
      </c>
      <c r="EE54">
        <v>-2.1235299999999999E-2</v>
      </c>
      <c r="EF54">
        <v>-7.4139999999999996E-3</v>
      </c>
      <c r="EG54">
        <v>-9.8659000000000004E-3</v>
      </c>
      <c r="EH54">
        <v>2.4637000000000001E-3</v>
      </c>
      <c r="EI54">
        <v>-8.1349000000000005E-3</v>
      </c>
      <c r="EJ54">
        <v>-3.0606299999999999E-2</v>
      </c>
      <c r="EK54">
        <v>-3.5658799999999997E-2</v>
      </c>
      <c r="EL54">
        <v>-4.7367800000000002E-2</v>
      </c>
      <c r="EM54">
        <v>-8.33956E-2</v>
      </c>
      <c r="EN54">
        <v>-8.9866100000000004E-2</v>
      </c>
      <c r="EO54">
        <v>-0.1076723</v>
      </c>
      <c r="EP54">
        <v>-0.11150259999999999</v>
      </c>
      <c r="EQ54">
        <v>-0.10271230000000001</v>
      </c>
      <c r="ER54">
        <v>0.26493129999999998</v>
      </c>
      <c r="ES54">
        <v>0.34791699999999998</v>
      </c>
      <c r="ET54">
        <v>0.31120490000000001</v>
      </c>
      <c r="EU54">
        <v>3.1374699999999998E-2</v>
      </c>
      <c r="EV54">
        <v>-0.20631640000000001</v>
      </c>
      <c r="EW54">
        <v>-0.1384726</v>
      </c>
      <c r="EX54">
        <v>-0.11124779999999999</v>
      </c>
      <c r="EY54">
        <v>84.570660000000004</v>
      </c>
      <c r="EZ54">
        <v>83.143990000000002</v>
      </c>
      <c r="FA54">
        <v>81.619960000000006</v>
      </c>
      <c r="FB54">
        <v>80.648939999999996</v>
      </c>
      <c r="FC54">
        <v>79.533749999999998</v>
      </c>
      <c r="FD54">
        <v>78.978359999999995</v>
      </c>
      <c r="FE54">
        <v>78.30256</v>
      </c>
      <c r="FF54">
        <v>80.291790000000006</v>
      </c>
      <c r="FG54">
        <v>85.287030000000001</v>
      </c>
      <c r="FH54">
        <v>91.339709999999997</v>
      </c>
      <c r="FI54">
        <v>96.117260000000002</v>
      </c>
      <c r="FJ54">
        <v>100.7634</v>
      </c>
      <c r="FK54">
        <v>104.3069</v>
      </c>
      <c r="FL54">
        <v>107.7448</v>
      </c>
      <c r="FM54">
        <v>109.9272</v>
      </c>
      <c r="FN54">
        <v>111.48820000000001</v>
      </c>
      <c r="FO54">
        <v>111.1139</v>
      </c>
      <c r="FP54">
        <v>109.3578</v>
      </c>
      <c r="FQ54">
        <v>105.89749999999999</v>
      </c>
      <c r="FR54">
        <v>99.852829999999997</v>
      </c>
      <c r="FS54">
        <v>94.981999999999999</v>
      </c>
      <c r="FT54">
        <v>92.155850000000001</v>
      </c>
      <c r="FU54">
        <v>90.355649999999997</v>
      </c>
      <c r="FV54">
        <v>87.864670000000004</v>
      </c>
      <c r="FW54">
        <v>0.1144589</v>
      </c>
      <c r="FX54">
        <v>6.0584999999999996E-3</v>
      </c>
      <c r="FY54">
        <v>7.1555000000000004E-3</v>
      </c>
      <c r="FZ54">
        <v>0</v>
      </c>
      <c r="GA54">
        <v>0</v>
      </c>
    </row>
    <row r="55" spans="1:183" x14ac:dyDescent="0.3">
      <c r="A55" s="3" t="s">
        <v>52</v>
      </c>
      <c r="B55" s="6" t="s">
        <v>53</v>
      </c>
      <c r="C55" s="6" t="s">
        <v>95</v>
      </c>
      <c r="D55" s="6">
        <v>44811</v>
      </c>
      <c r="E55" s="46">
        <v>17</v>
      </c>
      <c r="F55" s="46">
        <v>20</v>
      </c>
      <c r="G55" s="46">
        <v>17</v>
      </c>
      <c r="H55" s="46">
        <v>20</v>
      </c>
      <c r="I55">
        <v>20168</v>
      </c>
      <c r="J55">
        <v>20356</v>
      </c>
      <c r="K55">
        <v>1.7855909999999999</v>
      </c>
      <c r="L55">
        <v>1.5468189999999999</v>
      </c>
      <c r="M55">
        <v>1.356187</v>
      </c>
      <c r="N55">
        <v>1.2149399999999999</v>
      </c>
      <c r="O55">
        <v>1.1268119999999999</v>
      </c>
      <c r="P55">
        <v>1.0584389999999999</v>
      </c>
      <c r="Q55">
        <v>1.0308139999999999</v>
      </c>
      <c r="R55">
        <v>1.0216350000000001</v>
      </c>
      <c r="S55">
        <v>1.022489</v>
      </c>
      <c r="T55">
        <v>1.151837</v>
      </c>
      <c r="U55">
        <v>1.3734200000000001</v>
      </c>
      <c r="V55">
        <v>1.6658900000000001</v>
      </c>
      <c r="W55">
        <v>1.984877</v>
      </c>
      <c r="X55">
        <v>2.3066049999999998</v>
      </c>
      <c r="Y55">
        <v>2.6010260000000001</v>
      </c>
      <c r="Z55">
        <v>2.8918360000000001</v>
      </c>
      <c r="AA55">
        <v>3.130252</v>
      </c>
      <c r="AB55">
        <v>3.288599</v>
      </c>
      <c r="AC55">
        <v>3.3063790000000002</v>
      </c>
      <c r="AD55">
        <v>3.1049310000000001</v>
      </c>
      <c r="AE55">
        <v>2.8880400000000002</v>
      </c>
      <c r="AF55">
        <v>2.6169440000000002</v>
      </c>
      <c r="AG55">
        <v>2.240459</v>
      </c>
      <c r="AH55">
        <v>1.8758859999999999</v>
      </c>
      <c r="AI55">
        <v>-0.1051488</v>
      </c>
      <c r="AJ55">
        <v>-7.4309799999999995E-2</v>
      </c>
      <c r="AK55">
        <v>-5.4334500000000001E-2</v>
      </c>
      <c r="AL55">
        <v>-4.66402E-2</v>
      </c>
      <c r="AM55">
        <v>-2.6187700000000001E-2</v>
      </c>
      <c r="AN55">
        <v>-1.9920299999999998E-2</v>
      </c>
      <c r="AO55">
        <v>-1.9812300000000001E-2</v>
      </c>
      <c r="AP55">
        <v>-1.41257E-2</v>
      </c>
      <c r="AQ55">
        <v>-3.3166599999999997E-2</v>
      </c>
      <c r="AR55">
        <v>-3.0046099999999999E-2</v>
      </c>
      <c r="AS55">
        <v>-5.36236E-2</v>
      </c>
      <c r="AT55">
        <v>-5.8678500000000001E-2</v>
      </c>
      <c r="AU55">
        <v>-7.9290100000000002E-2</v>
      </c>
      <c r="AV55">
        <v>-8.7218299999999999E-2</v>
      </c>
      <c r="AW55">
        <v>-0.1134848</v>
      </c>
      <c r="AX55">
        <v>-0.1048414</v>
      </c>
      <c r="AY55">
        <v>0.2648741</v>
      </c>
      <c r="AZ55">
        <v>0.3527672</v>
      </c>
      <c r="BA55">
        <v>0.34268939999999998</v>
      </c>
      <c r="BB55">
        <v>0.2632698</v>
      </c>
      <c r="BC55">
        <v>-0.26849889999999998</v>
      </c>
      <c r="BD55">
        <v>-0.2764916</v>
      </c>
      <c r="BE55">
        <v>-0.19247429999999999</v>
      </c>
      <c r="BF55">
        <v>-0.1236926</v>
      </c>
      <c r="BG55">
        <v>-9.7796300000000003E-2</v>
      </c>
      <c r="BH55">
        <v>-6.7595699999999995E-2</v>
      </c>
      <c r="BI55">
        <v>-4.8190200000000002E-2</v>
      </c>
      <c r="BJ55">
        <v>-4.09833E-2</v>
      </c>
      <c r="BK55">
        <v>-2.0922900000000001E-2</v>
      </c>
      <c r="BL55">
        <v>-1.49558E-2</v>
      </c>
      <c r="BM55">
        <v>-1.4816599999999999E-2</v>
      </c>
      <c r="BN55">
        <v>-8.8126000000000003E-3</v>
      </c>
      <c r="BO55">
        <v>-2.73954E-2</v>
      </c>
      <c r="BP55">
        <v>-2.3603699999999998E-2</v>
      </c>
      <c r="BQ55">
        <v>-4.63989E-2</v>
      </c>
      <c r="BR55">
        <v>-5.0821199999999997E-2</v>
      </c>
      <c r="BS55">
        <v>-7.0946999999999996E-2</v>
      </c>
      <c r="BT55">
        <v>-7.8505900000000003E-2</v>
      </c>
      <c r="BU55">
        <v>-0.1046742</v>
      </c>
      <c r="BV55">
        <v>-9.6124100000000004E-2</v>
      </c>
      <c r="BW55">
        <v>0.27373459999999999</v>
      </c>
      <c r="BX55">
        <v>0.36161209999999999</v>
      </c>
      <c r="BY55">
        <v>0.35134320000000002</v>
      </c>
      <c r="BZ55">
        <v>0.2713759</v>
      </c>
      <c r="CA55">
        <v>-0.26011909999999999</v>
      </c>
      <c r="CB55">
        <v>-0.2682967</v>
      </c>
      <c r="CC55">
        <v>-0.1846933</v>
      </c>
      <c r="CD55">
        <v>-0.1165508</v>
      </c>
      <c r="CE55">
        <v>-9.2703900000000006E-2</v>
      </c>
      <c r="CF55">
        <v>-6.2945500000000001E-2</v>
      </c>
      <c r="CG55">
        <v>-4.39347E-2</v>
      </c>
      <c r="CH55">
        <v>-3.7065300000000002E-2</v>
      </c>
      <c r="CI55">
        <v>-1.72766E-2</v>
      </c>
      <c r="CJ55">
        <v>-1.1517400000000001E-2</v>
      </c>
      <c r="CK55">
        <v>-1.13566E-2</v>
      </c>
      <c r="CL55">
        <v>-5.1326999999999996E-3</v>
      </c>
      <c r="CM55">
        <v>-2.33983E-2</v>
      </c>
      <c r="CN55">
        <v>-1.9141600000000002E-2</v>
      </c>
      <c r="CO55">
        <v>-4.1395000000000001E-2</v>
      </c>
      <c r="CP55">
        <v>-4.5379200000000001E-2</v>
      </c>
      <c r="CQ55">
        <v>-6.5168500000000004E-2</v>
      </c>
      <c r="CR55">
        <v>-7.24717E-2</v>
      </c>
      <c r="CS55">
        <v>-9.8572000000000007E-2</v>
      </c>
      <c r="CT55">
        <v>-9.0086600000000003E-2</v>
      </c>
      <c r="CU55">
        <v>0.27987139999999999</v>
      </c>
      <c r="CV55">
        <v>0.36773800000000001</v>
      </c>
      <c r="CW55">
        <v>0.35733670000000001</v>
      </c>
      <c r="CX55">
        <v>0.27699020000000002</v>
      </c>
      <c r="CY55">
        <v>-0.25431530000000002</v>
      </c>
      <c r="CZ55">
        <v>-0.26262089999999999</v>
      </c>
      <c r="DA55">
        <v>-0.17930409999999999</v>
      </c>
      <c r="DB55">
        <v>-0.11160440000000001</v>
      </c>
      <c r="DC55">
        <v>-8.7611599999999998E-2</v>
      </c>
      <c r="DD55">
        <v>-5.8295300000000001E-2</v>
      </c>
      <c r="DE55">
        <v>-3.9679100000000002E-2</v>
      </c>
      <c r="DF55">
        <v>-3.3147299999999998E-2</v>
      </c>
      <c r="DG55">
        <v>-1.36303E-2</v>
      </c>
      <c r="DH55">
        <v>-8.0789999999999994E-3</v>
      </c>
      <c r="DI55">
        <v>-7.8965000000000007E-3</v>
      </c>
      <c r="DJ55">
        <v>-1.4529E-3</v>
      </c>
      <c r="DK55">
        <v>-1.94012E-2</v>
      </c>
      <c r="DL55">
        <v>-1.4679599999999999E-2</v>
      </c>
      <c r="DM55">
        <v>-3.6391199999999999E-2</v>
      </c>
      <c r="DN55">
        <v>-3.9937199999999999E-2</v>
      </c>
      <c r="DO55">
        <v>-5.9390100000000001E-2</v>
      </c>
      <c r="DP55">
        <v>-6.6437599999999999E-2</v>
      </c>
      <c r="DQ55">
        <v>-9.2469899999999994E-2</v>
      </c>
      <c r="DR55">
        <v>-8.4049100000000002E-2</v>
      </c>
      <c r="DS55">
        <v>0.28600819999999999</v>
      </c>
      <c r="DT55">
        <v>0.37386390000000003</v>
      </c>
      <c r="DU55">
        <v>0.36333029999999999</v>
      </c>
      <c r="DV55">
        <v>0.28260449999999998</v>
      </c>
      <c r="DW55">
        <v>-0.24851139999999999</v>
      </c>
      <c r="DX55">
        <v>-0.25694519999999998</v>
      </c>
      <c r="DY55">
        <v>-0.17391499999999999</v>
      </c>
      <c r="DZ55">
        <v>-0.106658</v>
      </c>
      <c r="EA55">
        <v>-8.0258999999999997E-2</v>
      </c>
      <c r="EB55">
        <v>-5.1581099999999998E-2</v>
      </c>
      <c r="EC55">
        <v>-3.3534799999999997E-2</v>
      </c>
      <c r="ED55">
        <v>-2.7490400000000002E-2</v>
      </c>
      <c r="EE55">
        <v>-8.3654999999999997E-3</v>
      </c>
      <c r="EF55">
        <v>-3.1145000000000001E-3</v>
      </c>
      <c r="EG55">
        <v>-2.9007999999999998E-3</v>
      </c>
      <c r="EH55">
        <v>3.8601999999999998E-3</v>
      </c>
      <c r="EI55">
        <v>-1.363E-2</v>
      </c>
      <c r="EJ55">
        <v>-8.2372000000000001E-3</v>
      </c>
      <c r="EK55">
        <v>-2.9166500000000001E-2</v>
      </c>
      <c r="EL55">
        <v>-3.2079900000000001E-2</v>
      </c>
      <c r="EM55">
        <v>-5.1047000000000002E-2</v>
      </c>
      <c r="EN55">
        <v>-5.7725199999999997E-2</v>
      </c>
      <c r="EO55">
        <v>-8.3659300000000006E-2</v>
      </c>
      <c r="EP55">
        <v>-7.5331800000000004E-2</v>
      </c>
      <c r="EQ55">
        <v>0.29486869999999998</v>
      </c>
      <c r="ER55">
        <v>0.38270880000000002</v>
      </c>
      <c r="ES55">
        <v>0.37198399999999998</v>
      </c>
      <c r="ET55">
        <v>0.29071069999999999</v>
      </c>
      <c r="EU55">
        <v>-0.2401316</v>
      </c>
      <c r="EV55">
        <v>-0.24875030000000001</v>
      </c>
      <c r="EW55">
        <v>-0.1661339</v>
      </c>
      <c r="EX55">
        <v>-9.9516199999999999E-2</v>
      </c>
      <c r="EY55">
        <v>86.587620000000001</v>
      </c>
      <c r="EZ55">
        <v>84.931740000000005</v>
      </c>
      <c r="FA55">
        <v>82.621080000000006</v>
      </c>
      <c r="FB55">
        <v>81.647350000000003</v>
      </c>
      <c r="FC55">
        <v>80.408119999999997</v>
      </c>
      <c r="FD55">
        <v>78.519180000000006</v>
      </c>
      <c r="FE55">
        <v>77.808199999999999</v>
      </c>
      <c r="FF55">
        <v>78.340810000000005</v>
      </c>
      <c r="FG55">
        <v>82.9101</v>
      </c>
      <c r="FH55">
        <v>88.328000000000003</v>
      </c>
      <c r="FI55">
        <v>93.394000000000005</v>
      </c>
      <c r="FJ55">
        <v>97.221270000000004</v>
      </c>
      <c r="FK55">
        <v>100.77119999999999</v>
      </c>
      <c r="FL55">
        <v>103.5491</v>
      </c>
      <c r="FM55">
        <v>105.39619999999999</v>
      </c>
      <c r="FN55">
        <v>106.4299</v>
      </c>
      <c r="FO55">
        <v>106.3758</v>
      </c>
      <c r="FP55">
        <v>104.78319999999999</v>
      </c>
      <c r="FQ55">
        <v>101.27290000000001</v>
      </c>
      <c r="FR55">
        <v>96.383390000000006</v>
      </c>
      <c r="FS55">
        <v>92.996930000000006</v>
      </c>
      <c r="FT55">
        <v>90.935609999999997</v>
      </c>
      <c r="FU55">
        <v>88.402659999999997</v>
      </c>
      <c r="FV55">
        <v>85.692790000000002</v>
      </c>
      <c r="FW55">
        <v>0.103952</v>
      </c>
      <c r="FX55">
        <v>5.6934999999999998E-3</v>
      </c>
      <c r="FY55">
        <v>5.6934999999999998E-3</v>
      </c>
      <c r="FZ55">
        <v>0</v>
      </c>
      <c r="GA55">
        <v>0</v>
      </c>
    </row>
    <row r="56" spans="1:183" x14ac:dyDescent="0.3">
      <c r="A56" s="3" t="s">
        <v>52</v>
      </c>
      <c r="B56" s="6" t="s">
        <v>53</v>
      </c>
      <c r="C56" s="6" t="s">
        <v>95</v>
      </c>
      <c r="D56" s="6">
        <v>44812</v>
      </c>
      <c r="E56" s="46">
        <v>18</v>
      </c>
      <c r="F56" s="46">
        <v>20</v>
      </c>
      <c r="G56" s="46">
        <v>18</v>
      </c>
      <c r="H56" s="46">
        <v>19</v>
      </c>
      <c r="I56">
        <v>20349</v>
      </c>
      <c r="J56">
        <v>20349</v>
      </c>
      <c r="K56">
        <v>1.5798399999999999</v>
      </c>
      <c r="L56">
        <v>1.356303</v>
      </c>
      <c r="M56">
        <v>1.1944319999999999</v>
      </c>
      <c r="N56">
        <v>1.0821350000000001</v>
      </c>
      <c r="O56">
        <v>0.99808390000000002</v>
      </c>
      <c r="P56">
        <v>0.94860370000000005</v>
      </c>
      <c r="Q56">
        <v>0.93197039999999998</v>
      </c>
      <c r="R56">
        <v>0.92051640000000001</v>
      </c>
      <c r="S56">
        <v>0.90425299999999997</v>
      </c>
      <c r="T56">
        <v>1.0338830000000001</v>
      </c>
      <c r="U56">
        <v>1.2441180000000001</v>
      </c>
      <c r="V56">
        <v>1.5205360000000001</v>
      </c>
      <c r="W56">
        <v>1.8296300000000001</v>
      </c>
      <c r="X56">
        <v>2.165546</v>
      </c>
      <c r="Y56">
        <v>2.4799370000000001</v>
      </c>
      <c r="Z56">
        <v>2.8336009999999998</v>
      </c>
      <c r="AA56">
        <v>3.12208</v>
      </c>
      <c r="AB56">
        <v>3.299004</v>
      </c>
      <c r="AC56">
        <v>3.3035399999999999</v>
      </c>
      <c r="AD56">
        <v>3.121461</v>
      </c>
      <c r="AE56">
        <v>2.9076580000000001</v>
      </c>
      <c r="AF56">
        <v>2.6311089999999999</v>
      </c>
      <c r="AG56">
        <v>2.2571629999999998</v>
      </c>
      <c r="AH56">
        <v>1.8883399999999999</v>
      </c>
      <c r="AI56">
        <v>-8.2355700000000004E-2</v>
      </c>
      <c r="AJ56">
        <v>-6.3632300000000003E-2</v>
      </c>
      <c r="AK56">
        <v>-4.5366799999999999E-2</v>
      </c>
      <c r="AL56">
        <v>-3.0712900000000001E-2</v>
      </c>
      <c r="AM56">
        <v>-3.17541E-2</v>
      </c>
      <c r="AN56">
        <v>-2.0029000000000002E-2</v>
      </c>
      <c r="AO56">
        <v>-2.2786899999999999E-2</v>
      </c>
      <c r="AP56">
        <v>-2.9450799999999999E-2</v>
      </c>
      <c r="AQ56">
        <v>-4.3165599999999998E-2</v>
      </c>
      <c r="AR56">
        <v>-3.9436699999999998E-2</v>
      </c>
      <c r="AS56">
        <v>-5.9082299999999997E-2</v>
      </c>
      <c r="AT56">
        <v>-6.2398700000000001E-2</v>
      </c>
      <c r="AU56">
        <v>-8.7294999999999998E-2</v>
      </c>
      <c r="AV56">
        <v>-8.5425699999999993E-2</v>
      </c>
      <c r="AW56">
        <v>-0.12893199999999999</v>
      </c>
      <c r="AX56">
        <v>-0.1226208</v>
      </c>
      <c r="AY56">
        <v>-0.1076732</v>
      </c>
      <c r="AZ56">
        <v>0.26942840000000001</v>
      </c>
      <c r="BA56">
        <v>0.33855659999999999</v>
      </c>
      <c r="BB56">
        <v>1.32815E-2</v>
      </c>
      <c r="BC56">
        <v>-0.21383579999999999</v>
      </c>
      <c r="BD56">
        <v>-0.16777159999999999</v>
      </c>
      <c r="BE56">
        <v>-0.1168425</v>
      </c>
      <c r="BF56">
        <v>-7.2869400000000001E-2</v>
      </c>
      <c r="BG56">
        <v>-7.5795799999999997E-2</v>
      </c>
      <c r="BH56">
        <v>-5.7652599999999998E-2</v>
      </c>
      <c r="BI56">
        <v>-3.9954700000000003E-2</v>
      </c>
      <c r="BJ56">
        <v>-2.5772199999999999E-2</v>
      </c>
      <c r="BK56">
        <v>-2.7147500000000001E-2</v>
      </c>
      <c r="BL56">
        <v>-1.5710100000000001E-2</v>
      </c>
      <c r="BM56">
        <v>-1.8323800000000001E-2</v>
      </c>
      <c r="BN56">
        <v>-2.4663899999999999E-2</v>
      </c>
      <c r="BO56">
        <v>-3.79561E-2</v>
      </c>
      <c r="BP56">
        <v>-3.3459000000000003E-2</v>
      </c>
      <c r="BQ56">
        <v>-5.2201900000000002E-2</v>
      </c>
      <c r="BR56">
        <v>-5.4846499999999999E-2</v>
      </c>
      <c r="BS56">
        <v>-7.9121399999999995E-2</v>
      </c>
      <c r="BT56">
        <v>-7.6865199999999995E-2</v>
      </c>
      <c r="BU56">
        <v>-0.12012680000000001</v>
      </c>
      <c r="BV56">
        <v>-0.11375639999999999</v>
      </c>
      <c r="BW56">
        <v>-9.8773299999999994E-2</v>
      </c>
      <c r="BX56">
        <v>0.27843509999999999</v>
      </c>
      <c r="BY56">
        <v>0.34736820000000002</v>
      </c>
      <c r="BZ56">
        <v>2.1722399999999999E-2</v>
      </c>
      <c r="CA56">
        <v>-0.2053615</v>
      </c>
      <c r="CB56">
        <v>-0.1595502</v>
      </c>
      <c r="CC56">
        <v>-0.1088803</v>
      </c>
      <c r="CD56">
        <v>-6.5492300000000003E-2</v>
      </c>
      <c r="CE56">
        <v>-7.1252399999999994E-2</v>
      </c>
      <c r="CF56">
        <v>-5.3511099999999999E-2</v>
      </c>
      <c r="CG56">
        <v>-3.6206299999999997E-2</v>
      </c>
      <c r="CH56">
        <v>-2.23503E-2</v>
      </c>
      <c r="CI56">
        <v>-2.3957099999999999E-2</v>
      </c>
      <c r="CJ56">
        <v>-1.2718800000000001E-2</v>
      </c>
      <c r="CK56">
        <v>-1.52327E-2</v>
      </c>
      <c r="CL56">
        <v>-2.1348599999999999E-2</v>
      </c>
      <c r="CM56">
        <v>-3.4347999999999997E-2</v>
      </c>
      <c r="CN56">
        <v>-2.9318899999999998E-2</v>
      </c>
      <c r="CO56">
        <v>-4.7436600000000002E-2</v>
      </c>
      <c r="CP56">
        <v>-4.9615800000000002E-2</v>
      </c>
      <c r="CQ56">
        <v>-7.3460300000000006E-2</v>
      </c>
      <c r="CR56">
        <v>-7.0936200000000005E-2</v>
      </c>
      <c r="CS56">
        <v>-0.1140284</v>
      </c>
      <c r="CT56">
        <v>-0.1076169</v>
      </c>
      <c r="CU56">
        <v>-9.2609399999999995E-2</v>
      </c>
      <c r="CV56">
        <v>0.28467310000000001</v>
      </c>
      <c r="CW56">
        <v>0.35347109999999998</v>
      </c>
      <c r="CX56">
        <v>2.7568599999999999E-2</v>
      </c>
      <c r="CY56">
        <v>-0.19949230000000001</v>
      </c>
      <c r="CZ56">
        <v>-0.1538562</v>
      </c>
      <c r="DA56">
        <v>-0.1033657</v>
      </c>
      <c r="DB56">
        <v>-6.0382900000000003E-2</v>
      </c>
      <c r="DC56">
        <v>-6.6709000000000004E-2</v>
      </c>
      <c r="DD56">
        <v>-4.9369499999999997E-2</v>
      </c>
      <c r="DE56">
        <v>-3.2457800000000002E-2</v>
      </c>
      <c r="DF56">
        <v>-1.8928400000000001E-2</v>
      </c>
      <c r="DG56">
        <v>-2.07666E-2</v>
      </c>
      <c r="DH56">
        <v>-9.7275E-3</v>
      </c>
      <c r="DI56">
        <v>-1.2141600000000001E-2</v>
      </c>
      <c r="DJ56">
        <v>-1.8033199999999999E-2</v>
      </c>
      <c r="DK56">
        <v>-3.0739900000000001E-2</v>
      </c>
      <c r="DL56">
        <v>-2.5178800000000001E-2</v>
      </c>
      <c r="DM56">
        <v>-4.2671300000000002E-2</v>
      </c>
      <c r="DN56">
        <v>-4.43852E-2</v>
      </c>
      <c r="DO56">
        <v>-6.7799300000000007E-2</v>
      </c>
      <c r="DP56">
        <v>-6.5007200000000001E-2</v>
      </c>
      <c r="DQ56">
        <v>-0.1079299</v>
      </c>
      <c r="DR56">
        <v>-0.1014774</v>
      </c>
      <c r="DS56">
        <v>-8.6445400000000006E-2</v>
      </c>
      <c r="DT56">
        <v>0.29091099999999998</v>
      </c>
      <c r="DU56">
        <v>0.359574</v>
      </c>
      <c r="DV56">
        <v>3.3414800000000001E-2</v>
      </c>
      <c r="DW56">
        <v>-0.19362299999999999</v>
      </c>
      <c r="DX56">
        <v>-0.14816209999999999</v>
      </c>
      <c r="DY56">
        <v>-9.7851099999999996E-2</v>
      </c>
      <c r="DZ56">
        <v>-5.5273599999999999E-2</v>
      </c>
      <c r="EA56">
        <v>-6.0149000000000001E-2</v>
      </c>
      <c r="EB56">
        <v>-4.3389799999999999E-2</v>
      </c>
      <c r="EC56">
        <v>-2.7045699999999999E-2</v>
      </c>
      <c r="ED56">
        <v>-1.39877E-2</v>
      </c>
      <c r="EE56">
        <v>-1.61601E-2</v>
      </c>
      <c r="EF56">
        <v>-5.4086000000000004E-3</v>
      </c>
      <c r="EG56">
        <v>-7.6785000000000004E-3</v>
      </c>
      <c r="EH56">
        <v>-1.32464E-2</v>
      </c>
      <c r="EI56">
        <v>-2.5530400000000002E-2</v>
      </c>
      <c r="EJ56">
        <v>-1.9201099999999999E-2</v>
      </c>
      <c r="EK56">
        <v>-3.5790799999999998E-2</v>
      </c>
      <c r="EL56">
        <v>-3.6832999999999998E-2</v>
      </c>
      <c r="EM56">
        <v>-5.9625699999999997E-2</v>
      </c>
      <c r="EN56">
        <v>-5.6446700000000002E-2</v>
      </c>
      <c r="EO56">
        <v>-9.9124699999999996E-2</v>
      </c>
      <c r="EP56">
        <v>-9.2613000000000001E-2</v>
      </c>
      <c r="EQ56">
        <v>-7.7545500000000003E-2</v>
      </c>
      <c r="ER56">
        <v>0.29991770000000001</v>
      </c>
      <c r="ES56">
        <v>0.36838569999999998</v>
      </c>
      <c r="ET56">
        <v>4.1855799999999999E-2</v>
      </c>
      <c r="EU56">
        <v>-0.1851487</v>
      </c>
      <c r="EV56">
        <v>-0.1399407</v>
      </c>
      <c r="EW56">
        <v>-8.9888800000000005E-2</v>
      </c>
      <c r="EX56">
        <v>-4.7896500000000002E-2</v>
      </c>
      <c r="EY56">
        <v>83.414150000000006</v>
      </c>
      <c r="EZ56">
        <v>81.621440000000007</v>
      </c>
      <c r="FA56">
        <v>80.223050000000001</v>
      </c>
      <c r="FB56">
        <v>78.912360000000007</v>
      </c>
      <c r="FC56">
        <v>77.889219999999995</v>
      </c>
      <c r="FD56">
        <v>76.493179999999995</v>
      </c>
      <c r="FE56">
        <v>76.053719999999998</v>
      </c>
      <c r="FF56">
        <v>77.098070000000007</v>
      </c>
      <c r="FG56">
        <v>81.179029999999997</v>
      </c>
      <c r="FH56">
        <v>86.516180000000006</v>
      </c>
      <c r="FI56">
        <v>90.730599999999995</v>
      </c>
      <c r="FJ56">
        <v>95.166910000000001</v>
      </c>
      <c r="FK56">
        <v>98.950999999999993</v>
      </c>
      <c r="FL56">
        <v>102.10120000000001</v>
      </c>
      <c r="FM56">
        <v>104.6884</v>
      </c>
      <c r="FN56">
        <v>106.3441</v>
      </c>
      <c r="FO56">
        <v>106.19580000000001</v>
      </c>
      <c r="FP56">
        <v>104.7015</v>
      </c>
      <c r="FQ56">
        <v>100.99590000000001</v>
      </c>
      <c r="FR56">
        <v>96.265749999999997</v>
      </c>
      <c r="FS56">
        <v>92.492900000000006</v>
      </c>
      <c r="FT56">
        <v>90.284779999999998</v>
      </c>
      <c r="FU56">
        <v>87.803960000000004</v>
      </c>
      <c r="FV56">
        <v>85.706789999999998</v>
      </c>
      <c r="FW56">
        <v>0.1023049</v>
      </c>
      <c r="FX56">
        <v>7.5364999999999998E-3</v>
      </c>
      <c r="FY56">
        <v>7.5364999999999998E-3</v>
      </c>
      <c r="FZ56">
        <v>0</v>
      </c>
      <c r="GA56">
        <v>0</v>
      </c>
    </row>
    <row r="57" spans="1:183" x14ac:dyDescent="0.3">
      <c r="A57" s="3" t="s">
        <v>52</v>
      </c>
      <c r="B57" s="6" t="s">
        <v>53</v>
      </c>
      <c r="C57" s="6" t="s">
        <v>95</v>
      </c>
      <c r="D57" s="6">
        <v>44813</v>
      </c>
      <c r="E57" s="46">
        <v>17</v>
      </c>
      <c r="F57" s="46">
        <v>18</v>
      </c>
      <c r="G57" s="46">
        <v>17</v>
      </c>
      <c r="H57" s="46">
        <v>18</v>
      </c>
      <c r="I57">
        <v>8694</v>
      </c>
      <c r="J57">
        <v>22823</v>
      </c>
      <c r="K57">
        <v>1.5568070000000001</v>
      </c>
      <c r="L57">
        <v>1.3368370000000001</v>
      </c>
      <c r="M57">
        <v>1.1773830000000001</v>
      </c>
      <c r="N57">
        <v>1.0463519999999999</v>
      </c>
      <c r="O57">
        <v>0.96098170000000005</v>
      </c>
      <c r="P57">
        <v>0.8995995</v>
      </c>
      <c r="Q57">
        <v>0.91744800000000004</v>
      </c>
      <c r="R57">
        <v>0.93264789999999997</v>
      </c>
      <c r="S57">
        <v>0.91450920000000002</v>
      </c>
      <c r="T57">
        <v>1.0013510000000001</v>
      </c>
      <c r="U57">
        <v>1.140495</v>
      </c>
      <c r="V57">
        <v>1.3747780000000001</v>
      </c>
      <c r="W57">
        <v>1.647025</v>
      </c>
      <c r="X57">
        <v>1.967149</v>
      </c>
      <c r="Y57">
        <v>2.27637</v>
      </c>
      <c r="Z57">
        <v>2.606703</v>
      </c>
      <c r="AA57">
        <v>2.8495349999999999</v>
      </c>
      <c r="AB57">
        <v>2.9819200000000001</v>
      </c>
      <c r="AC57">
        <v>2.953287</v>
      </c>
      <c r="AD57">
        <v>2.7097920000000002</v>
      </c>
      <c r="AE57">
        <v>2.442113</v>
      </c>
      <c r="AF57">
        <v>2.1469930000000002</v>
      </c>
      <c r="AG57">
        <v>1.8214870000000001</v>
      </c>
      <c r="AH57">
        <v>1.5200709999999999</v>
      </c>
      <c r="AI57">
        <v>-8.5342699999999994E-2</v>
      </c>
      <c r="AJ57">
        <v>-5.6617099999999997E-2</v>
      </c>
      <c r="AK57">
        <v>-4.9083599999999998E-2</v>
      </c>
      <c r="AL57">
        <v>-4.4346299999999998E-2</v>
      </c>
      <c r="AM57">
        <v>-3.7951800000000001E-2</v>
      </c>
      <c r="AN57">
        <v>-4.0002999999999997E-2</v>
      </c>
      <c r="AO57">
        <v>-2.3790700000000001E-2</v>
      </c>
      <c r="AP57">
        <v>-1.9456899999999999E-2</v>
      </c>
      <c r="AQ57">
        <v>-3.7879900000000001E-2</v>
      </c>
      <c r="AR57">
        <v>-4.4257499999999998E-2</v>
      </c>
      <c r="AS57">
        <v>-5.8839599999999999E-2</v>
      </c>
      <c r="AT57">
        <v>-5.9884600000000003E-2</v>
      </c>
      <c r="AU57">
        <v>-7.0454699999999995E-2</v>
      </c>
      <c r="AV57">
        <v>-7.3460600000000001E-2</v>
      </c>
      <c r="AW57">
        <v>-8.7395600000000004E-2</v>
      </c>
      <c r="AX57">
        <v>-7.5356900000000004E-2</v>
      </c>
      <c r="AY57">
        <v>0.25558249999999999</v>
      </c>
      <c r="AZ57">
        <v>0.3300631</v>
      </c>
      <c r="BA57">
        <v>-0.140875</v>
      </c>
      <c r="BB57">
        <v>-0.16192880000000001</v>
      </c>
      <c r="BC57">
        <v>-0.12860340000000001</v>
      </c>
      <c r="BD57">
        <v>-8.8504299999999994E-2</v>
      </c>
      <c r="BE57">
        <v>-6.3805500000000001E-2</v>
      </c>
      <c r="BF57">
        <v>-4.0599000000000003E-2</v>
      </c>
      <c r="BG57">
        <v>-7.4204599999999996E-2</v>
      </c>
      <c r="BH57">
        <v>-4.6394100000000001E-2</v>
      </c>
      <c r="BI57">
        <v>-3.9876099999999998E-2</v>
      </c>
      <c r="BJ57">
        <v>-3.59125E-2</v>
      </c>
      <c r="BK57">
        <v>-3.0076100000000001E-2</v>
      </c>
      <c r="BL57">
        <v>-3.2831899999999997E-2</v>
      </c>
      <c r="BM57">
        <v>-1.64061E-2</v>
      </c>
      <c r="BN57">
        <v>-1.16527E-2</v>
      </c>
      <c r="BO57">
        <v>-2.9358599999999999E-2</v>
      </c>
      <c r="BP57">
        <v>-3.4690600000000002E-2</v>
      </c>
      <c r="BQ57">
        <v>-4.8497999999999999E-2</v>
      </c>
      <c r="BR57">
        <v>-4.8388100000000003E-2</v>
      </c>
      <c r="BS57">
        <v>-5.8180799999999998E-2</v>
      </c>
      <c r="BT57">
        <v>-6.0250100000000001E-2</v>
      </c>
      <c r="BU57">
        <v>-7.3935899999999999E-2</v>
      </c>
      <c r="BV57">
        <v>-6.1626800000000002E-2</v>
      </c>
      <c r="BW57">
        <v>0.26959569999999999</v>
      </c>
      <c r="BX57">
        <v>0.34407140000000003</v>
      </c>
      <c r="BY57">
        <v>-0.12680130000000001</v>
      </c>
      <c r="BZ57">
        <v>-0.1484027</v>
      </c>
      <c r="CA57">
        <v>-0.1157748</v>
      </c>
      <c r="CB57">
        <v>-7.6319300000000007E-2</v>
      </c>
      <c r="CC57">
        <v>-5.2452100000000002E-2</v>
      </c>
      <c r="CD57">
        <v>-3.0252399999999999E-2</v>
      </c>
      <c r="CE57">
        <v>-6.6490400000000005E-2</v>
      </c>
      <c r="CF57">
        <v>-3.93137E-2</v>
      </c>
      <c r="CG57">
        <v>-3.3499000000000001E-2</v>
      </c>
      <c r="CH57">
        <v>-3.0071299999999999E-2</v>
      </c>
      <c r="CI57">
        <v>-2.4621500000000001E-2</v>
      </c>
      <c r="CJ57">
        <v>-2.78651E-2</v>
      </c>
      <c r="CK57">
        <v>-1.1291499999999999E-2</v>
      </c>
      <c r="CL57">
        <v>-6.2475999999999999E-3</v>
      </c>
      <c r="CM57">
        <v>-2.34568E-2</v>
      </c>
      <c r="CN57">
        <v>-2.8064700000000001E-2</v>
      </c>
      <c r="CO57">
        <v>-4.1335499999999997E-2</v>
      </c>
      <c r="CP57">
        <v>-4.0425700000000002E-2</v>
      </c>
      <c r="CQ57">
        <v>-4.9680000000000002E-2</v>
      </c>
      <c r="CR57">
        <v>-5.1100600000000003E-2</v>
      </c>
      <c r="CS57">
        <v>-6.4613699999999996E-2</v>
      </c>
      <c r="CT57">
        <v>-5.2117299999999998E-2</v>
      </c>
      <c r="CU57">
        <v>0.27930110000000002</v>
      </c>
      <c r="CV57">
        <v>0.35377350000000002</v>
      </c>
      <c r="CW57">
        <v>-0.1170538</v>
      </c>
      <c r="CX57">
        <v>-0.13903460000000001</v>
      </c>
      <c r="CY57">
        <v>-0.10688979999999999</v>
      </c>
      <c r="CZ57">
        <v>-6.7879900000000007E-2</v>
      </c>
      <c r="DA57">
        <v>-4.4588700000000002E-2</v>
      </c>
      <c r="DB57">
        <v>-2.30864E-2</v>
      </c>
      <c r="DC57">
        <v>-5.8776099999999998E-2</v>
      </c>
      <c r="DD57">
        <v>-3.2233400000000002E-2</v>
      </c>
      <c r="DE57">
        <v>-2.7121900000000001E-2</v>
      </c>
      <c r="DF57">
        <v>-2.4230100000000001E-2</v>
      </c>
      <c r="DG57">
        <v>-1.9166800000000001E-2</v>
      </c>
      <c r="DH57">
        <v>-2.2898399999999999E-2</v>
      </c>
      <c r="DI57">
        <v>-6.1770000000000002E-3</v>
      </c>
      <c r="DJ57">
        <v>-8.4250000000000004E-4</v>
      </c>
      <c r="DK57">
        <v>-1.7555000000000001E-2</v>
      </c>
      <c r="DL57">
        <v>-2.1438700000000002E-2</v>
      </c>
      <c r="DM57">
        <v>-3.4172899999999999E-2</v>
      </c>
      <c r="DN57">
        <v>-3.2463199999999998E-2</v>
      </c>
      <c r="DO57">
        <v>-4.1179100000000003E-2</v>
      </c>
      <c r="DP57">
        <v>-4.1951099999999998E-2</v>
      </c>
      <c r="DQ57">
        <v>-5.5291600000000003E-2</v>
      </c>
      <c r="DR57">
        <v>-4.2607899999999997E-2</v>
      </c>
      <c r="DS57">
        <v>0.2890066</v>
      </c>
      <c r="DT57">
        <v>0.36347570000000001</v>
      </c>
      <c r="DU57">
        <v>-0.1073064</v>
      </c>
      <c r="DV57">
        <v>-0.12966639999999999</v>
      </c>
      <c r="DW57">
        <v>-9.80047E-2</v>
      </c>
      <c r="DX57">
        <v>-5.9440600000000003E-2</v>
      </c>
      <c r="DY57">
        <v>-3.6725399999999998E-2</v>
      </c>
      <c r="DZ57">
        <v>-1.5920299999999998E-2</v>
      </c>
      <c r="EA57">
        <v>-4.7638E-2</v>
      </c>
      <c r="EB57">
        <v>-2.2010399999999999E-2</v>
      </c>
      <c r="EC57">
        <v>-1.79144E-2</v>
      </c>
      <c r="ED57">
        <v>-1.5796299999999999E-2</v>
      </c>
      <c r="EE57">
        <v>-1.12912E-2</v>
      </c>
      <c r="EF57">
        <v>-1.57272E-2</v>
      </c>
      <c r="EG57">
        <v>1.2076000000000001E-3</v>
      </c>
      <c r="EH57">
        <v>6.9617000000000004E-3</v>
      </c>
      <c r="EI57">
        <v>-9.0337000000000004E-3</v>
      </c>
      <c r="EJ57">
        <v>-1.1871899999999999E-2</v>
      </c>
      <c r="EK57">
        <v>-2.38313E-2</v>
      </c>
      <c r="EL57">
        <v>-2.0966700000000001E-2</v>
      </c>
      <c r="EM57">
        <v>-2.8905199999999999E-2</v>
      </c>
      <c r="EN57">
        <v>-2.8740600000000002E-2</v>
      </c>
      <c r="EO57">
        <v>-4.1831800000000002E-2</v>
      </c>
      <c r="EP57">
        <v>-2.8877699999999999E-2</v>
      </c>
      <c r="EQ57">
        <v>0.3030197</v>
      </c>
      <c r="ER57">
        <v>0.37748399999999999</v>
      </c>
      <c r="ES57">
        <v>-9.3232700000000002E-2</v>
      </c>
      <c r="ET57">
        <v>-0.1161404</v>
      </c>
      <c r="EU57">
        <v>-8.5176199999999994E-2</v>
      </c>
      <c r="EV57">
        <v>-4.7255600000000002E-2</v>
      </c>
      <c r="EW57">
        <v>-2.5371999999999999E-2</v>
      </c>
      <c r="EX57">
        <v>-5.5737E-3</v>
      </c>
      <c r="EY57">
        <v>84.787450000000007</v>
      </c>
      <c r="EZ57">
        <v>83.954700000000003</v>
      </c>
      <c r="FA57">
        <v>81.29665</v>
      </c>
      <c r="FB57">
        <v>79.644360000000006</v>
      </c>
      <c r="FC57">
        <v>79.436859999999996</v>
      </c>
      <c r="FD57">
        <v>78.187160000000006</v>
      </c>
      <c r="FE57">
        <v>75.910060000000001</v>
      </c>
      <c r="FF57">
        <v>76.008790000000005</v>
      </c>
      <c r="FG57">
        <v>79.267399999999995</v>
      </c>
      <c r="FH57">
        <v>82.375119999999995</v>
      </c>
      <c r="FI57">
        <v>86.53107</v>
      </c>
      <c r="FJ57">
        <v>91.336820000000003</v>
      </c>
      <c r="FK57">
        <v>95.224980000000002</v>
      </c>
      <c r="FL57">
        <v>98.406109999999998</v>
      </c>
      <c r="FM57">
        <v>100.5005</v>
      </c>
      <c r="FN57">
        <v>102.4144</v>
      </c>
      <c r="FO57">
        <v>102.90470000000001</v>
      </c>
      <c r="FP57">
        <v>102.3875</v>
      </c>
      <c r="FQ57">
        <v>99.061340000000001</v>
      </c>
      <c r="FR57">
        <v>92.999769999999998</v>
      </c>
      <c r="FS57">
        <v>87.762630000000001</v>
      </c>
      <c r="FT57">
        <v>84.3553</v>
      </c>
      <c r="FU57">
        <v>81.915440000000004</v>
      </c>
      <c r="FV57">
        <v>80.286839999999998</v>
      </c>
      <c r="FW57">
        <v>0.16319349999999999</v>
      </c>
      <c r="FX57">
        <v>1.3084699999999999E-2</v>
      </c>
      <c r="FY57">
        <v>1.3084699999999999E-2</v>
      </c>
      <c r="FZ57">
        <v>0</v>
      </c>
      <c r="GA57">
        <v>0</v>
      </c>
    </row>
    <row r="58" spans="1:183" x14ac:dyDescent="0.3">
      <c r="A58" s="3" t="s">
        <v>52</v>
      </c>
      <c r="B58" s="6" t="s">
        <v>53</v>
      </c>
      <c r="C58" s="6" t="s">
        <v>104</v>
      </c>
      <c r="D58" s="6">
        <v>44753</v>
      </c>
      <c r="E58" s="46">
        <v>18</v>
      </c>
      <c r="F58" s="46">
        <v>19</v>
      </c>
      <c r="G58" s="46">
        <v>18</v>
      </c>
      <c r="H58" s="46">
        <v>19</v>
      </c>
      <c r="I58">
        <v>24095</v>
      </c>
      <c r="J58">
        <v>63177</v>
      </c>
      <c r="K58">
        <v>1.184572</v>
      </c>
      <c r="L58">
        <v>1.0114799999999999</v>
      </c>
      <c r="M58">
        <v>0.89881699999999998</v>
      </c>
      <c r="N58">
        <v>0.81864630000000005</v>
      </c>
      <c r="O58">
        <v>0.77428660000000005</v>
      </c>
      <c r="P58">
        <v>0.76864670000000002</v>
      </c>
      <c r="Q58">
        <v>0.75933609999999996</v>
      </c>
      <c r="R58">
        <v>0.7334328</v>
      </c>
      <c r="S58">
        <v>0.7226958</v>
      </c>
      <c r="T58">
        <v>0.77091909999999997</v>
      </c>
      <c r="U58">
        <v>0.8896539</v>
      </c>
      <c r="V58">
        <v>1.0693319999999999</v>
      </c>
      <c r="W58">
        <v>1.3062579999999999</v>
      </c>
      <c r="X58">
        <v>1.5586770000000001</v>
      </c>
      <c r="Y58">
        <v>1.825661</v>
      </c>
      <c r="Z58">
        <v>2.1179640000000002</v>
      </c>
      <c r="AA58">
        <v>2.4129839999999998</v>
      </c>
      <c r="AB58">
        <v>2.7311809999999999</v>
      </c>
      <c r="AC58">
        <v>2.9566889999999999</v>
      </c>
      <c r="AD58">
        <v>2.9125450000000002</v>
      </c>
      <c r="AE58">
        <v>2.66608</v>
      </c>
      <c r="AF58">
        <v>2.3612760000000002</v>
      </c>
      <c r="AG58">
        <v>1.9491639999999999</v>
      </c>
      <c r="AH58">
        <v>1.571267</v>
      </c>
      <c r="AI58">
        <v>-1.0007E-2</v>
      </c>
      <c r="AJ58">
        <v>-1.1827000000000001E-2</v>
      </c>
      <c r="AK58">
        <v>-9.5473999999999993E-3</v>
      </c>
      <c r="AL58">
        <v>-5.7080999999999998E-3</v>
      </c>
      <c r="AM58">
        <v>-6.9883999999999996E-3</v>
      </c>
      <c r="AN58">
        <v>-1.4214E-3</v>
      </c>
      <c r="AO58">
        <v>-1.5479400000000001E-2</v>
      </c>
      <c r="AP58">
        <v>-7.1307999999999996E-3</v>
      </c>
      <c r="AQ58">
        <v>-9.6097999999999999E-3</v>
      </c>
      <c r="AR58">
        <v>-1.6821900000000001E-2</v>
      </c>
      <c r="AS58">
        <v>-2.39137E-2</v>
      </c>
      <c r="AT58">
        <v>-1.7947899999999999E-2</v>
      </c>
      <c r="AU58">
        <v>-1.31945E-2</v>
      </c>
      <c r="AV58">
        <v>-2.0348600000000001E-2</v>
      </c>
      <c r="AW58">
        <v>-2.5886900000000001E-2</v>
      </c>
      <c r="AX58">
        <v>-2.8377400000000001E-2</v>
      </c>
      <c r="AY58">
        <v>-3.6889999999999999E-2</v>
      </c>
      <c r="AZ58">
        <v>0.30371140000000002</v>
      </c>
      <c r="BA58">
        <v>0.33601809999999999</v>
      </c>
      <c r="BB58">
        <v>-0.20915839999999999</v>
      </c>
      <c r="BC58">
        <v>-0.18875739999999999</v>
      </c>
      <c r="BD58">
        <v>-0.12740370000000001</v>
      </c>
      <c r="BE58">
        <v>-7.5795799999999997E-2</v>
      </c>
      <c r="BF58">
        <v>-5.02231E-2</v>
      </c>
      <c r="BG58">
        <v>-5.0996000000000001E-3</v>
      </c>
      <c r="BH58">
        <v>-7.3517000000000001E-3</v>
      </c>
      <c r="BI58">
        <v>-5.5769000000000001E-3</v>
      </c>
      <c r="BJ58" s="34">
        <v>-2.0249000000000001E-3</v>
      </c>
      <c r="BK58">
        <v>-3.6411999999999998E-3</v>
      </c>
      <c r="BL58">
        <v>1.7109E-3</v>
      </c>
      <c r="BM58">
        <v>-1.21922E-2</v>
      </c>
      <c r="BN58">
        <v>-3.6253000000000001E-3</v>
      </c>
      <c r="BO58">
        <v>-5.7473000000000003E-3</v>
      </c>
      <c r="BP58">
        <v>-1.24776E-2</v>
      </c>
      <c r="BQ58">
        <v>-1.9019999999999999E-2</v>
      </c>
      <c r="BR58">
        <v>-1.25057E-2</v>
      </c>
      <c r="BS58">
        <v>-7.2401999999999996E-3</v>
      </c>
      <c r="BT58">
        <v>-1.39475E-2</v>
      </c>
      <c r="BU58">
        <v>-1.9190100000000002E-2</v>
      </c>
      <c r="BV58">
        <v>-2.14582E-2</v>
      </c>
      <c r="BW58">
        <v>-2.9842400000000002E-2</v>
      </c>
      <c r="BX58">
        <v>0.31103229999999998</v>
      </c>
      <c r="BY58">
        <v>0.34358519999999998</v>
      </c>
      <c r="BZ58">
        <v>-0.2014387</v>
      </c>
      <c r="CA58">
        <v>-0.18141669999999999</v>
      </c>
      <c r="CB58">
        <v>-0.12060269999999999</v>
      </c>
      <c r="CC58">
        <v>-6.9575600000000001E-2</v>
      </c>
      <c r="CD58">
        <v>-4.4769900000000001E-2</v>
      </c>
      <c r="CE58">
        <v>-1.7007000000000001E-3</v>
      </c>
      <c r="CF58">
        <v>-4.2522000000000003E-3</v>
      </c>
      <c r="CG58">
        <v>-2.8270000000000001E-3</v>
      </c>
      <c r="CH58">
        <v>5.2610000000000005E-4</v>
      </c>
      <c r="CI58">
        <v>-1.323E-3</v>
      </c>
      <c r="CJ58">
        <v>3.8803000000000002E-3</v>
      </c>
      <c r="CK58">
        <v>-9.9155000000000007E-3</v>
      </c>
      <c r="CL58">
        <v>-1.1973999999999999E-3</v>
      </c>
      <c r="CM58">
        <v>-3.0720999999999999E-3</v>
      </c>
      <c r="CN58">
        <v>-9.4687999999999994E-3</v>
      </c>
      <c r="CO58">
        <v>-1.5630700000000001E-2</v>
      </c>
      <c r="CP58">
        <v>-8.7364999999999995E-3</v>
      </c>
      <c r="CQ58">
        <v>-3.1162999999999998E-3</v>
      </c>
      <c r="CR58">
        <v>-9.5142000000000004E-3</v>
      </c>
      <c r="CS58">
        <v>-1.4552000000000001E-2</v>
      </c>
      <c r="CT58">
        <v>-1.6666E-2</v>
      </c>
      <c r="CU58">
        <v>-2.4961299999999999E-2</v>
      </c>
      <c r="CV58">
        <v>0.31610280000000002</v>
      </c>
      <c r="CW58">
        <v>0.34882609999999997</v>
      </c>
      <c r="CX58">
        <v>-0.19609209999999999</v>
      </c>
      <c r="CY58">
        <v>-0.1763325</v>
      </c>
      <c r="CZ58">
        <v>-0.1158922</v>
      </c>
      <c r="DA58">
        <v>-6.5267500000000006E-2</v>
      </c>
      <c r="DB58">
        <v>-4.0993000000000002E-2</v>
      </c>
      <c r="DC58">
        <v>1.6982E-3</v>
      </c>
      <c r="DD58">
        <v>-1.1525999999999999E-3</v>
      </c>
      <c r="DE58">
        <v>-7.7000000000000001E-5</v>
      </c>
      <c r="DF58">
        <v>3.0769999999999999E-3</v>
      </c>
      <c r="DG58">
        <v>9.9529999999999996E-4</v>
      </c>
      <c r="DH58">
        <v>6.0496999999999999E-3</v>
      </c>
      <c r="DI58">
        <v>-7.6388000000000003E-3</v>
      </c>
      <c r="DJ58">
        <v>1.2305E-3</v>
      </c>
      <c r="DK58">
        <v>-3.969E-4</v>
      </c>
      <c r="DL58">
        <v>-6.4599000000000002E-3</v>
      </c>
      <c r="DM58">
        <v>-1.22413E-2</v>
      </c>
      <c r="DN58">
        <v>-4.9671999999999997E-3</v>
      </c>
      <c r="DO58">
        <v>1.0076E-3</v>
      </c>
      <c r="DP58">
        <v>-5.0807999999999999E-3</v>
      </c>
      <c r="DQ58">
        <v>-9.9138000000000004E-3</v>
      </c>
      <c r="DR58">
        <v>-1.18738E-2</v>
      </c>
      <c r="DS58">
        <v>-2.00801E-2</v>
      </c>
      <c r="DT58">
        <v>0.32117329999999999</v>
      </c>
      <c r="DU58">
        <v>0.35406700000000002</v>
      </c>
      <c r="DV58">
        <v>-0.19074550000000001</v>
      </c>
      <c r="DW58">
        <v>-0.17124829999999999</v>
      </c>
      <c r="DX58">
        <v>-0.1111818</v>
      </c>
      <c r="DY58">
        <v>-6.09595E-2</v>
      </c>
      <c r="DZ58">
        <v>-3.7216100000000002E-2</v>
      </c>
      <c r="EA58">
        <v>6.6055999999999997E-3</v>
      </c>
      <c r="EB58">
        <v>3.3226000000000002E-3</v>
      </c>
      <c r="EC58">
        <v>3.8934999999999998E-3</v>
      </c>
      <c r="ED58">
        <v>6.7602000000000001E-3</v>
      </c>
      <c r="EE58">
        <v>4.3425E-3</v>
      </c>
      <c r="EF58">
        <v>9.1819999999999992E-3</v>
      </c>
      <c r="EG58">
        <v>-4.3515999999999997E-3</v>
      </c>
      <c r="EH58">
        <v>4.7361E-3</v>
      </c>
      <c r="EI58">
        <v>3.4656999999999999E-3</v>
      </c>
      <c r="EJ58">
        <v>-2.1156999999999999E-3</v>
      </c>
      <c r="EK58">
        <v>-7.3476000000000001E-3</v>
      </c>
      <c r="EL58">
        <v>4.75E-4</v>
      </c>
      <c r="EM58">
        <v>6.9619E-3</v>
      </c>
      <c r="EN58">
        <v>1.3202000000000001E-3</v>
      </c>
      <c r="EO58">
        <v>-3.2171000000000001E-3</v>
      </c>
      <c r="EP58">
        <v>-4.9546E-3</v>
      </c>
      <c r="EQ58">
        <v>-1.30326E-2</v>
      </c>
      <c r="ER58">
        <v>0.32849420000000001</v>
      </c>
      <c r="ES58">
        <v>0.36163410000000001</v>
      </c>
      <c r="ET58">
        <v>-0.18302579999999999</v>
      </c>
      <c r="EU58">
        <v>-0.16390759999999999</v>
      </c>
      <c r="EV58">
        <v>-0.1043808</v>
      </c>
      <c r="EW58">
        <v>-5.4739299999999998E-2</v>
      </c>
      <c r="EX58">
        <v>-3.1762899999999997E-2</v>
      </c>
      <c r="EY58">
        <v>75.665080000000003</v>
      </c>
      <c r="EZ58">
        <v>75.068529999999996</v>
      </c>
      <c r="FA58">
        <v>74.012979999999999</v>
      </c>
      <c r="FB58">
        <v>72.936859999999996</v>
      </c>
      <c r="FC58">
        <v>71.640889999999999</v>
      </c>
      <c r="FD58">
        <v>70.376320000000007</v>
      </c>
      <c r="FE58">
        <v>71.07902</v>
      </c>
      <c r="FF58">
        <v>74.457179999999994</v>
      </c>
      <c r="FG58">
        <v>78.847300000000004</v>
      </c>
      <c r="FH58">
        <v>83.865170000000006</v>
      </c>
      <c r="FI58">
        <v>87.711590000000001</v>
      </c>
      <c r="FJ58">
        <v>90.854920000000007</v>
      </c>
      <c r="FK58">
        <v>94.096019999999996</v>
      </c>
      <c r="FL58">
        <v>96.381479999999996</v>
      </c>
      <c r="FM58">
        <v>98.022149999999996</v>
      </c>
      <c r="FN58">
        <v>99.773809999999997</v>
      </c>
      <c r="FO58">
        <v>100.1865</v>
      </c>
      <c r="FP58">
        <v>99.700360000000003</v>
      </c>
      <c r="FQ58">
        <v>98.280510000000007</v>
      </c>
      <c r="FR58">
        <v>94.588520000000003</v>
      </c>
      <c r="FS58">
        <v>89.39161</v>
      </c>
      <c r="FT58">
        <v>85.134370000000004</v>
      </c>
      <c r="FU58">
        <v>82.080920000000006</v>
      </c>
      <c r="FV58">
        <v>79.463650000000001</v>
      </c>
      <c r="FW58">
        <v>7.8938700000000001E-2</v>
      </c>
      <c r="FX58">
        <v>6.9528999999999997E-3</v>
      </c>
      <c r="FY58">
        <v>6.9528999999999997E-3</v>
      </c>
      <c r="FZ58">
        <v>0</v>
      </c>
      <c r="GA58">
        <v>0</v>
      </c>
    </row>
    <row r="59" spans="1:183" x14ac:dyDescent="0.3">
      <c r="A59" s="3" t="s">
        <v>52</v>
      </c>
      <c r="B59" s="6" t="s">
        <v>53</v>
      </c>
      <c r="C59" s="6" t="s">
        <v>104</v>
      </c>
      <c r="D59" s="6">
        <v>44758</v>
      </c>
      <c r="E59" s="46">
        <v>17</v>
      </c>
      <c r="F59" s="46">
        <v>19</v>
      </c>
      <c r="G59" s="46">
        <v>18</v>
      </c>
      <c r="H59" s="46">
        <v>18</v>
      </c>
      <c r="I59">
        <v>43752</v>
      </c>
      <c r="J59">
        <v>69017</v>
      </c>
      <c r="K59">
        <v>1.2595160000000001</v>
      </c>
      <c r="L59">
        <v>1.0769420000000001</v>
      </c>
      <c r="M59">
        <v>0.94800459999999998</v>
      </c>
      <c r="N59">
        <v>0.86246290000000003</v>
      </c>
      <c r="O59">
        <v>0.80564250000000004</v>
      </c>
      <c r="P59">
        <v>0.78269149999999998</v>
      </c>
      <c r="Q59">
        <v>0.77054509999999998</v>
      </c>
      <c r="R59">
        <v>0.76627489999999998</v>
      </c>
      <c r="S59">
        <v>0.80364579999999997</v>
      </c>
      <c r="T59">
        <v>0.87944100000000003</v>
      </c>
      <c r="U59">
        <v>1.007846</v>
      </c>
      <c r="V59">
        <v>1.1856660000000001</v>
      </c>
      <c r="W59">
        <v>1.421181</v>
      </c>
      <c r="X59">
        <v>1.686885</v>
      </c>
      <c r="Y59">
        <v>1.967225</v>
      </c>
      <c r="Z59">
        <v>2.2537129999999999</v>
      </c>
      <c r="AA59">
        <v>2.5310419999999998</v>
      </c>
      <c r="AB59">
        <v>2.810702</v>
      </c>
      <c r="AC59">
        <v>3.000928</v>
      </c>
      <c r="AD59">
        <v>2.9749979999999998</v>
      </c>
      <c r="AE59">
        <v>2.7378550000000001</v>
      </c>
      <c r="AF59">
        <v>2.4624269999999999</v>
      </c>
      <c r="AG59">
        <v>2.0969890000000002</v>
      </c>
      <c r="AH59">
        <v>1.7504329999999999</v>
      </c>
      <c r="AI59">
        <v>-6.7759999999999999E-4</v>
      </c>
      <c r="AJ59">
        <v>-1.0107E-3</v>
      </c>
      <c r="AK59">
        <v>-2.2165000000000002E-3</v>
      </c>
      <c r="AL59">
        <v>2.6262999999999998E-3</v>
      </c>
      <c r="AM59">
        <v>2.48E-5</v>
      </c>
      <c r="AN59">
        <v>-8.2580000000000001E-4</v>
      </c>
      <c r="AO59">
        <v>-6.4520000000000003E-3</v>
      </c>
      <c r="AP59">
        <v>-1.1789000000000001E-3</v>
      </c>
      <c r="AQ59">
        <v>6.1636E-3</v>
      </c>
      <c r="AR59">
        <v>3.4201000000000001E-3</v>
      </c>
      <c r="AS59">
        <v>4.5928000000000002E-3</v>
      </c>
      <c r="AT59">
        <v>-1.5954999999999999E-3</v>
      </c>
      <c r="AU59">
        <v>-7.0530000000000002E-3</v>
      </c>
      <c r="AV59">
        <v>-4.5760000000000002E-3</v>
      </c>
      <c r="AW59">
        <v>-1.85437E-2</v>
      </c>
      <c r="AX59">
        <v>-2.99758E-2</v>
      </c>
      <c r="AY59">
        <v>0.19781199999999999</v>
      </c>
      <c r="AZ59">
        <v>0.31082710000000002</v>
      </c>
      <c r="BA59">
        <v>-8.1141400000000002E-2</v>
      </c>
      <c r="BB59">
        <v>-0.1790457</v>
      </c>
      <c r="BC59">
        <v>-0.1242254</v>
      </c>
      <c r="BD59">
        <v>-7.05683E-2</v>
      </c>
      <c r="BE59">
        <v>-4.1064999999999997E-2</v>
      </c>
      <c r="BF59">
        <v>-2.1076000000000001E-2</v>
      </c>
      <c r="BG59">
        <v>3.1897000000000002E-3</v>
      </c>
      <c r="BH59">
        <v>2.4686E-3</v>
      </c>
      <c r="BI59">
        <v>9.1660000000000005E-4</v>
      </c>
      <c r="BJ59">
        <v>5.5539999999999999E-3</v>
      </c>
      <c r="BK59">
        <v>2.7496E-3</v>
      </c>
      <c r="BL59">
        <v>1.6589E-3</v>
      </c>
      <c r="BM59">
        <v>-3.8874000000000001E-3</v>
      </c>
      <c r="BN59">
        <v>1.6888999999999999E-3</v>
      </c>
      <c r="BO59">
        <v>9.4307000000000002E-3</v>
      </c>
      <c r="BP59">
        <v>7.0894E-3</v>
      </c>
      <c r="BQ59">
        <v>8.7092000000000003E-3</v>
      </c>
      <c r="BR59">
        <v>3.0173999999999999E-3</v>
      </c>
      <c r="BS59">
        <v>-1.9751E-3</v>
      </c>
      <c r="BT59">
        <v>8.5930000000000002E-4</v>
      </c>
      <c r="BU59">
        <v>-1.27972E-2</v>
      </c>
      <c r="BV59">
        <v>-2.4057700000000001E-2</v>
      </c>
      <c r="BW59">
        <v>0.20385139999999999</v>
      </c>
      <c r="BX59">
        <v>0.31709369999999998</v>
      </c>
      <c r="BY59">
        <v>-7.4630699999999994E-2</v>
      </c>
      <c r="BZ59">
        <v>-0.17257330000000001</v>
      </c>
      <c r="CA59">
        <v>-0.1180575</v>
      </c>
      <c r="CB59">
        <v>-6.4681100000000005E-2</v>
      </c>
      <c r="CC59">
        <v>-3.5649300000000002E-2</v>
      </c>
      <c r="CD59">
        <v>-1.6233299999999999E-2</v>
      </c>
      <c r="CE59">
        <v>5.8681000000000002E-3</v>
      </c>
      <c r="CF59">
        <v>4.8783999999999998E-3</v>
      </c>
      <c r="CG59">
        <v>3.0866000000000001E-3</v>
      </c>
      <c r="CH59">
        <v>7.5817000000000002E-3</v>
      </c>
      <c r="CI59">
        <v>4.6367999999999999E-3</v>
      </c>
      <c r="CJ59">
        <v>3.3798000000000001E-3</v>
      </c>
      <c r="CK59">
        <v>-2.1112000000000001E-3</v>
      </c>
      <c r="CL59">
        <v>3.6752E-3</v>
      </c>
      <c r="CM59">
        <v>1.1693500000000001E-2</v>
      </c>
      <c r="CN59">
        <v>9.6307000000000007E-3</v>
      </c>
      <c r="CO59">
        <v>1.1560300000000001E-2</v>
      </c>
      <c r="CP59">
        <v>6.2122000000000002E-3</v>
      </c>
      <c r="CQ59">
        <v>1.5418999999999999E-3</v>
      </c>
      <c r="CR59">
        <v>4.6236999999999997E-3</v>
      </c>
      <c r="CS59">
        <v>-8.8172000000000007E-3</v>
      </c>
      <c r="CT59">
        <v>-1.9958799999999999E-2</v>
      </c>
      <c r="CU59">
        <v>0.20803430000000001</v>
      </c>
      <c r="CV59">
        <v>0.321434</v>
      </c>
      <c r="CW59">
        <v>-7.01214E-2</v>
      </c>
      <c r="CX59">
        <v>-0.1680905</v>
      </c>
      <c r="CY59">
        <v>-0.1137856</v>
      </c>
      <c r="CZ59">
        <v>-6.0603600000000001E-2</v>
      </c>
      <c r="DA59">
        <v>-3.18984E-2</v>
      </c>
      <c r="DB59">
        <v>-1.28793E-2</v>
      </c>
      <c r="DC59">
        <v>8.5465999999999997E-3</v>
      </c>
      <c r="DD59">
        <v>7.2880999999999996E-3</v>
      </c>
      <c r="DE59">
        <v>5.2566000000000002E-3</v>
      </c>
      <c r="DF59">
        <v>9.6094000000000006E-3</v>
      </c>
      <c r="DG59">
        <v>6.5240999999999997E-3</v>
      </c>
      <c r="DH59">
        <v>5.1006000000000003E-3</v>
      </c>
      <c r="DI59">
        <v>-3.3500000000000001E-4</v>
      </c>
      <c r="DJ59">
        <v>5.6613999999999996E-3</v>
      </c>
      <c r="DK59">
        <v>1.39563E-2</v>
      </c>
      <c r="DL59">
        <v>1.2172000000000001E-2</v>
      </c>
      <c r="DM59">
        <v>1.44114E-2</v>
      </c>
      <c r="DN59">
        <v>9.4070999999999998E-3</v>
      </c>
      <c r="DO59">
        <v>5.0587999999999996E-3</v>
      </c>
      <c r="DP59">
        <v>8.3882000000000002E-3</v>
      </c>
      <c r="DQ59">
        <v>-4.8371999999999998E-3</v>
      </c>
      <c r="DR59">
        <v>-1.5859999999999999E-2</v>
      </c>
      <c r="DS59">
        <v>0.21221719999999999</v>
      </c>
      <c r="DT59">
        <v>0.32577420000000001</v>
      </c>
      <c r="DU59">
        <v>-6.5612100000000007E-2</v>
      </c>
      <c r="DV59">
        <v>-0.16360769999999999</v>
      </c>
      <c r="DW59">
        <v>-0.10951379999999999</v>
      </c>
      <c r="DX59">
        <v>-5.6526199999999999E-2</v>
      </c>
      <c r="DY59">
        <v>-2.81474E-2</v>
      </c>
      <c r="DZ59">
        <v>-9.5251999999999993E-3</v>
      </c>
      <c r="EA59">
        <v>1.24139E-2</v>
      </c>
      <c r="EB59">
        <v>1.0767499999999999E-2</v>
      </c>
      <c r="EC59">
        <v>8.3896999999999999E-3</v>
      </c>
      <c r="ED59">
        <v>1.2537100000000001E-2</v>
      </c>
      <c r="EE59">
        <v>9.2488999999999991E-3</v>
      </c>
      <c r="EF59">
        <v>7.5852999999999997E-3</v>
      </c>
      <c r="EG59">
        <v>2.2296E-3</v>
      </c>
      <c r="EH59">
        <v>8.5292000000000007E-3</v>
      </c>
      <c r="EI59">
        <v>1.72234E-2</v>
      </c>
      <c r="EJ59">
        <v>1.5841299999999999E-2</v>
      </c>
      <c r="EK59">
        <v>1.85279E-2</v>
      </c>
      <c r="EL59">
        <v>1.40199E-2</v>
      </c>
      <c r="EM59">
        <v>1.01367E-2</v>
      </c>
      <c r="EN59">
        <v>1.38234E-2</v>
      </c>
      <c r="EO59">
        <v>9.0930000000000004E-4</v>
      </c>
      <c r="EP59">
        <v>-9.9419E-3</v>
      </c>
      <c r="EQ59">
        <v>0.2182566</v>
      </c>
      <c r="ER59">
        <v>0.33204080000000002</v>
      </c>
      <c r="ES59">
        <v>-5.9101500000000001E-2</v>
      </c>
      <c r="ET59">
        <v>-0.15713530000000001</v>
      </c>
      <c r="EU59">
        <v>-0.1033458</v>
      </c>
      <c r="EV59">
        <v>-5.0638900000000001E-2</v>
      </c>
      <c r="EW59">
        <v>-2.2731700000000001E-2</v>
      </c>
      <c r="EX59">
        <v>-4.6825E-3</v>
      </c>
      <c r="EY59">
        <v>77.360860000000002</v>
      </c>
      <c r="EZ59">
        <v>75.821759999999998</v>
      </c>
      <c r="FA59">
        <v>73.873180000000005</v>
      </c>
      <c r="FB59">
        <v>72.156139999999994</v>
      </c>
      <c r="FC59">
        <v>71.07508</v>
      </c>
      <c r="FD59">
        <v>69.923940000000002</v>
      </c>
      <c r="FE59">
        <v>70.068089999999998</v>
      </c>
      <c r="FF59">
        <v>72.91422</v>
      </c>
      <c r="FG59">
        <v>77.768320000000003</v>
      </c>
      <c r="FH59">
        <v>82.1494</v>
      </c>
      <c r="FI59">
        <v>86.263180000000006</v>
      </c>
      <c r="FJ59">
        <v>90.096279999999993</v>
      </c>
      <c r="FK59">
        <v>93.675079999999994</v>
      </c>
      <c r="FL59">
        <v>97.006600000000006</v>
      </c>
      <c r="FM59">
        <v>99.910929999999993</v>
      </c>
      <c r="FN59">
        <v>101.4098</v>
      </c>
      <c r="FO59">
        <v>102.5898</v>
      </c>
      <c r="FP59">
        <v>102.7886</v>
      </c>
      <c r="FQ59">
        <v>101.92310000000001</v>
      </c>
      <c r="FR59">
        <v>99.249510000000001</v>
      </c>
      <c r="FS59">
        <v>94.011089999999996</v>
      </c>
      <c r="FT59">
        <v>89.274699999999996</v>
      </c>
      <c r="FU59">
        <v>86.405600000000007</v>
      </c>
      <c r="FV59">
        <v>84.18741</v>
      </c>
      <c r="FW59">
        <v>6.8889400000000003E-2</v>
      </c>
      <c r="FX59">
        <v>5.7790999999999997E-3</v>
      </c>
      <c r="FY59">
        <v>5.7790999999999997E-3</v>
      </c>
      <c r="FZ59">
        <v>0</v>
      </c>
      <c r="GA59">
        <v>0</v>
      </c>
    </row>
    <row r="60" spans="1:183" x14ac:dyDescent="0.3">
      <c r="A60" s="3" t="s">
        <v>52</v>
      </c>
      <c r="B60" s="6" t="s">
        <v>53</v>
      </c>
      <c r="C60" s="6" t="s">
        <v>104</v>
      </c>
      <c r="D60" s="6">
        <v>44759</v>
      </c>
      <c r="E60" s="46">
        <v>16</v>
      </c>
      <c r="F60" s="46">
        <v>18</v>
      </c>
      <c r="G60" s="46">
        <v>17</v>
      </c>
      <c r="H60" s="46">
        <v>17</v>
      </c>
      <c r="I60">
        <v>17097</v>
      </c>
      <c r="J60">
        <v>69015</v>
      </c>
      <c r="K60">
        <v>1.7917639999999999</v>
      </c>
      <c r="L60">
        <v>1.5444629999999999</v>
      </c>
      <c r="M60">
        <v>1.355831</v>
      </c>
      <c r="N60">
        <v>1.215352</v>
      </c>
      <c r="O60">
        <v>1.1004350000000001</v>
      </c>
      <c r="P60">
        <v>1.0300290000000001</v>
      </c>
      <c r="Q60">
        <v>0.98844929999999998</v>
      </c>
      <c r="R60">
        <v>0.98465530000000001</v>
      </c>
      <c r="S60">
        <v>1.0755920000000001</v>
      </c>
      <c r="T60">
        <v>1.2397389999999999</v>
      </c>
      <c r="U60">
        <v>1.4544140000000001</v>
      </c>
      <c r="V60">
        <v>1.740696</v>
      </c>
      <c r="W60">
        <v>2.033261</v>
      </c>
      <c r="X60">
        <v>2.2943389999999999</v>
      </c>
      <c r="Y60">
        <v>2.564257</v>
      </c>
      <c r="Z60">
        <v>2.8330690000000001</v>
      </c>
      <c r="AA60">
        <v>3.156701</v>
      </c>
      <c r="AB60">
        <v>3.4073289999999998</v>
      </c>
      <c r="AC60">
        <v>3.543374</v>
      </c>
      <c r="AD60">
        <v>3.4967649999999999</v>
      </c>
      <c r="AE60">
        <v>3.281933</v>
      </c>
      <c r="AF60">
        <v>3.0436030000000001</v>
      </c>
      <c r="AG60">
        <v>2.628069</v>
      </c>
      <c r="AH60">
        <v>2.1749879999999999</v>
      </c>
      <c r="AI60">
        <v>-2.2867100000000001E-2</v>
      </c>
      <c r="AJ60">
        <v>-1.6185399999999999E-2</v>
      </c>
      <c r="AK60">
        <v>-1.44002E-2</v>
      </c>
      <c r="AL60">
        <v>-7.8229999999999999E-4</v>
      </c>
      <c r="AM60">
        <v>-5.0464999999999998E-3</v>
      </c>
      <c r="AN60">
        <v>-1.34244E-2</v>
      </c>
      <c r="AO60">
        <v>-5.2177999999999999E-3</v>
      </c>
      <c r="AP60">
        <v>-2.2146000000000002E-3</v>
      </c>
      <c r="AQ60">
        <v>1.31234E-2</v>
      </c>
      <c r="AR60">
        <v>3.1020800000000001E-2</v>
      </c>
      <c r="AS60">
        <v>1.20854E-2</v>
      </c>
      <c r="AT60">
        <v>2.5393800000000001E-2</v>
      </c>
      <c r="AU60">
        <v>-3.0176000000000001E-3</v>
      </c>
      <c r="AV60">
        <v>-1.73414E-2</v>
      </c>
      <c r="AW60">
        <v>-2.6006399999999999E-2</v>
      </c>
      <c r="AX60">
        <v>0.16201019999999999</v>
      </c>
      <c r="AY60">
        <v>0.35879729999999999</v>
      </c>
      <c r="AZ60">
        <v>8.9457400000000006E-2</v>
      </c>
      <c r="BA60">
        <v>-0.1622217</v>
      </c>
      <c r="BB60">
        <v>-0.1219327</v>
      </c>
      <c r="BC60">
        <v>-7.5668700000000005E-2</v>
      </c>
      <c r="BD60">
        <v>-4.4752500000000001E-2</v>
      </c>
      <c r="BE60">
        <v>-2.62708E-2</v>
      </c>
      <c r="BF60">
        <v>-2.1160600000000002E-2</v>
      </c>
      <c r="BG60">
        <v>-1.6087299999999999E-2</v>
      </c>
      <c r="BH60">
        <v>-1.0130999999999999E-2</v>
      </c>
      <c r="BI60">
        <v>-8.9123999999999991E-3</v>
      </c>
      <c r="BJ60">
        <v>4.1459000000000001E-3</v>
      </c>
      <c r="BK60">
        <v>-4.3800000000000002E-4</v>
      </c>
      <c r="BL60">
        <v>-9.0483000000000004E-3</v>
      </c>
      <c r="BM60">
        <v>-6.8959999999999996E-4</v>
      </c>
      <c r="BN60">
        <v>2.7902999999999999E-3</v>
      </c>
      <c r="BO60">
        <v>1.8980899999999998E-2</v>
      </c>
      <c r="BP60">
        <v>3.7635700000000001E-2</v>
      </c>
      <c r="BQ60">
        <v>1.96384E-2</v>
      </c>
      <c r="BR60">
        <v>3.3780999999999999E-2</v>
      </c>
      <c r="BS60">
        <v>6.0103999999999999E-3</v>
      </c>
      <c r="BT60">
        <v>-8.0590999999999996E-3</v>
      </c>
      <c r="BU60">
        <v>-1.6627400000000001E-2</v>
      </c>
      <c r="BV60">
        <v>0.1711577</v>
      </c>
      <c r="BW60">
        <v>0.36816840000000001</v>
      </c>
      <c r="BX60">
        <v>9.9047700000000002E-2</v>
      </c>
      <c r="BY60">
        <v>-0.15261250000000001</v>
      </c>
      <c r="BZ60">
        <v>-0.11260829999999999</v>
      </c>
      <c r="CA60">
        <v>-6.6629400000000005E-2</v>
      </c>
      <c r="CB60">
        <v>-3.6010599999999997E-2</v>
      </c>
      <c r="CC60">
        <v>-1.81563E-2</v>
      </c>
      <c r="CD60">
        <v>-1.38251E-2</v>
      </c>
      <c r="CE60">
        <v>-1.1391500000000001E-2</v>
      </c>
      <c r="CF60">
        <v>-5.9376999999999997E-3</v>
      </c>
      <c r="CG60">
        <v>-5.1116E-3</v>
      </c>
      <c r="CH60">
        <v>7.5591E-3</v>
      </c>
      <c r="CI60">
        <v>2.7537999999999998E-3</v>
      </c>
      <c r="CJ60">
        <v>-6.0174E-3</v>
      </c>
      <c r="CK60">
        <v>2.4466000000000002E-3</v>
      </c>
      <c r="CL60">
        <v>6.2566999999999996E-3</v>
      </c>
      <c r="CM60">
        <v>2.3037800000000001E-2</v>
      </c>
      <c r="CN60">
        <v>4.22171E-2</v>
      </c>
      <c r="CO60">
        <v>2.4869599999999999E-2</v>
      </c>
      <c r="CP60">
        <v>3.959E-2</v>
      </c>
      <c r="CQ60">
        <v>1.2263100000000001E-2</v>
      </c>
      <c r="CR60">
        <v>-1.6302000000000001E-3</v>
      </c>
      <c r="CS60">
        <v>-1.0131599999999999E-2</v>
      </c>
      <c r="CT60">
        <v>0.17749329999999999</v>
      </c>
      <c r="CU60">
        <v>0.37465870000000001</v>
      </c>
      <c r="CV60">
        <v>0.1056899</v>
      </c>
      <c r="CW60">
        <v>-0.14595720000000001</v>
      </c>
      <c r="CX60">
        <v>-0.1061503</v>
      </c>
      <c r="CY60">
        <v>-6.03688E-2</v>
      </c>
      <c r="CZ60">
        <v>-2.9955900000000001E-2</v>
      </c>
      <c r="DA60">
        <v>-1.25361E-2</v>
      </c>
      <c r="DB60">
        <v>-8.7445999999999999E-3</v>
      </c>
      <c r="DC60">
        <v>-6.6958E-3</v>
      </c>
      <c r="DD60">
        <v>-1.7445E-3</v>
      </c>
      <c r="DE60">
        <v>-1.3108E-3</v>
      </c>
      <c r="DF60">
        <v>1.09724E-2</v>
      </c>
      <c r="DG60">
        <v>5.9455999999999997E-3</v>
      </c>
      <c r="DH60">
        <v>-2.9865E-3</v>
      </c>
      <c r="DI60">
        <v>5.5827999999999997E-3</v>
      </c>
      <c r="DJ60">
        <v>9.7231000000000001E-3</v>
      </c>
      <c r="DK60">
        <v>2.70946E-2</v>
      </c>
      <c r="DL60">
        <v>4.67985E-2</v>
      </c>
      <c r="DM60">
        <v>3.01008E-2</v>
      </c>
      <c r="DN60">
        <v>4.5398899999999999E-2</v>
      </c>
      <c r="DO60">
        <v>1.8515899999999998E-2</v>
      </c>
      <c r="DP60">
        <v>4.7987000000000004E-3</v>
      </c>
      <c r="DQ60">
        <v>-3.6357E-3</v>
      </c>
      <c r="DR60">
        <v>0.18382889999999999</v>
      </c>
      <c r="DS60">
        <v>0.38114910000000002</v>
      </c>
      <c r="DT60">
        <v>0.112332</v>
      </c>
      <c r="DU60">
        <v>-0.13930200000000001</v>
      </c>
      <c r="DV60">
        <v>-9.9692199999999995E-2</v>
      </c>
      <c r="DW60">
        <v>-5.4108200000000002E-2</v>
      </c>
      <c r="DX60">
        <v>-2.39013E-2</v>
      </c>
      <c r="DY60">
        <v>-6.9160000000000003E-3</v>
      </c>
      <c r="DZ60">
        <v>-3.6641E-3</v>
      </c>
      <c r="EA60">
        <v>8.4099999999999998E-5</v>
      </c>
      <c r="EB60">
        <v>4.3099000000000002E-3</v>
      </c>
      <c r="EC60">
        <v>4.1770000000000002E-3</v>
      </c>
      <c r="ED60">
        <v>1.5900600000000001E-2</v>
      </c>
      <c r="EE60">
        <v>1.05541E-2</v>
      </c>
      <c r="EF60">
        <v>1.3895999999999999E-3</v>
      </c>
      <c r="EG60">
        <v>1.0110900000000001E-2</v>
      </c>
      <c r="EH60">
        <v>1.4728099999999999E-2</v>
      </c>
      <c r="EI60">
        <v>3.2952099999999998E-2</v>
      </c>
      <c r="EJ60">
        <v>5.3413299999999997E-2</v>
      </c>
      <c r="EK60">
        <v>3.7653800000000001E-2</v>
      </c>
      <c r="EL60">
        <v>5.3786100000000003E-2</v>
      </c>
      <c r="EM60">
        <v>2.75439E-2</v>
      </c>
      <c r="EN60">
        <v>1.4081E-2</v>
      </c>
      <c r="EO60">
        <v>5.7432999999999998E-3</v>
      </c>
      <c r="EP60">
        <v>0.19297639999999999</v>
      </c>
      <c r="EQ60">
        <v>0.39052019999999998</v>
      </c>
      <c r="ER60">
        <v>0.1219223</v>
      </c>
      <c r="ES60">
        <v>-0.1296928</v>
      </c>
      <c r="ET60">
        <v>-9.0367900000000001E-2</v>
      </c>
      <c r="EU60">
        <v>-4.5068799999999999E-2</v>
      </c>
      <c r="EV60">
        <v>-1.51594E-2</v>
      </c>
      <c r="EW60">
        <v>1.1986E-3</v>
      </c>
      <c r="EX60">
        <v>3.6714E-3</v>
      </c>
      <c r="EY60">
        <v>86.898539999999997</v>
      </c>
      <c r="EZ60">
        <v>85.553020000000004</v>
      </c>
      <c r="FA60">
        <v>83.686419999999998</v>
      </c>
      <c r="FB60">
        <v>81.804060000000007</v>
      </c>
      <c r="FC60">
        <v>79.945239999999998</v>
      </c>
      <c r="FD60">
        <v>78.94811</v>
      </c>
      <c r="FE60">
        <v>77.754080000000002</v>
      </c>
      <c r="FF60">
        <v>80.279139999999998</v>
      </c>
      <c r="FG60">
        <v>84.865740000000002</v>
      </c>
      <c r="FH60">
        <v>89.812029999999993</v>
      </c>
      <c r="FI60">
        <v>94.594830000000002</v>
      </c>
      <c r="FJ60">
        <v>98.467089999999999</v>
      </c>
      <c r="FK60">
        <v>101.2307</v>
      </c>
      <c r="FL60">
        <v>104.00109999999999</v>
      </c>
      <c r="FM60">
        <v>104.73869999999999</v>
      </c>
      <c r="FN60">
        <v>105.9812</v>
      </c>
      <c r="FO60">
        <v>106.54130000000001</v>
      </c>
      <c r="FP60">
        <v>105.78700000000001</v>
      </c>
      <c r="FQ60">
        <v>103.9074</v>
      </c>
      <c r="FR60">
        <v>100.8857</v>
      </c>
      <c r="FS60">
        <v>97.896169999999998</v>
      </c>
      <c r="FT60">
        <v>95.400760000000005</v>
      </c>
      <c r="FU60">
        <v>92.130539999999996</v>
      </c>
      <c r="FV60">
        <v>88.855009999999993</v>
      </c>
      <c r="FW60">
        <v>0.11103780000000001</v>
      </c>
      <c r="FX60">
        <v>8.6843000000000007E-3</v>
      </c>
      <c r="FY60">
        <v>8.6843000000000007E-3</v>
      </c>
      <c r="FZ60">
        <v>0</v>
      </c>
      <c r="GA60">
        <v>0</v>
      </c>
    </row>
    <row r="61" spans="1:183" x14ac:dyDescent="0.3">
      <c r="A61" s="3" t="s">
        <v>52</v>
      </c>
      <c r="B61" s="6" t="s">
        <v>53</v>
      </c>
      <c r="C61" s="6" t="s">
        <v>104</v>
      </c>
      <c r="D61" s="6">
        <v>44766</v>
      </c>
      <c r="F61" s="46"/>
      <c r="G61" s="46"/>
      <c r="H61" s="46"/>
      <c r="FZ61">
        <v>0</v>
      </c>
      <c r="GA61">
        <v>1</v>
      </c>
    </row>
    <row r="62" spans="1:183" x14ac:dyDescent="0.3">
      <c r="A62" s="3" t="s">
        <v>52</v>
      </c>
      <c r="B62" s="6" t="s">
        <v>53</v>
      </c>
      <c r="C62" s="6" t="s">
        <v>104</v>
      </c>
      <c r="D62" s="6">
        <v>44771</v>
      </c>
      <c r="E62" s="46">
        <v>18</v>
      </c>
      <c r="F62" s="46">
        <v>20</v>
      </c>
      <c r="G62" s="46">
        <v>19</v>
      </c>
      <c r="H62" s="46">
        <v>19</v>
      </c>
      <c r="I62">
        <v>27754</v>
      </c>
      <c r="J62">
        <v>68842</v>
      </c>
      <c r="K62">
        <v>1.35992</v>
      </c>
      <c r="L62">
        <v>1.1782049999999999</v>
      </c>
      <c r="M62">
        <v>1.0600369999999999</v>
      </c>
      <c r="N62">
        <v>0.96404869999999998</v>
      </c>
      <c r="O62">
        <v>0.9061188</v>
      </c>
      <c r="P62">
        <v>0.87751959999999996</v>
      </c>
      <c r="Q62">
        <v>0.8552824</v>
      </c>
      <c r="R62">
        <v>0.80769380000000002</v>
      </c>
      <c r="S62">
        <v>0.7950796</v>
      </c>
      <c r="T62">
        <v>0.8358449</v>
      </c>
      <c r="U62">
        <v>0.93971179999999999</v>
      </c>
      <c r="V62">
        <v>1.1110629999999999</v>
      </c>
      <c r="W62">
        <v>1.321612</v>
      </c>
      <c r="X62">
        <v>1.562476</v>
      </c>
      <c r="Y62">
        <v>1.8120160000000001</v>
      </c>
      <c r="Z62">
        <v>2.0966629999999999</v>
      </c>
      <c r="AA62">
        <v>2.3766850000000002</v>
      </c>
      <c r="AB62">
        <v>2.6475019999999998</v>
      </c>
      <c r="AC62">
        <v>2.7820079999999998</v>
      </c>
      <c r="AD62">
        <v>2.7064569999999999</v>
      </c>
      <c r="AE62">
        <v>2.514923</v>
      </c>
      <c r="AF62">
        <v>2.3089439999999999</v>
      </c>
      <c r="AG62">
        <v>2.0191430000000001</v>
      </c>
      <c r="AH62">
        <v>1.6932339999999999</v>
      </c>
      <c r="AI62">
        <v>4.0426999999999998E-3</v>
      </c>
      <c r="AJ62">
        <v>-1.2147E-3</v>
      </c>
      <c r="AK62">
        <v>9.6212999999999993E-3</v>
      </c>
      <c r="AL62">
        <v>2.3365999999999999E-3</v>
      </c>
      <c r="AM62">
        <v>-8.7870000000000005E-4</v>
      </c>
      <c r="AN62">
        <v>-1.1302E-3</v>
      </c>
      <c r="AO62">
        <v>-4.6819000000000001E-3</v>
      </c>
      <c r="AP62">
        <v>-2.8999999999999998E-3</v>
      </c>
      <c r="AQ62">
        <v>6.5561999999999999E-3</v>
      </c>
      <c r="AR62">
        <v>-2.5956E-3</v>
      </c>
      <c r="AS62">
        <v>-1.4071999999999999E-2</v>
      </c>
      <c r="AT62">
        <v>-1.0901999999999999E-3</v>
      </c>
      <c r="AU62">
        <v>-1.9095999999999998E-2</v>
      </c>
      <c r="AV62">
        <v>-1.5269400000000001E-2</v>
      </c>
      <c r="AW62">
        <v>-2.11557E-2</v>
      </c>
      <c r="AX62">
        <v>-2.45785E-2</v>
      </c>
      <c r="AY62">
        <v>-4.2650199999999999E-2</v>
      </c>
      <c r="AZ62">
        <v>0.1175539</v>
      </c>
      <c r="BA62">
        <v>0.16793720000000001</v>
      </c>
      <c r="BB62">
        <v>-9.8386000000000001E-2</v>
      </c>
      <c r="BC62">
        <v>-0.1396675</v>
      </c>
      <c r="BD62">
        <v>-7.2217299999999998E-2</v>
      </c>
      <c r="BE62">
        <v>-2.0839400000000001E-2</v>
      </c>
      <c r="BF62">
        <v>-1.86289E-2</v>
      </c>
      <c r="BG62">
        <v>8.6581000000000002E-3</v>
      </c>
      <c r="BH62">
        <v>2.9023999999999999E-3</v>
      </c>
      <c r="BI62">
        <v>1.3351200000000001E-2</v>
      </c>
      <c r="BJ62">
        <v>5.7215E-3</v>
      </c>
      <c r="BK62">
        <v>2.2742000000000001E-3</v>
      </c>
      <c r="BL62">
        <v>1.8580999999999999E-3</v>
      </c>
      <c r="BM62">
        <v>-1.6092999999999999E-3</v>
      </c>
      <c r="BN62">
        <v>4.8749999999999998E-4</v>
      </c>
      <c r="BO62">
        <v>1.0203E-2</v>
      </c>
      <c r="BP62">
        <v>1.4090000000000001E-3</v>
      </c>
      <c r="BQ62">
        <v>-9.6363999999999998E-3</v>
      </c>
      <c r="BR62">
        <v>3.8758E-3</v>
      </c>
      <c r="BS62">
        <v>-1.3547699999999999E-2</v>
      </c>
      <c r="BT62">
        <v>-9.2256000000000005E-3</v>
      </c>
      <c r="BU62">
        <v>-1.4838499999999999E-2</v>
      </c>
      <c r="BV62">
        <v>-1.7957299999999999E-2</v>
      </c>
      <c r="BW62">
        <v>-3.5870399999999997E-2</v>
      </c>
      <c r="BX62">
        <v>0.1245941</v>
      </c>
      <c r="BY62">
        <v>0.17500309999999999</v>
      </c>
      <c r="BZ62">
        <v>-9.1420600000000005E-2</v>
      </c>
      <c r="CA62">
        <v>-0.1329034</v>
      </c>
      <c r="CB62">
        <v>-6.57639E-2</v>
      </c>
      <c r="CC62">
        <v>-1.4817E-2</v>
      </c>
      <c r="CD62">
        <v>-1.3278699999999999E-2</v>
      </c>
      <c r="CE62">
        <v>1.18548E-2</v>
      </c>
      <c r="CF62">
        <v>5.7539000000000002E-3</v>
      </c>
      <c r="CG62">
        <v>1.59346E-2</v>
      </c>
      <c r="CH62">
        <v>8.0659000000000008E-3</v>
      </c>
      <c r="CI62">
        <v>4.4578999999999999E-3</v>
      </c>
      <c r="CJ62">
        <v>3.9277000000000001E-3</v>
      </c>
      <c r="CK62">
        <v>5.1869999999999998E-4</v>
      </c>
      <c r="CL62">
        <v>2.8335999999999999E-3</v>
      </c>
      <c r="CM62">
        <v>1.27288E-2</v>
      </c>
      <c r="CN62">
        <v>4.1827000000000001E-3</v>
      </c>
      <c r="CO62">
        <v>-6.5643000000000003E-3</v>
      </c>
      <c r="CP62">
        <v>7.3153000000000003E-3</v>
      </c>
      <c r="CQ62">
        <v>-9.7050000000000001E-3</v>
      </c>
      <c r="CR62">
        <v>-5.0396E-3</v>
      </c>
      <c r="CS62">
        <v>-1.0463200000000001E-2</v>
      </c>
      <c r="CT62">
        <v>-1.33714E-2</v>
      </c>
      <c r="CU62">
        <v>-3.11747E-2</v>
      </c>
      <c r="CV62">
        <v>0.1294701</v>
      </c>
      <c r="CW62">
        <v>0.179897</v>
      </c>
      <c r="CX62">
        <v>-8.6596400000000004E-2</v>
      </c>
      <c r="CY62">
        <v>-0.12821850000000001</v>
      </c>
      <c r="CZ62">
        <v>-6.1294300000000003E-2</v>
      </c>
      <c r="DA62">
        <v>-1.0645999999999999E-2</v>
      </c>
      <c r="DB62">
        <v>-9.5730999999999993E-3</v>
      </c>
      <c r="DC62">
        <v>1.5051500000000001E-2</v>
      </c>
      <c r="DD62">
        <v>8.6053999999999992E-3</v>
      </c>
      <c r="DE62">
        <v>1.85179E-2</v>
      </c>
      <c r="DF62">
        <v>1.04102E-2</v>
      </c>
      <c r="DG62">
        <v>6.6414999999999998E-3</v>
      </c>
      <c r="DH62">
        <v>5.9974E-3</v>
      </c>
      <c r="DI62">
        <v>2.6467000000000001E-3</v>
      </c>
      <c r="DJ62">
        <v>5.1798E-3</v>
      </c>
      <c r="DK62">
        <v>1.52546E-2</v>
      </c>
      <c r="DL62">
        <v>6.9563000000000003E-3</v>
      </c>
      <c r="DM62">
        <v>-3.4922E-3</v>
      </c>
      <c r="DN62">
        <v>1.0754700000000001E-2</v>
      </c>
      <c r="DO62">
        <v>-5.8624000000000002E-3</v>
      </c>
      <c r="DP62">
        <v>-8.5369999999999999E-4</v>
      </c>
      <c r="DQ62">
        <v>-6.0879000000000003E-3</v>
      </c>
      <c r="DR62">
        <v>-8.7855999999999993E-3</v>
      </c>
      <c r="DS62">
        <v>-2.6478999999999999E-2</v>
      </c>
      <c r="DT62">
        <v>0.1343461</v>
      </c>
      <c r="DU62">
        <v>0.18479080000000001</v>
      </c>
      <c r="DV62">
        <v>-8.1772200000000003E-2</v>
      </c>
      <c r="DW62">
        <v>-0.1235337</v>
      </c>
      <c r="DX62">
        <v>-5.6824600000000003E-2</v>
      </c>
      <c r="DY62">
        <v>-6.4748999999999996E-3</v>
      </c>
      <c r="DZ62">
        <v>-5.8675000000000003E-3</v>
      </c>
      <c r="EA62">
        <v>1.9667E-2</v>
      </c>
      <c r="EB62">
        <v>1.2722499999999999E-2</v>
      </c>
      <c r="EC62">
        <v>2.2247800000000002E-2</v>
      </c>
      <c r="ED62">
        <v>1.3795099999999999E-2</v>
      </c>
      <c r="EE62">
        <v>9.7944E-3</v>
      </c>
      <c r="EF62">
        <v>8.9855999999999998E-3</v>
      </c>
      <c r="EG62">
        <v>5.7191999999999998E-3</v>
      </c>
      <c r="EH62">
        <v>8.5672999999999999E-3</v>
      </c>
      <c r="EI62">
        <v>1.8901500000000002E-2</v>
      </c>
      <c r="EJ62">
        <v>1.0961E-2</v>
      </c>
      <c r="EK62">
        <v>9.4339999999999995E-4</v>
      </c>
      <c r="EL62">
        <v>1.57208E-2</v>
      </c>
      <c r="EM62">
        <v>-3.1409999999999999E-4</v>
      </c>
      <c r="EN62">
        <v>5.1901999999999998E-3</v>
      </c>
      <c r="EO62">
        <v>2.2929999999999999E-4</v>
      </c>
      <c r="EP62">
        <v>-2.1643000000000001E-3</v>
      </c>
      <c r="EQ62">
        <v>-1.96992E-2</v>
      </c>
      <c r="ER62">
        <v>0.14138619999999999</v>
      </c>
      <c r="ES62">
        <v>0.19185669999999999</v>
      </c>
      <c r="ET62">
        <v>-7.4806899999999996E-2</v>
      </c>
      <c r="EU62">
        <v>-0.1167695</v>
      </c>
      <c r="EV62">
        <v>-5.0371199999999998E-2</v>
      </c>
      <c r="EW62">
        <v>-4.526E-4</v>
      </c>
      <c r="EX62">
        <v>-5.1719999999999999E-4</v>
      </c>
      <c r="EY62">
        <v>78.676540000000003</v>
      </c>
      <c r="EZ62">
        <v>76.792379999999994</v>
      </c>
      <c r="FA62">
        <v>75.109359999999995</v>
      </c>
      <c r="FB62">
        <v>73.641199999999998</v>
      </c>
      <c r="FC62">
        <v>72.30932</v>
      </c>
      <c r="FD62">
        <v>71.660319999999999</v>
      </c>
      <c r="FE62">
        <v>71.348299999999995</v>
      </c>
      <c r="FF62">
        <v>72.863879999999995</v>
      </c>
      <c r="FG62">
        <v>75.972759999999994</v>
      </c>
      <c r="FH62">
        <v>80.174160000000001</v>
      </c>
      <c r="FI62">
        <v>84.346159999999998</v>
      </c>
      <c r="FJ62">
        <v>87.893709999999999</v>
      </c>
      <c r="FK62">
        <v>91.161159999999995</v>
      </c>
      <c r="FL62">
        <v>93.721040000000002</v>
      </c>
      <c r="FM62">
        <v>95.664609999999996</v>
      </c>
      <c r="FN62">
        <v>97.399039999999999</v>
      </c>
      <c r="FO62">
        <v>98.661280000000005</v>
      </c>
      <c r="FP62">
        <v>98.055499999999995</v>
      </c>
      <c r="FQ62">
        <v>96.268389999999997</v>
      </c>
      <c r="FR62">
        <v>92.727260000000001</v>
      </c>
      <c r="FS62">
        <v>89.085470000000001</v>
      </c>
      <c r="FT62">
        <v>85.848500000000001</v>
      </c>
      <c r="FU62">
        <v>83.019900000000007</v>
      </c>
      <c r="FV62">
        <v>80.105220000000003</v>
      </c>
      <c r="FW62">
        <v>7.5640700000000005E-2</v>
      </c>
      <c r="FX62">
        <v>6.5164999999999997E-3</v>
      </c>
      <c r="FY62">
        <v>6.5164999999999997E-3</v>
      </c>
      <c r="FZ62">
        <v>0</v>
      </c>
      <c r="GA62">
        <v>0</v>
      </c>
    </row>
    <row r="63" spans="1:183" x14ac:dyDescent="0.3">
      <c r="A63" s="3" t="s">
        <v>52</v>
      </c>
      <c r="B63" s="6" t="s">
        <v>53</v>
      </c>
      <c r="C63" s="6" t="s">
        <v>104</v>
      </c>
      <c r="D63" s="6">
        <v>44789</v>
      </c>
      <c r="E63" s="46">
        <v>18</v>
      </c>
      <c r="F63" s="46">
        <v>22</v>
      </c>
      <c r="G63" s="46">
        <v>21</v>
      </c>
      <c r="H63" s="46">
        <v>19</v>
      </c>
      <c r="I63">
        <v>60177</v>
      </c>
      <c r="J63">
        <v>63017</v>
      </c>
      <c r="K63">
        <v>1.18004</v>
      </c>
      <c r="L63">
        <v>1.016648</v>
      </c>
      <c r="M63">
        <v>0.89419320000000002</v>
      </c>
      <c r="N63">
        <v>0.80871890000000002</v>
      </c>
      <c r="O63">
        <v>0.76358570000000003</v>
      </c>
      <c r="P63">
        <v>0.75190659999999998</v>
      </c>
      <c r="Q63">
        <v>0.77717829999999999</v>
      </c>
      <c r="R63">
        <v>0.73539169999999998</v>
      </c>
      <c r="S63">
        <v>0.67951890000000004</v>
      </c>
      <c r="T63">
        <v>0.69453569999999998</v>
      </c>
      <c r="U63">
        <v>0.78786040000000002</v>
      </c>
      <c r="V63">
        <v>0.94378309999999999</v>
      </c>
      <c r="W63">
        <v>1.1859930000000001</v>
      </c>
      <c r="X63">
        <v>1.4780420000000001</v>
      </c>
      <c r="Y63">
        <v>1.814022</v>
      </c>
      <c r="Z63">
        <v>2.1978559999999998</v>
      </c>
      <c r="AA63">
        <v>2.559177</v>
      </c>
      <c r="AB63">
        <v>2.9099740000000001</v>
      </c>
      <c r="AC63">
        <v>3.0979380000000001</v>
      </c>
      <c r="AD63">
        <v>3.0182159999999998</v>
      </c>
      <c r="AE63">
        <v>2.7663509999999998</v>
      </c>
      <c r="AF63">
        <v>2.4652059999999998</v>
      </c>
      <c r="AG63">
        <v>2.0352739999999998</v>
      </c>
      <c r="AH63">
        <v>1.6547190000000001</v>
      </c>
      <c r="AI63">
        <v>-6.8361000000000003E-3</v>
      </c>
      <c r="AJ63">
        <v>3.2556E-3</v>
      </c>
      <c r="AK63">
        <v>-1.8573000000000001E-3</v>
      </c>
      <c r="AL63">
        <v>1.9269999999999999E-4</v>
      </c>
      <c r="AM63">
        <v>4.3090000000000001E-4</v>
      </c>
      <c r="AN63">
        <v>2.8403E-3</v>
      </c>
      <c r="AO63">
        <v>1.9637999999999999E-3</v>
      </c>
      <c r="AP63">
        <v>3.1564000000000002E-3</v>
      </c>
      <c r="AQ63">
        <v>-3.9879999999999999E-4</v>
      </c>
      <c r="AR63">
        <v>-9.1071999999999993E-3</v>
      </c>
      <c r="AS63">
        <v>-7.9944999999999999E-3</v>
      </c>
      <c r="AT63">
        <v>-1.42991E-2</v>
      </c>
      <c r="AU63">
        <v>-1.1136099999999999E-2</v>
      </c>
      <c r="AV63">
        <v>-1.4882100000000001E-2</v>
      </c>
      <c r="AW63">
        <v>-2.22983E-2</v>
      </c>
      <c r="AX63">
        <v>-2.05738E-2</v>
      </c>
      <c r="AY63">
        <v>-3.4971599999999999E-2</v>
      </c>
      <c r="AZ63">
        <v>8.7752499999999997E-2</v>
      </c>
      <c r="BA63">
        <v>0.17504420000000001</v>
      </c>
      <c r="BB63">
        <v>7.4322899999999997E-2</v>
      </c>
      <c r="BC63">
        <v>-1.6276200000000001E-2</v>
      </c>
      <c r="BD63">
        <v>-0.1069061</v>
      </c>
      <c r="BE63">
        <v>-0.1036407</v>
      </c>
      <c r="BF63">
        <v>-5.5411599999999998E-2</v>
      </c>
      <c r="BG63">
        <v>-3.2518E-3</v>
      </c>
      <c r="BH63">
        <v>6.6192000000000004E-3</v>
      </c>
      <c r="BI63">
        <v>1.1975E-3</v>
      </c>
      <c r="BJ63">
        <v>2.9221999999999998E-3</v>
      </c>
      <c r="BK63">
        <v>2.9061E-3</v>
      </c>
      <c r="BL63">
        <v>5.0029000000000002E-3</v>
      </c>
      <c r="BM63">
        <v>4.0242000000000003E-3</v>
      </c>
      <c r="BN63">
        <v>5.3430999999999999E-3</v>
      </c>
      <c r="BO63">
        <v>1.9583999999999999E-3</v>
      </c>
      <c r="BP63">
        <v>-6.5110000000000003E-3</v>
      </c>
      <c r="BQ63">
        <v>-5.0962000000000004E-3</v>
      </c>
      <c r="BR63">
        <v>-1.10075E-2</v>
      </c>
      <c r="BS63">
        <v>-7.3511000000000002E-3</v>
      </c>
      <c r="BT63">
        <v>-1.0625000000000001E-2</v>
      </c>
      <c r="BU63">
        <v>-1.76411E-2</v>
      </c>
      <c r="BV63">
        <v>-1.56775E-2</v>
      </c>
      <c r="BW63">
        <v>-2.98788E-2</v>
      </c>
      <c r="BX63">
        <v>9.2959600000000003E-2</v>
      </c>
      <c r="BY63">
        <v>0.18036779999999999</v>
      </c>
      <c r="BZ63">
        <v>7.9627699999999996E-2</v>
      </c>
      <c r="CA63">
        <v>-1.1176E-2</v>
      </c>
      <c r="CB63">
        <v>-0.101948</v>
      </c>
      <c r="CC63">
        <v>-9.9027400000000002E-2</v>
      </c>
      <c r="CD63">
        <v>-5.12559E-2</v>
      </c>
      <c r="CE63" s="34">
        <v>-7.693E-4</v>
      </c>
      <c r="CF63">
        <v>8.9487000000000004E-3</v>
      </c>
      <c r="CG63">
        <v>3.3132000000000001E-3</v>
      </c>
      <c r="CH63">
        <v>4.8126999999999996E-3</v>
      </c>
      <c r="CI63">
        <v>4.6204999999999996E-3</v>
      </c>
      <c r="CJ63">
        <v>6.5008000000000002E-3</v>
      </c>
      <c r="CK63">
        <v>5.4511999999999998E-3</v>
      </c>
      <c r="CL63">
        <v>6.8576000000000002E-3</v>
      </c>
      <c r="CM63">
        <v>3.591E-3</v>
      </c>
      <c r="CN63">
        <v>-4.7128999999999999E-3</v>
      </c>
      <c r="CO63">
        <v>-3.0888000000000001E-3</v>
      </c>
      <c r="CP63">
        <v>-8.7278000000000008E-3</v>
      </c>
      <c r="CQ63">
        <v>-4.7296999999999999E-3</v>
      </c>
      <c r="CR63">
        <v>-7.6765999999999996E-3</v>
      </c>
      <c r="CS63">
        <v>-1.4415499999999999E-2</v>
      </c>
      <c r="CT63">
        <v>-1.2286399999999999E-2</v>
      </c>
      <c r="CU63">
        <v>-2.6351599999999999E-2</v>
      </c>
      <c r="CV63">
        <v>9.6565999999999999E-2</v>
      </c>
      <c r="CW63">
        <v>0.184055</v>
      </c>
      <c r="CX63">
        <v>8.3301700000000006E-2</v>
      </c>
      <c r="CY63">
        <v>-7.6436000000000004E-3</v>
      </c>
      <c r="CZ63">
        <v>-9.8514000000000004E-2</v>
      </c>
      <c r="DA63">
        <v>-9.5832200000000006E-2</v>
      </c>
      <c r="DB63">
        <v>-4.83776E-2</v>
      </c>
      <c r="DC63">
        <v>1.7132E-3</v>
      </c>
      <c r="DD63">
        <v>1.12783E-2</v>
      </c>
      <c r="DE63">
        <v>5.4289000000000004E-3</v>
      </c>
      <c r="DF63">
        <v>6.7032000000000003E-3</v>
      </c>
      <c r="DG63">
        <v>6.3347999999999998E-3</v>
      </c>
      <c r="DH63">
        <v>7.9985999999999998E-3</v>
      </c>
      <c r="DI63">
        <v>6.8782000000000001E-3</v>
      </c>
      <c r="DJ63">
        <v>8.3721000000000004E-3</v>
      </c>
      <c r="DK63">
        <v>5.2237000000000004E-3</v>
      </c>
      <c r="DL63">
        <v>-2.9147999999999999E-3</v>
      </c>
      <c r="DM63">
        <v>-1.0813999999999999E-3</v>
      </c>
      <c r="DN63">
        <v>-6.4479999999999997E-3</v>
      </c>
      <c r="DO63">
        <v>-2.1082000000000002E-3</v>
      </c>
      <c r="DP63">
        <v>-4.7282000000000001E-3</v>
      </c>
      <c r="DQ63">
        <v>-1.119E-2</v>
      </c>
      <c r="DR63">
        <v>-8.8952000000000007E-3</v>
      </c>
      <c r="DS63">
        <v>-2.2824400000000002E-2</v>
      </c>
      <c r="DT63">
        <v>0.10017239999999999</v>
      </c>
      <c r="DU63">
        <v>0.1877421</v>
      </c>
      <c r="DV63">
        <v>8.6975700000000003E-2</v>
      </c>
      <c r="DW63">
        <v>-4.1111999999999998E-3</v>
      </c>
      <c r="DX63">
        <v>-9.5080100000000001E-2</v>
      </c>
      <c r="DY63">
        <v>-9.2636999999999997E-2</v>
      </c>
      <c r="DZ63">
        <v>-4.5499299999999999E-2</v>
      </c>
      <c r="EA63">
        <v>5.2975000000000001E-3</v>
      </c>
      <c r="EB63">
        <v>1.46418E-2</v>
      </c>
      <c r="EC63">
        <v>8.4836000000000009E-3</v>
      </c>
      <c r="ED63">
        <v>9.4327000000000005E-3</v>
      </c>
      <c r="EE63">
        <v>8.8100000000000001E-3</v>
      </c>
      <c r="EF63">
        <v>1.01613E-2</v>
      </c>
      <c r="EG63">
        <v>8.9385000000000003E-3</v>
      </c>
      <c r="EH63">
        <v>1.05589E-2</v>
      </c>
      <c r="EI63">
        <v>7.5808999999999998E-3</v>
      </c>
      <c r="EJ63">
        <v>-3.1869999999999999E-4</v>
      </c>
      <c r="EK63">
        <v>1.8169E-3</v>
      </c>
      <c r="EL63">
        <v>-3.1565E-3</v>
      </c>
      <c r="EM63">
        <v>1.6768E-3</v>
      </c>
      <c r="EN63">
        <v>-4.7110000000000001E-4</v>
      </c>
      <c r="EO63">
        <v>-6.5328000000000001E-3</v>
      </c>
      <c r="EP63">
        <v>-3.999E-3</v>
      </c>
      <c r="EQ63">
        <v>-1.77316E-2</v>
      </c>
      <c r="ER63">
        <v>0.1053794</v>
      </c>
      <c r="ES63">
        <v>0.19306580000000001</v>
      </c>
      <c r="ET63">
        <v>9.2280399999999999E-2</v>
      </c>
      <c r="EU63">
        <v>9.8900000000000008E-4</v>
      </c>
      <c r="EV63">
        <v>-9.0121999999999994E-2</v>
      </c>
      <c r="EW63">
        <v>-8.8023699999999996E-2</v>
      </c>
      <c r="EX63">
        <v>-4.1343499999999998E-2</v>
      </c>
      <c r="EY63">
        <v>73.293729999999996</v>
      </c>
      <c r="EZ63">
        <v>72.28295</v>
      </c>
      <c r="FA63">
        <v>70.598979999999997</v>
      </c>
      <c r="FB63">
        <v>69.313609999999997</v>
      </c>
      <c r="FC63">
        <v>67.832790000000003</v>
      </c>
      <c r="FD63">
        <v>67.122259999999997</v>
      </c>
      <c r="FE63">
        <v>66.789410000000004</v>
      </c>
      <c r="FF63">
        <v>69.206890000000001</v>
      </c>
      <c r="FG63">
        <v>74.442509999999999</v>
      </c>
      <c r="FH63">
        <v>80.173770000000005</v>
      </c>
      <c r="FI63">
        <v>85.255399999999995</v>
      </c>
      <c r="FJ63">
        <v>89.864670000000004</v>
      </c>
      <c r="FK63">
        <v>94.207449999999994</v>
      </c>
      <c r="FL63">
        <v>97.933790000000002</v>
      </c>
      <c r="FM63">
        <v>100.41889999999999</v>
      </c>
      <c r="FN63">
        <v>101.59990000000001</v>
      </c>
      <c r="FO63">
        <v>101.4991</v>
      </c>
      <c r="FP63">
        <v>100.0394</v>
      </c>
      <c r="FQ63">
        <v>97.621179999999995</v>
      </c>
      <c r="FR63">
        <v>93.082480000000004</v>
      </c>
      <c r="FS63">
        <v>87.922330000000002</v>
      </c>
      <c r="FT63">
        <v>84.305700000000002</v>
      </c>
      <c r="FU63">
        <v>81.406080000000003</v>
      </c>
      <c r="FV63">
        <v>79.087159999999997</v>
      </c>
      <c r="FW63">
        <v>5.2353400000000001E-2</v>
      </c>
      <c r="FX63">
        <v>4.8066000000000003E-3</v>
      </c>
      <c r="FY63">
        <v>4.8066000000000003E-3</v>
      </c>
      <c r="FZ63">
        <v>0</v>
      </c>
      <c r="GA63">
        <v>0</v>
      </c>
    </row>
    <row r="64" spans="1:183" x14ac:dyDescent="0.3">
      <c r="A64" s="3" t="s">
        <v>52</v>
      </c>
      <c r="B64" s="6" t="s">
        <v>53</v>
      </c>
      <c r="C64" s="6" t="s">
        <v>104</v>
      </c>
      <c r="D64" s="6">
        <v>44790</v>
      </c>
      <c r="E64" s="46">
        <v>17</v>
      </c>
      <c r="F64" s="46">
        <v>19</v>
      </c>
      <c r="G64" s="46">
        <v>18</v>
      </c>
      <c r="H64" s="46">
        <v>19</v>
      </c>
      <c r="I64">
        <v>55977</v>
      </c>
      <c r="J64">
        <v>63003</v>
      </c>
      <c r="K64">
        <v>1.3909069999999999</v>
      </c>
      <c r="L64">
        <v>1.2002029999999999</v>
      </c>
      <c r="M64">
        <v>1.059914</v>
      </c>
      <c r="N64">
        <v>0.96060619999999997</v>
      </c>
      <c r="O64">
        <v>0.90473879999999995</v>
      </c>
      <c r="P64">
        <v>0.88444849999999997</v>
      </c>
      <c r="Q64">
        <v>0.90708350000000004</v>
      </c>
      <c r="R64">
        <v>0.87089729999999999</v>
      </c>
      <c r="S64">
        <v>0.82515830000000001</v>
      </c>
      <c r="T64">
        <v>0.87842600000000004</v>
      </c>
      <c r="U64">
        <v>0.98535850000000003</v>
      </c>
      <c r="V64">
        <v>1.1061510000000001</v>
      </c>
      <c r="W64">
        <v>1.2664930000000001</v>
      </c>
      <c r="X64">
        <v>1.47651</v>
      </c>
      <c r="Y64">
        <v>1.666636</v>
      </c>
      <c r="Z64">
        <v>1.8952500000000001</v>
      </c>
      <c r="AA64">
        <v>2.0390429999999999</v>
      </c>
      <c r="AB64">
        <v>2.2547649999999999</v>
      </c>
      <c r="AC64">
        <v>2.4068019999999999</v>
      </c>
      <c r="AD64">
        <v>2.36517</v>
      </c>
      <c r="AE64">
        <v>2.205492</v>
      </c>
      <c r="AF64">
        <v>2.0024790000000001</v>
      </c>
      <c r="AG64">
        <v>1.687592</v>
      </c>
      <c r="AH64">
        <v>1.3797360000000001</v>
      </c>
      <c r="AI64">
        <v>-2.5792499999999999E-2</v>
      </c>
      <c r="AJ64">
        <v>-1.6149400000000001E-2</v>
      </c>
      <c r="AK64">
        <v>-6.5491000000000004E-3</v>
      </c>
      <c r="AL64">
        <v>2.6194E-3</v>
      </c>
      <c r="AM64">
        <v>2.2350999999999998E-3</v>
      </c>
      <c r="AN64">
        <v>-2.1067999999999998E-3</v>
      </c>
      <c r="AO64">
        <v>-6.2205999999999997E-3</v>
      </c>
      <c r="AP64">
        <v>-7.6600000000000001E-3</v>
      </c>
      <c r="AQ64">
        <v>-2.3536100000000001E-2</v>
      </c>
      <c r="AR64">
        <v>-1.65843E-2</v>
      </c>
      <c r="AS64">
        <v>-2.5016199999999999E-2</v>
      </c>
      <c r="AT64">
        <v>-2.89225E-2</v>
      </c>
      <c r="AU64">
        <v>-2.88039E-2</v>
      </c>
      <c r="AV64">
        <v>-3.8802000000000003E-2</v>
      </c>
      <c r="AW64">
        <v>-3.6242900000000002E-2</v>
      </c>
      <c r="AX64">
        <v>-2.7680699999999999E-2</v>
      </c>
      <c r="AY64">
        <v>0.16046560000000001</v>
      </c>
      <c r="AZ64">
        <v>0.20073840000000001</v>
      </c>
      <c r="BA64">
        <v>0.17980460000000001</v>
      </c>
      <c r="BB64">
        <v>-0.20362440000000001</v>
      </c>
      <c r="BC64">
        <v>-0.1247492</v>
      </c>
      <c r="BD64">
        <v>-6.4651100000000003E-2</v>
      </c>
      <c r="BE64">
        <v>-2.66342E-2</v>
      </c>
      <c r="BF64">
        <v>-1.6438500000000002E-2</v>
      </c>
      <c r="BG64">
        <v>-2.1866099999999999E-2</v>
      </c>
      <c r="BH64">
        <v>-1.24782E-2</v>
      </c>
      <c r="BI64">
        <v>-3.2244999999999999E-3</v>
      </c>
      <c r="BJ64">
        <v>5.6280999999999996E-3</v>
      </c>
      <c r="BK64">
        <v>4.9766000000000003E-3</v>
      </c>
      <c r="BL64">
        <v>3.6380000000000001E-4</v>
      </c>
      <c r="BM64">
        <v>-3.7699999999999999E-3</v>
      </c>
      <c r="BN64">
        <v>-5.0299999999999997E-3</v>
      </c>
      <c r="BO64">
        <v>-2.0694000000000001E-2</v>
      </c>
      <c r="BP64">
        <v>-1.34564E-2</v>
      </c>
      <c r="BQ64">
        <v>-2.1533099999999999E-2</v>
      </c>
      <c r="BR64">
        <v>-2.51527E-2</v>
      </c>
      <c r="BS64">
        <v>-2.4768499999999999E-2</v>
      </c>
      <c r="BT64">
        <v>-3.4317899999999998E-2</v>
      </c>
      <c r="BU64">
        <v>-3.1560299999999999E-2</v>
      </c>
      <c r="BV64">
        <v>-2.2729800000000001E-2</v>
      </c>
      <c r="BW64">
        <v>0.16531750000000001</v>
      </c>
      <c r="BX64">
        <v>0.20552039999999999</v>
      </c>
      <c r="BY64">
        <v>0.1845658</v>
      </c>
      <c r="BZ64">
        <v>-0.19876530000000001</v>
      </c>
      <c r="CA64">
        <v>-0.1202247</v>
      </c>
      <c r="CB64">
        <v>-6.0383100000000002E-2</v>
      </c>
      <c r="CC64">
        <v>-2.2724999999999999E-2</v>
      </c>
      <c r="CD64">
        <v>-1.2939600000000001E-2</v>
      </c>
      <c r="CE64">
        <v>-1.9146699999999999E-2</v>
      </c>
      <c r="CF64">
        <v>-9.9355999999999993E-3</v>
      </c>
      <c r="CG64">
        <v>-9.2190000000000002E-4</v>
      </c>
      <c r="CH64">
        <v>7.7118999999999998E-3</v>
      </c>
      <c r="CI64">
        <v>6.8753E-3</v>
      </c>
      <c r="CJ64">
        <v>2.0749000000000002E-3</v>
      </c>
      <c r="CK64">
        <v>-2.0726999999999998E-3</v>
      </c>
      <c r="CL64">
        <v>-3.2084000000000001E-3</v>
      </c>
      <c r="CM64">
        <v>-1.8725599999999998E-2</v>
      </c>
      <c r="CN64">
        <v>-1.1290100000000001E-2</v>
      </c>
      <c r="CO64">
        <v>-1.9120700000000001E-2</v>
      </c>
      <c r="CP64">
        <v>-2.2541700000000001E-2</v>
      </c>
      <c r="CQ64">
        <v>-2.1973599999999999E-2</v>
      </c>
      <c r="CR64">
        <v>-3.1212199999999999E-2</v>
      </c>
      <c r="CS64">
        <v>-2.8317100000000001E-2</v>
      </c>
      <c r="CT64">
        <v>-1.9300899999999999E-2</v>
      </c>
      <c r="CU64">
        <v>0.16867789999999999</v>
      </c>
      <c r="CV64">
        <v>0.2088324</v>
      </c>
      <c r="CW64">
        <v>0.18786340000000001</v>
      </c>
      <c r="CX64">
        <v>-0.19539989999999999</v>
      </c>
      <c r="CY64">
        <v>-0.117091</v>
      </c>
      <c r="CZ64">
        <v>-5.7427100000000002E-2</v>
      </c>
      <c r="DA64">
        <v>-2.0017400000000001E-2</v>
      </c>
      <c r="DB64">
        <v>-1.0516299999999999E-2</v>
      </c>
      <c r="DC64">
        <v>-1.6427299999999999E-2</v>
      </c>
      <c r="DD64">
        <v>-7.3929E-3</v>
      </c>
      <c r="DE64">
        <v>1.3806999999999999E-3</v>
      </c>
      <c r="DF64">
        <v>9.7956999999999992E-3</v>
      </c>
      <c r="DG64">
        <v>8.7741E-3</v>
      </c>
      <c r="DH64">
        <v>3.7859999999999999E-3</v>
      </c>
      <c r="DI64">
        <v>-3.7540000000000002E-4</v>
      </c>
      <c r="DJ64">
        <v>-1.3868000000000001E-3</v>
      </c>
      <c r="DK64">
        <v>-1.67572E-2</v>
      </c>
      <c r="DL64">
        <v>-9.1237000000000002E-3</v>
      </c>
      <c r="DM64">
        <v>-1.6708199999999999E-2</v>
      </c>
      <c r="DN64">
        <v>-1.9930699999999999E-2</v>
      </c>
      <c r="DO64">
        <v>-1.9178799999999999E-2</v>
      </c>
      <c r="DP64">
        <v>-2.81065E-2</v>
      </c>
      <c r="DQ64">
        <v>-2.5073999999999999E-2</v>
      </c>
      <c r="DR64">
        <v>-1.5871900000000001E-2</v>
      </c>
      <c r="DS64">
        <v>0.17203830000000001</v>
      </c>
      <c r="DT64">
        <v>0.21214450000000001</v>
      </c>
      <c r="DU64">
        <v>0.1911611</v>
      </c>
      <c r="DV64">
        <v>-0.1920345</v>
      </c>
      <c r="DW64">
        <v>-0.1139574</v>
      </c>
      <c r="DX64">
        <v>-5.4471100000000001E-2</v>
      </c>
      <c r="DY64">
        <v>-1.73098E-2</v>
      </c>
      <c r="DZ64">
        <v>-8.0929999999999995E-3</v>
      </c>
      <c r="EA64">
        <v>-1.2501E-2</v>
      </c>
      <c r="EB64">
        <v>-3.7217000000000001E-3</v>
      </c>
      <c r="EC64">
        <v>4.7054000000000002E-3</v>
      </c>
      <c r="ED64">
        <v>1.2804400000000001E-2</v>
      </c>
      <c r="EE64">
        <v>1.1515600000000001E-2</v>
      </c>
      <c r="EF64">
        <v>6.2566000000000002E-3</v>
      </c>
      <c r="EG64" s="34">
        <v>2.0752000000000001E-3</v>
      </c>
      <c r="EH64">
        <v>1.2432999999999999E-3</v>
      </c>
      <c r="EI64">
        <v>-1.3915200000000001E-2</v>
      </c>
      <c r="EJ64">
        <v>-5.9957999999999999E-3</v>
      </c>
      <c r="EK64">
        <v>-1.32251E-2</v>
      </c>
      <c r="EL64">
        <v>-1.6160799999999999E-2</v>
      </c>
      <c r="EM64">
        <v>-1.51434E-2</v>
      </c>
      <c r="EN64">
        <v>-2.3622400000000002E-2</v>
      </c>
      <c r="EO64">
        <v>-2.0391300000000001E-2</v>
      </c>
      <c r="EP64">
        <v>-1.0921E-2</v>
      </c>
      <c r="EQ64">
        <v>0.1768902</v>
      </c>
      <c r="ER64">
        <v>0.21692649999999999</v>
      </c>
      <c r="ES64">
        <v>0.19592229999999999</v>
      </c>
      <c r="ET64">
        <v>-0.18717539999999999</v>
      </c>
      <c r="EU64">
        <v>-0.1094329</v>
      </c>
      <c r="EV64">
        <v>-5.0203100000000001E-2</v>
      </c>
      <c r="EW64">
        <v>-1.34006E-2</v>
      </c>
      <c r="EX64">
        <v>-4.5941999999999997E-3</v>
      </c>
      <c r="EY64">
        <v>76.874219999999994</v>
      </c>
      <c r="EZ64">
        <v>75.948539999999994</v>
      </c>
      <c r="FA64">
        <v>74.866020000000006</v>
      </c>
      <c r="FB64">
        <v>73.576130000000006</v>
      </c>
      <c r="FC64">
        <v>73.281279999999995</v>
      </c>
      <c r="FD64">
        <v>72.724059999999994</v>
      </c>
      <c r="FE64">
        <v>72.033100000000005</v>
      </c>
      <c r="FF64">
        <v>73.248459999999994</v>
      </c>
      <c r="FG64">
        <v>77.305980000000005</v>
      </c>
      <c r="FH64">
        <v>80.885000000000005</v>
      </c>
      <c r="FI64">
        <v>83.875489999999999</v>
      </c>
      <c r="FJ64">
        <v>87.287440000000004</v>
      </c>
      <c r="FK64">
        <v>90.204859999999996</v>
      </c>
      <c r="FL64">
        <v>91.551029999999997</v>
      </c>
      <c r="FM64">
        <v>92.629279999999994</v>
      </c>
      <c r="FN64">
        <v>92.782889999999995</v>
      </c>
      <c r="FO64">
        <v>92.460949999999997</v>
      </c>
      <c r="FP64">
        <v>91.957130000000006</v>
      </c>
      <c r="FQ64">
        <v>90.515169999999998</v>
      </c>
      <c r="FR64">
        <v>87.039699999999996</v>
      </c>
      <c r="FS64">
        <v>82.959689999999995</v>
      </c>
      <c r="FT64">
        <v>79.512829999999994</v>
      </c>
      <c r="FU64">
        <v>76.917789999999997</v>
      </c>
      <c r="FV64">
        <v>75.155590000000004</v>
      </c>
      <c r="FW64">
        <v>5.1805999999999998E-2</v>
      </c>
      <c r="FX64">
        <v>3.6589999999999999E-3</v>
      </c>
      <c r="FY64">
        <v>4.4562999999999998E-3</v>
      </c>
      <c r="FZ64">
        <v>0</v>
      </c>
      <c r="GA64">
        <v>0</v>
      </c>
    </row>
    <row r="65" spans="1:183" x14ac:dyDescent="0.3">
      <c r="A65" s="3" t="s">
        <v>52</v>
      </c>
      <c r="B65" s="6" t="s">
        <v>53</v>
      </c>
      <c r="C65" s="6" t="s">
        <v>104</v>
      </c>
      <c r="D65" s="6">
        <v>44792</v>
      </c>
      <c r="E65" s="46">
        <v>18</v>
      </c>
      <c r="F65" s="46">
        <v>19</v>
      </c>
      <c r="G65" s="46">
        <v>18</v>
      </c>
      <c r="H65" s="46">
        <v>19</v>
      </c>
      <c r="I65">
        <v>10321</v>
      </c>
      <c r="J65">
        <v>62971</v>
      </c>
      <c r="K65">
        <v>1.2235940000000001</v>
      </c>
      <c r="L65">
        <v>1.044718</v>
      </c>
      <c r="M65">
        <v>0.92486299999999999</v>
      </c>
      <c r="N65">
        <v>0.84408399999999995</v>
      </c>
      <c r="O65">
        <v>0.80215879999999995</v>
      </c>
      <c r="P65">
        <v>0.79675149999999995</v>
      </c>
      <c r="Q65">
        <v>0.8456051</v>
      </c>
      <c r="R65">
        <v>0.83753730000000004</v>
      </c>
      <c r="S65">
        <v>0.77365850000000003</v>
      </c>
      <c r="T65">
        <v>0.78078389999999998</v>
      </c>
      <c r="U65">
        <v>0.84803680000000004</v>
      </c>
      <c r="V65">
        <v>0.98238159999999997</v>
      </c>
      <c r="W65">
        <v>1.1738</v>
      </c>
      <c r="X65">
        <v>1.4255949999999999</v>
      </c>
      <c r="Y65">
        <v>1.699681</v>
      </c>
      <c r="Z65">
        <v>2.0434000000000001</v>
      </c>
      <c r="AA65">
        <v>2.3706429999999998</v>
      </c>
      <c r="AB65">
        <v>2.7021500000000001</v>
      </c>
      <c r="AC65">
        <v>2.8516520000000001</v>
      </c>
      <c r="AD65">
        <v>2.6972049999999999</v>
      </c>
      <c r="AE65">
        <v>2.3827389999999999</v>
      </c>
      <c r="AF65">
        <v>2.0429149999999998</v>
      </c>
      <c r="AG65">
        <v>1.687519</v>
      </c>
      <c r="AH65">
        <v>1.3635360000000001</v>
      </c>
      <c r="AI65">
        <v>-1.0099E-3</v>
      </c>
      <c r="AJ65">
        <v>-9.3320000000000002E-4</v>
      </c>
      <c r="AK65">
        <v>-3.8470000000000002E-3</v>
      </c>
      <c r="AL65">
        <v>-5.7155000000000001E-3</v>
      </c>
      <c r="AM65">
        <v>-1.3753000000000001E-3</v>
      </c>
      <c r="AN65">
        <v>-2.9440999999999998E-3</v>
      </c>
      <c r="AO65">
        <v>-7.2325999999999996E-3</v>
      </c>
      <c r="AP65">
        <v>-9.1670999999999992E-3</v>
      </c>
      <c r="AQ65">
        <v>-3.9439000000000002E-3</v>
      </c>
      <c r="AR65">
        <v>-1.9152700000000002E-2</v>
      </c>
      <c r="AS65">
        <v>-1.8649800000000001E-2</v>
      </c>
      <c r="AT65">
        <v>-3.1484199999999997E-2</v>
      </c>
      <c r="AU65">
        <v>-2.89482E-2</v>
      </c>
      <c r="AV65">
        <v>-2.1090000000000001E-2</v>
      </c>
      <c r="AW65">
        <v>-3.4179599999999997E-2</v>
      </c>
      <c r="AX65">
        <v>-2.7247199999999999E-2</v>
      </c>
      <c r="AY65">
        <v>-3.0783000000000001E-2</v>
      </c>
      <c r="AZ65">
        <v>0.21720300000000001</v>
      </c>
      <c r="BA65">
        <v>0.22325229999999999</v>
      </c>
      <c r="BB65">
        <v>-0.22402810000000001</v>
      </c>
      <c r="BC65">
        <v>-0.1444154</v>
      </c>
      <c r="BD65">
        <v>-7.9347100000000004E-2</v>
      </c>
      <c r="BE65">
        <v>-2.7283999999999999E-2</v>
      </c>
      <c r="BF65">
        <v>-3.5683300000000001E-2</v>
      </c>
      <c r="BG65">
        <v>7.2157999999999996E-3</v>
      </c>
      <c r="BH65">
        <v>6.6090999999999997E-3</v>
      </c>
      <c r="BI65">
        <v>3.2556999999999998E-3</v>
      </c>
      <c r="BJ65">
        <v>7.3410000000000001E-4</v>
      </c>
      <c r="BK65">
        <v>4.7235000000000003E-3</v>
      </c>
      <c r="BL65">
        <v>2.4683000000000001E-3</v>
      </c>
      <c r="BM65">
        <v>-1.8494E-3</v>
      </c>
      <c r="BN65">
        <v>-3.1855999999999998E-3</v>
      </c>
      <c r="BO65">
        <v>2.3506E-3</v>
      </c>
      <c r="BP65">
        <v>-1.20217E-2</v>
      </c>
      <c r="BQ65">
        <v>-1.07122E-2</v>
      </c>
      <c r="BR65">
        <v>-2.28369E-2</v>
      </c>
      <c r="BS65">
        <v>-1.9543999999999999E-2</v>
      </c>
      <c r="BT65">
        <v>-1.08244E-2</v>
      </c>
      <c r="BU65">
        <v>-2.3453399999999999E-2</v>
      </c>
      <c r="BV65">
        <v>-1.6024400000000001E-2</v>
      </c>
      <c r="BW65">
        <v>-1.9316699999999999E-2</v>
      </c>
      <c r="BX65">
        <v>0.22927610000000001</v>
      </c>
      <c r="BY65">
        <v>0.2354695</v>
      </c>
      <c r="BZ65">
        <v>-0.2116093</v>
      </c>
      <c r="CA65">
        <v>-0.132802</v>
      </c>
      <c r="CB65">
        <v>-6.8528500000000006E-2</v>
      </c>
      <c r="CC65">
        <v>-1.7601499999999999E-2</v>
      </c>
      <c r="CD65">
        <v>-2.7075200000000001E-2</v>
      </c>
      <c r="CE65">
        <v>1.29129E-2</v>
      </c>
      <c r="CF65">
        <v>1.18329E-2</v>
      </c>
      <c r="CG65">
        <v>8.1750999999999994E-3</v>
      </c>
      <c r="CH65">
        <v>5.2009999999999999E-3</v>
      </c>
      <c r="CI65">
        <v>8.9476E-3</v>
      </c>
      <c r="CJ65">
        <v>6.2169E-3</v>
      </c>
      <c r="CK65">
        <v>1.8789E-3</v>
      </c>
      <c r="CL65">
        <v>9.5719999999999996E-4</v>
      </c>
      <c r="CM65">
        <v>6.7102000000000004E-3</v>
      </c>
      <c r="CN65">
        <v>-7.0828000000000002E-3</v>
      </c>
      <c r="CO65">
        <v>-5.2145999999999998E-3</v>
      </c>
      <c r="CP65">
        <v>-1.6847899999999999E-2</v>
      </c>
      <c r="CQ65">
        <v>-1.3030699999999999E-2</v>
      </c>
      <c r="CR65">
        <v>-3.7146000000000002E-3</v>
      </c>
      <c r="CS65">
        <v>-1.6024500000000001E-2</v>
      </c>
      <c r="CT65">
        <v>-8.2515000000000002E-3</v>
      </c>
      <c r="CU65">
        <v>-1.1375100000000001E-2</v>
      </c>
      <c r="CV65">
        <v>0.23763790000000001</v>
      </c>
      <c r="CW65">
        <v>0.24393110000000001</v>
      </c>
      <c r="CX65">
        <v>-0.2030082</v>
      </c>
      <c r="CY65">
        <v>-0.12475849999999999</v>
      </c>
      <c r="CZ65">
        <v>-6.1035499999999999E-2</v>
      </c>
      <c r="DA65">
        <v>-1.0895500000000001E-2</v>
      </c>
      <c r="DB65">
        <v>-2.1113199999999999E-2</v>
      </c>
      <c r="DC65">
        <v>1.8610000000000002E-2</v>
      </c>
      <c r="DD65">
        <v>1.7056700000000001E-2</v>
      </c>
      <c r="DE65">
        <v>1.30945E-2</v>
      </c>
      <c r="DF65">
        <v>9.6679999999999995E-3</v>
      </c>
      <c r="DG65">
        <v>1.31716E-2</v>
      </c>
      <c r="DH65">
        <v>9.9655999999999998E-3</v>
      </c>
      <c r="DI65">
        <v>5.6071999999999997E-3</v>
      </c>
      <c r="DJ65">
        <v>5.0999000000000001E-3</v>
      </c>
      <c r="DK65">
        <v>1.1069799999999999E-2</v>
      </c>
      <c r="DL65">
        <v>-2.1438999999999998E-3</v>
      </c>
      <c r="DM65">
        <v>2.8289999999999999E-4</v>
      </c>
      <c r="DN65">
        <v>-1.0858899999999999E-2</v>
      </c>
      <c r="DO65">
        <v>-6.5173999999999996E-3</v>
      </c>
      <c r="DP65">
        <v>3.3953E-3</v>
      </c>
      <c r="DQ65">
        <v>-8.5956000000000001E-3</v>
      </c>
      <c r="DR65">
        <v>-4.7869999999999998E-4</v>
      </c>
      <c r="DS65">
        <v>-3.4334999999999999E-3</v>
      </c>
      <c r="DT65">
        <v>0.24599969999999999</v>
      </c>
      <c r="DU65">
        <v>0.25239270000000003</v>
      </c>
      <c r="DV65">
        <v>-0.194407</v>
      </c>
      <c r="DW65">
        <v>-0.1167151</v>
      </c>
      <c r="DX65">
        <v>-5.35425E-2</v>
      </c>
      <c r="DY65">
        <v>-4.1894000000000002E-3</v>
      </c>
      <c r="DZ65">
        <v>-1.51512E-2</v>
      </c>
      <c r="EA65">
        <v>2.6835600000000001E-2</v>
      </c>
      <c r="EB65">
        <v>2.4599099999999999E-2</v>
      </c>
      <c r="EC65">
        <v>2.0197300000000001E-2</v>
      </c>
      <c r="ED65">
        <v>1.61175E-2</v>
      </c>
      <c r="EE65">
        <v>1.92704E-2</v>
      </c>
      <c r="EF65">
        <v>1.5377999999999999E-2</v>
      </c>
      <c r="EG65">
        <v>1.09903E-2</v>
      </c>
      <c r="EH65">
        <v>1.10814E-2</v>
      </c>
      <c r="EI65">
        <v>1.7364299999999999E-2</v>
      </c>
      <c r="EJ65">
        <v>4.9871000000000004E-3</v>
      </c>
      <c r="EK65">
        <v>8.2205000000000004E-3</v>
      </c>
      <c r="EL65">
        <v>-2.2117E-3</v>
      </c>
      <c r="EM65">
        <v>2.8868000000000001E-3</v>
      </c>
      <c r="EN65">
        <v>1.3660800000000001E-2</v>
      </c>
      <c r="EO65">
        <v>2.1305999999999999E-3</v>
      </c>
      <c r="EP65">
        <v>1.0744099999999999E-2</v>
      </c>
      <c r="EQ65">
        <v>8.0327999999999997E-3</v>
      </c>
      <c r="ER65">
        <v>0.25807279999999999</v>
      </c>
      <c r="ES65">
        <v>0.26460990000000001</v>
      </c>
      <c r="ET65">
        <v>-0.18198829999999999</v>
      </c>
      <c r="EU65">
        <v>-0.10510170000000001</v>
      </c>
      <c r="EV65">
        <v>-4.2723900000000002E-2</v>
      </c>
      <c r="EW65">
        <v>5.4930999999999999E-3</v>
      </c>
      <c r="EX65">
        <v>-6.5430999999999996E-3</v>
      </c>
      <c r="EY65">
        <v>73.876829999999998</v>
      </c>
      <c r="EZ65">
        <v>72.92295</v>
      </c>
      <c r="FA65">
        <v>71.754069999999999</v>
      </c>
      <c r="FB65">
        <v>70.376149999999996</v>
      </c>
      <c r="FC65">
        <v>68.828130000000002</v>
      </c>
      <c r="FD65">
        <v>67.558989999999994</v>
      </c>
      <c r="FE65">
        <v>67.079689999999999</v>
      </c>
      <c r="FF65">
        <v>69.937629999999999</v>
      </c>
      <c r="FG65">
        <v>75.341049999999996</v>
      </c>
      <c r="FH65">
        <v>81.167270000000002</v>
      </c>
      <c r="FI65">
        <v>86.424130000000005</v>
      </c>
      <c r="FJ65">
        <v>88.777270000000001</v>
      </c>
      <c r="FK65">
        <v>92.008960000000002</v>
      </c>
      <c r="FL65">
        <v>93.760620000000003</v>
      </c>
      <c r="FM65">
        <v>95.929659999999998</v>
      </c>
      <c r="FN65">
        <v>97.725030000000004</v>
      </c>
      <c r="FO65">
        <v>99.001320000000007</v>
      </c>
      <c r="FP65">
        <v>98.892650000000003</v>
      </c>
      <c r="FQ65">
        <v>96.006360000000001</v>
      </c>
      <c r="FR65">
        <v>89.4953</v>
      </c>
      <c r="FS65">
        <v>82.361469999999997</v>
      </c>
      <c r="FT65">
        <v>77.94659</v>
      </c>
      <c r="FU65">
        <v>75.711770000000001</v>
      </c>
      <c r="FV65">
        <v>73.900530000000003</v>
      </c>
      <c r="FW65">
        <v>0.12801090000000001</v>
      </c>
      <c r="FX65">
        <v>1.13426E-2</v>
      </c>
      <c r="FY65">
        <v>1.13426E-2</v>
      </c>
      <c r="FZ65">
        <v>0</v>
      </c>
      <c r="GA65">
        <v>0</v>
      </c>
    </row>
    <row r="66" spans="1:183" x14ac:dyDescent="0.3">
      <c r="A66" s="3" t="s">
        <v>52</v>
      </c>
      <c r="B66" s="6" t="s">
        <v>53</v>
      </c>
      <c r="C66" s="6" t="s">
        <v>104</v>
      </c>
      <c r="D66" s="6">
        <v>44806</v>
      </c>
      <c r="E66" s="46">
        <v>18</v>
      </c>
      <c r="F66" s="46">
        <v>19</v>
      </c>
      <c r="G66" s="46">
        <v>18</v>
      </c>
      <c r="H66" s="46">
        <v>19</v>
      </c>
      <c r="I66">
        <v>16929</v>
      </c>
      <c r="J66">
        <v>68470</v>
      </c>
      <c r="K66">
        <v>1.547105</v>
      </c>
      <c r="L66">
        <v>1.341091</v>
      </c>
      <c r="M66">
        <v>1.1981280000000001</v>
      </c>
      <c r="N66">
        <v>1.0818540000000001</v>
      </c>
      <c r="O66">
        <v>1.0279560000000001</v>
      </c>
      <c r="P66">
        <v>0.99527449999999995</v>
      </c>
      <c r="Q66">
        <v>1.00499</v>
      </c>
      <c r="R66">
        <v>0.95465440000000001</v>
      </c>
      <c r="S66">
        <v>0.89474640000000005</v>
      </c>
      <c r="T66">
        <v>0.95309630000000001</v>
      </c>
      <c r="U66">
        <v>1.1108960000000001</v>
      </c>
      <c r="V66">
        <v>1.349858</v>
      </c>
      <c r="W66">
        <v>1.6412249999999999</v>
      </c>
      <c r="X66">
        <v>1.962744</v>
      </c>
      <c r="Y66">
        <v>2.2976369999999999</v>
      </c>
      <c r="Z66">
        <v>2.675462</v>
      </c>
      <c r="AA66">
        <v>3.0448810000000002</v>
      </c>
      <c r="AB66">
        <v>3.3442729999999998</v>
      </c>
      <c r="AC66">
        <v>3.4292159999999998</v>
      </c>
      <c r="AD66">
        <v>3.2157610000000001</v>
      </c>
      <c r="AE66">
        <v>2.9512170000000002</v>
      </c>
      <c r="AF66">
        <v>2.6551740000000001</v>
      </c>
      <c r="AG66">
        <v>2.278756</v>
      </c>
      <c r="AH66">
        <v>1.9258550000000001</v>
      </c>
      <c r="AI66">
        <v>-2.1859199999999999E-2</v>
      </c>
      <c r="AJ66">
        <v>-1.61339E-2</v>
      </c>
      <c r="AK66">
        <v>-7.5301999999999999E-3</v>
      </c>
      <c r="AL66">
        <v>-1.1690000000000001E-2</v>
      </c>
      <c r="AM66">
        <v>-5.2319999999999997E-3</v>
      </c>
      <c r="AN66">
        <v>-6.5472999999999998E-3</v>
      </c>
      <c r="AO66">
        <v>-1.4219000000000001E-2</v>
      </c>
      <c r="AP66">
        <v>-9.1775999999999993E-3</v>
      </c>
      <c r="AQ66">
        <v>-1.6331999999999999E-2</v>
      </c>
      <c r="AR66">
        <v>-2.3038200000000002E-2</v>
      </c>
      <c r="AS66">
        <v>-2.8012499999999999E-2</v>
      </c>
      <c r="AT66">
        <v>-3.3525399999999997E-2</v>
      </c>
      <c r="AU66">
        <v>-3.3082E-2</v>
      </c>
      <c r="AV66">
        <v>-3.8615999999999998E-2</v>
      </c>
      <c r="AW66">
        <v>-4.2811399999999999E-2</v>
      </c>
      <c r="AX66">
        <v>-5.8480200000000003E-2</v>
      </c>
      <c r="AY66">
        <v>-6.6758799999999993E-2</v>
      </c>
      <c r="AZ66">
        <v>0.28834320000000002</v>
      </c>
      <c r="BA66">
        <v>0.26487169999999999</v>
      </c>
      <c r="BB66">
        <v>-0.23084650000000001</v>
      </c>
      <c r="BC66">
        <v>-0.15878410000000001</v>
      </c>
      <c r="BD66">
        <v>-9.1754600000000006E-2</v>
      </c>
      <c r="BE66">
        <v>-4.4451200000000003E-2</v>
      </c>
      <c r="BF66">
        <v>-2.3158100000000001E-2</v>
      </c>
      <c r="BG66">
        <v>-1.5871799999999998E-2</v>
      </c>
      <c r="BH66">
        <v>-1.07174E-2</v>
      </c>
      <c r="BI66">
        <v>-2.6491000000000002E-3</v>
      </c>
      <c r="BJ66" s="34">
        <v>-7.2366000000000002E-3</v>
      </c>
      <c r="BK66">
        <v>-8.8909999999999998E-4</v>
      </c>
      <c r="BL66">
        <v>-2.3038999999999998E-3</v>
      </c>
      <c r="BM66">
        <v>-9.8584999999999992E-3</v>
      </c>
      <c r="BN66">
        <v>-4.4234000000000001E-3</v>
      </c>
      <c r="BO66">
        <v>-1.12014E-2</v>
      </c>
      <c r="BP66">
        <v>-1.7401799999999999E-2</v>
      </c>
      <c r="BQ66">
        <v>-2.17602E-2</v>
      </c>
      <c r="BR66">
        <v>-2.64275E-2</v>
      </c>
      <c r="BS66">
        <v>-2.5411199999999998E-2</v>
      </c>
      <c r="BT66">
        <v>-3.0435899999999998E-2</v>
      </c>
      <c r="BU66">
        <v>-3.4386199999999999E-2</v>
      </c>
      <c r="BV66">
        <v>-4.9754899999999998E-2</v>
      </c>
      <c r="BW66">
        <v>-5.7801100000000001E-2</v>
      </c>
      <c r="BX66">
        <v>0.29778850000000001</v>
      </c>
      <c r="BY66">
        <v>0.27427879999999999</v>
      </c>
      <c r="BZ66">
        <v>-0.22161829999999999</v>
      </c>
      <c r="CA66">
        <v>-0.1497579</v>
      </c>
      <c r="CB66">
        <v>-8.3221000000000003E-2</v>
      </c>
      <c r="CC66">
        <v>-3.6597900000000003E-2</v>
      </c>
      <c r="CD66">
        <v>-1.6094299999999999E-2</v>
      </c>
      <c r="CE66">
        <v>-1.17249E-2</v>
      </c>
      <c r="CF66">
        <v>-6.966E-3</v>
      </c>
      <c r="CG66">
        <v>7.3150000000000005E-4</v>
      </c>
      <c r="CH66">
        <v>-4.1522E-3</v>
      </c>
      <c r="CI66">
        <v>2.1189E-3</v>
      </c>
      <c r="CJ66">
        <v>6.3500000000000004E-4</v>
      </c>
      <c r="CK66">
        <v>-6.8383999999999997E-3</v>
      </c>
      <c r="CL66">
        <v>-1.1307000000000001E-3</v>
      </c>
      <c r="CM66">
        <v>-7.6480000000000003E-3</v>
      </c>
      <c r="CN66">
        <v>-1.34982E-2</v>
      </c>
      <c r="CO66">
        <v>-1.7429799999999999E-2</v>
      </c>
      <c r="CP66">
        <v>-2.1511499999999999E-2</v>
      </c>
      <c r="CQ66">
        <v>-2.0098499999999998E-2</v>
      </c>
      <c r="CR66">
        <v>-2.4770299999999999E-2</v>
      </c>
      <c r="CS66">
        <v>-2.8550900000000001E-2</v>
      </c>
      <c r="CT66">
        <v>-4.3711899999999998E-2</v>
      </c>
      <c r="CU66">
        <v>-5.1596999999999997E-2</v>
      </c>
      <c r="CV66">
        <v>0.3043303</v>
      </c>
      <c r="CW66">
        <v>0.28079409999999999</v>
      </c>
      <c r="CX66">
        <v>-0.2152268</v>
      </c>
      <c r="CY66">
        <v>-0.1435063</v>
      </c>
      <c r="CZ66">
        <v>-7.7310599999999993E-2</v>
      </c>
      <c r="DA66">
        <v>-3.11588E-2</v>
      </c>
      <c r="DB66">
        <v>-1.1201900000000001E-2</v>
      </c>
      <c r="DC66">
        <v>-7.5780999999999999E-3</v>
      </c>
      <c r="DD66">
        <v>-3.2146000000000002E-3</v>
      </c>
      <c r="DE66">
        <v>4.1120999999999996E-3</v>
      </c>
      <c r="DF66">
        <v>-1.0678E-3</v>
      </c>
      <c r="DG66">
        <v>5.1267999999999999E-3</v>
      </c>
      <c r="DH66">
        <v>3.5739999999999999E-3</v>
      </c>
      <c r="DI66">
        <v>-3.8183000000000002E-3</v>
      </c>
      <c r="DJ66">
        <v>2.1621000000000001E-3</v>
      </c>
      <c r="DK66">
        <v>-4.0946000000000003E-3</v>
      </c>
      <c r="DL66">
        <v>-9.5945000000000006E-3</v>
      </c>
      <c r="DM66">
        <v>-1.3099400000000001E-2</v>
      </c>
      <c r="DN66">
        <v>-1.6595499999999999E-2</v>
      </c>
      <c r="DO66">
        <v>-1.47858E-2</v>
      </c>
      <c r="DP66">
        <v>-1.9104800000000002E-2</v>
      </c>
      <c r="DQ66">
        <v>-2.2715699999999998E-2</v>
      </c>
      <c r="DR66">
        <v>-3.7668800000000002E-2</v>
      </c>
      <c r="DS66">
        <v>-4.5393000000000003E-2</v>
      </c>
      <c r="DT66">
        <v>0.31087209999999998</v>
      </c>
      <c r="DU66">
        <v>0.28730939999999999</v>
      </c>
      <c r="DV66">
        <v>-0.2088354</v>
      </c>
      <c r="DW66">
        <v>-0.13725470000000001</v>
      </c>
      <c r="DX66">
        <v>-7.1400199999999997E-2</v>
      </c>
      <c r="DY66">
        <v>-2.5719599999999999E-2</v>
      </c>
      <c r="DZ66">
        <v>-6.3095E-3</v>
      </c>
      <c r="EA66">
        <v>-1.5907E-3</v>
      </c>
      <c r="EB66">
        <v>2.2019000000000001E-3</v>
      </c>
      <c r="EC66">
        <v>8.9931000000000004E-3</v>
      </c>
      <c r="ED66">
        <v>3.3857000000000002E-3</v>
      </c>
      <c r="EE66">
        <v>9.4698000000000004E-3</v>
      </c>
      <c r="EF66">
        <v>7.8172999999999992E-3</v>
      </c>
      <c r="EG66">
        <v>5.4230000000000001E-4</v>
      </c>
      <c r="EH66">
        <v>6.9162E-3</v>
      </c>
      <c r="EI66">
        <v>1.036E-3</v>
      </c>
      <c r="EJ66">
        <v>-3.9582000000000003E-3</v>
      </c>
      <c r="EK66">
        <v>-6.8469999999999998E-3</v>
      </c>
      <c r="EL66">
        <v>-9.4976000000000001E-3</v>
      </c>
      <c r="EM66">
        <v>-7.1149999999999998E-3</v>
      </c>
      <c r="EN66">
        <v>-1.0924700000000001E-2</v>
      </c>
      <c r="EO66">
        <v>-1.4290499999999999E-2</v>
      </c>
      <c r="EP66">
        <v>-2.89436E-2</v>
      </c>
      <c r="EQ66">
        <v>-3.6435299999999997E-2</v>
      </c>
      <c r="ER66">
        <v>0.32031739999999997</v>
      </c>
      <c r="ES66">
        <v>0.29671649999999999</v>
      </c>
      <c r="ET66">
        <v>-0.19960720000000001</v>
      </c>
      <c r="EU66">
        <v>-0.1282285</v>
      </c>
      <c r="EV66">
        <v>-6.2866500000000006E-2</v>
      </c>
      <c r="EW66">
        <v>-1.7866300000000002E-2</v>
      </c>
      <c r="EX66">
        <v>7.5429999999999996E-4</v>
      </c>
      <c r="EY66">
        <v>85.682609999999997</v>
      </c>
      <c r="EZ66">
        <v>83.718609999999998</v>
      </c>
      <c r="FA66">
        <v>82.079220000000007</v>
      </c>
      <c r="FB66">
        <v>80.285839999999993</v>
      </c>
      <c r="FC66">
        <v>79.041340000000005</v>
      </c>
      <c r="FD66">
        <v>76.860950000000003</v>
      </c>
      <c r="FE66">
        <v>76.331860000000006</v>
      </c>
      <c r="FF66">
        <v>77.955250000000007</v>
      </c>
      <c r="FG66">
        <v>81.11694</v>
      </c>
      <c r="FH66">
        <v>86.323269999999994</v>
      </c>
      <c r="FI66">
        <v>91.560059999999993</v>
      </c>
      <c r="FJ66">
        <v>95.413219999999995</v>
      </c>
      <c r="FK66">
        <v>98.170389999999998</v>
      </c>
      <c r="FL66">
        <v>101.48860000000001</v>
      </c>
      <c r="FM66">
        <v>104.91200000000001</v>
      </c>
      <c r="FN66">
        <v>106.32380000000001</v>
      </c>
      <c r="FO66">
        <v>108.0183</v>
      </c>
      <c r="FP66">
        <v>107.6523</v>
      </c>
      <c r="FQ66">
        <v>105.3493</v>
      </c>
      <c r="FR66">
        <v>101.6153</v>
      </c>
      <c r="FS66">
        <v>98.318749999999994</v>
      </c>
      <c r="FT66">
        <v>94.951580000000007</v>
      </c>
      <c r="FU66">
        <v>91.062929999999994</v>
      </c>
      <c r="FV66">
        <v>87.600620000000006</v>
      </c>
      <c r="FW66">
        <v>0.10141559999999999</v>
      </c>
      <c r="FX66">
        <v>8.8032000000000006E-3</v>
      </c>
      <c r="FY66">
        <v>8.8032000000000006E-3</v>
      </c>
      <c r="FZ66">
        <v>0</v>
      </c>
      <c r="GA66">
        <v>0</v>
      </c>
    </row>
    <row r="67" spans="1:183" x14ac:dyDescent="0.3">
      <c r="A67" s="3" t="s">
        <v>52</v>
      </c>
      <c r="B67" s="6" t="s">
        <v>53</v>
      </c>
      <c r="C67" s="6" t="s">
        <v>104</v>
      </c>
      <c r="D67" s="6">
        <v>44809</v>
      </c>
      <c r="E67" s="46">
        <v>19</v>
      </c>
      <c r="F67" s="46">
        <v>22</v>
      </c>
      <c r="G67" s="46">
        <v>19</v>
      </c>
      <c r="H67" s="46">
        <v>20</v>
      </c>
      <c r="I67">
        <v>62673</v>
      </c>
      <c r="J67">
        <v>62691</v>
      </c>
      <c r="K67">
        <v>1.415643</v>
      </c>
      <c r="L67">
        <v>1.215708</v>
      </c>
      <c r="M67">
        <v>1.0717779999999999</v>
      </c>
      <c r="N67">
        <v>0.96762879999999996</v>
      </c>
      <c r="O67">
        <v>0.90232900000000005</v>
      </c>
      <c r="P67">
        <v>0.86041749999999995</v>
      </c>
      <c r="Q67">
        <v>0.85716680000000001</v>
      </c>
      <c r="R67">
        <v>0.84814020000000001</v>
      </c>
      <c r="S67">
        <v>0.91332230000000003</v>
      </c>
      <c r="T67">
        <v>1.0364329999999999</v>
      </c>
      <c r="U67">
        <v>1.2595700000000001</v>
      </c>
      <c r="V67">
        <v>1.5438229999999999</v>
      </c>
      <c r="W67">
        <v>1.8747130000000001</v>
      </c>
      <c r="X67">
        <v>2.2107399999999999</v>
      </c>
      <c r="Y67">
        <v>2.5459299999999998</v>
      </c>
      <c r="Z67">
        <v>2.8770159999999998</v>
      </c>
      <c r="AA67">
        <v>3.1534369999999998</v>
      </c>
      <c r="AB67">
        <v>3.4285800000000002</v>
      </c>
      <c r="AC67">
        <v>3.5157940000000001</v>
      </c>
      <c r="AD67">
        <v>3.3528669999999998</v>
      </c>
      <c r="AE67">
        <v>3.1302289999999999</v>
      </c>
      <c r="AF67">
        <v>2.8502640000000001</v>
      </c>
      <c r="AG67">
        <v>2.4414020000000001</v>
      </c>
      <c r="AH67">
        <v>2.0611480000000002</v>
      </c>
      <c r="AI67">
        <v>7.1278000000000001E-3</v>
      </c>
      <c r="AJ67">
        <v>3.5346000000000002E-3</v>
      </c>
      <c r="AK67">
        <v>3.0925000000000002E-3</v>
      </c>
      <c r="AL67">
        <v>7.4855E-3</v>
      </c>
      <c r="AM67">
        <v>1.05325E-2</v>
      </c>
      <c r="AN67">
        <v>1.3776999999999999E-3</v>
      </c>
      <c r="AO67">
        <v>-5.1206999999999997E-3</v>
      </c>
      <c r="AP67">
        <v>-4.6883000000000003E-3</v>
      </c>
      <c r="AQ67">
        <v>1.48103E-2</v>
      </c>
      <c r="AR67">
        <v>1.45127E-2</v>
      </c>
      <c r="AS67">
        <v>2.9491E-2</v>
      </c>
      <c r="AT67">
        <v>2.6927400000000001E-2</v>
      </c>
      <c r="AU67">
        <v>1.6315900000000001E-2</v>
      </c>
      <c r="AV67">
        <v>-8.5270999999999993E-3</v>
      </c>
      <c r="AW67">
        <v>-5.1652999999999998E-2</v>
      </c>
      <c r="AX67">
        <v>-7.1936700000000006E-2</v>
      </c>
      <c r="AY67">
        <v>-7.01764E-2</v>
      </c>
      <c r="AZ67">
        <v>-5.9680499999999997E-2</v>
      </c>
      <c r="BA67">
        <v>0.33781939999999999</v>
      </c>
      <c r="BB67">
        <v>0.34773559999999998</v>
      </c>
      <c r="BC67">
        <v>0.1087115</v>
      </c>
      <c r="BD67">
        <v>-4.7136900000000002E-2</v>
      </c>
      <c r="BE67">
        <v>-0.17823919999999999</v>
      </c>
      <c r="BF67">
        <v>-0.1122112</v>
      </c>
      <c r="BG67">
        <v>1.13747E-2</v>
      </c>
      <c r="BH67">
        <v>7.4818999999999997E-3</v>
      </c>
      <c r="BI67">
        <v>6.6774E-3</v>
      </c>
      <c r="BJ67">
        <v>1.0732E-2</v>
      </c>
      <c r="BK67">
        <v>1.35105E-2</v>
      </c>
      <c r="BL67">
        <v>4.0492000000000002E-3</v>
      </c>
      <c r="BM67">
        <v>-2.5519000000000002E-3</v>
      </c>
      <c r="BN67">
        <v>-1.9580999999999999E-3</v>
      </c>
      <c r="BO67">
        <v>1.8007700000000001E-2</v>
      </c>
      <c r="BP67">
        <v>1.8217000000000001E-2</v>
      </c>
      <c r="BQ67">
        <v>3.3813799999999998E-2</v>
      </c>
      <c r="BR67">
        <v>3.1834500000000002E-2</v>
      </c>
      <c r="BS67">
        <v>2.1738E-2</v>
      </c>
      <c r="BT67">
        <v>-2.7372999999999998E-3</v>
      </c>
      <c r="BU67">
        <v>-4.5608700000000002E-2</v>
      </c>
      <c r="BV67">
        <v>-6.5743800000000005E-2</v>
      </c>
      <c r="BW67">
        <v>-6.3886700000000005E-2</v>
      </c>
      <c r="BX67">
        <v>-5.3263499999999998E-2</v>
      </c>
      <c r="BY67">
        <v>0.3440551</v>
      </c>
      <c r="BZ67">
        <v>0.35359699999999999</v>
      </c>
      <c r="CA67">
        <v>0.11443399999999999</v>
      </c>
      <c r="CB67">
        <v>-4.15325E-2</v>
      </c>
      <c r="CC67">
        <v>-0.1725911</v>
      </c>
      <c r="CD67">
        <v>-0.1069626</v>
      </c>
      <c r="CE67">
        <v>1.4316000000000001E-2</v>
      </c>
      <c r="CF67">
        <v>1.0215699999999999E-2</v>
      </c>
      <c r="CG67">
        <v>9.1602999999999997E-3</v>
      </c>
      <c r="CH67">
        <v>1.29804E-2</v>
      </c>
      <c r="CI67">
        <v>1.5573099999999999E-2</v>
      </c>
      <c r="CJ67">
        <v>5.8995999999999996E-3</v>
      </c>
      <c r="CK67">
        <v>-7.7280000000000003E-4</v>
      </c>
      <c r="CL67">
        <v>-6.7199999999999994E-5</v>
      </c>
      <c r="CM67">
        <v>2.0222299999999999E-2</v>
      </c>
      <c r="CN67">
        <v>2.0782700000000001E-2</v>
      </c>
      <c r="CO67">
        <v>3.6807800000000002E-2</v>
      </c>
      <c r="CP67">
        <v>3.5233100000000003E-2</v>
      </c>
      <c r="CQ67">
        <v>2.54933E-2</v>
      </c>
      <c r="CR67">
        <v>1.2727000000000001E-3</v>
      </c>
      <c r="CS67">
        <v>-4.1422399999999998E-2</v>
      </c>
      <c r="CT67">
        <v>-6.1454599999999998E-2</v>
      </c>
      <c r="CU67">
        <v>-5.9530399999999997E-2</v>
      </c>
      <c r="CV67">
        <v>-4.8819099999999997E-2</v>
      </c>
      <c r="CW67">
        <v>0.34837390000000001</v>
      </c>
      <c r="CX67">
        <v>0.35765659999999999</v>
      </c>
      <c r="CY67">
        <v>0.1183974</v>
      </c>
      <c r="CZ67">
        <v>-3.7650900000000001E-2</v>
      </c>
      <c r="DA67">
        <v>-0.1686793</v>
      </c>
      <c r="DB67">
        <v>-0.1033274</v>
      </c>
      <c r="DC67">
        <v>1.7257399999999999E-2</v>
      </c>
      <c r="DD67">
        <v>1.2949499999999999E-2</v>
      </c>
      <c r="DE67">
        <v>1.1643199999999999E-2</v>
      </c>
      <c r="DF67">
        <v>1.52289E-2</v>
      </c>
      <c r="DG67">
        <v>1.7635600000000001E-2</v>
      </c>
      <c r="DH67">
        <v>7.7498999999999997E-3</v>
      </c>
      <c r="DI67">
        <v>1.0064E-3</v>
      </c>
      <c r="DJ67">
        <v>1.8236999999999999E-3</v>
      </c>
      <c r="DK67">
        <v>2.24368E-2</v>
      </c>
      <c r="DL67">
        <v>2.3348299999999999E-2</v>
      </c>
      <c r="DM67">
        <v>3.9801799999999998E-2</v>
      </c>
      <c r="DN67">
        <v>3.8631800000000001E-2</v>
      </c>
      <c r="DO67">
        <v>2.9248699999999999E-2</v>
      </c>
      <c r="DP67">
        <v>5.2827000000000004E-3</v>
      </c>
      <c r="DQ67">
        <v>-3.7236100000000001E-2</v>
      </c>
      <c r="DR67">
        <v>-5.7165300000000002E-2</v>
      </c>
      <c r="DS67">
        <v>-5.5174099999999997E-2</v>
      </c>
      <c r="DT67">
        <v>-4.4374700000000003E-2</v>
      </c>
      <c r="DU67">
        <v>0.35269279999999997</v>
      </c>
      <c r="DV67">
        <v>0.36171619999999999</v>
      </c>
      <c r="DW67">
        <v>0.1223607</v>
      </c>
      <c r="DX67">
        <v>-3.3769300000000002E-2</v>
      </c>
      <c r="DY67">
        <v>-0.16476750000000001</v>
      </c>
      <c r="DZ67">
        <v>-9.9692199999999995E-2</v>
      </c>
      <c r="EA67">
        <v>2.1504200000000001E-2</v>
      </c>
      <c r="EB67">
        <v>1.6896700000000001E-2</v>
      </c>
      <c r="EC67">
        <v>1.5228200000000001E-2</v>
      </c>
      <c r="ED67">
        <v>1.84753E-2</v>
      </c>
      <c r="EE67">
        <v>2.0613599999999999E-2</v>
      </c>
      <c r="EF67">
        <v>1.0421400000000001E-2</v>
      </c>
      <c r="EG67">
        <v>3.5752000000000002E-3</v>
      </c>
      <c r="EH67">
        <v>4.5538000000000002E-3</v>
      </c>
      <c r="EI67">
        <v>2.5634199999999999E-2</v>
      </c>
      <c r="EJ67">
        <v>2.7052699999999999E-2</v>
      </c>
      <c r="EK67">
        <v>4.41246E-2</v>
      </c>
      <c r="EL67">
        <v>4.3538800000000002E-2</v>
      </c>
      <c r="EM67">
        <v>3.4670800000000002E-2</v>
      </c>
      <c r="EN67">
        <v>1.1072500000000001E-2</v>
      </c>
      <c r="EO67">
        <v>-3.1191799999999999E-2</v>
      </c>
      <c r="EP67">
        <v>-5.0972400000000001E-2</v>
      </c>
      <c r="EQ67">
        <v>-4.8884400000000001E-2</v>
      </c>
      <c r="ER67">
        <v>-3.7957699999999997E-2</v>
      </c>
      <c r="ES67">
        <v>0.35892849999999998</v>
      </c>
      <c r="ET67">
        <v>0.3675776</v>
      </c>
      <c r="EU67">
        <v>0.12808320000000001</v>
      </c>
      <c r="EV67">
        <v>-2.81649E-2</v>
      </c>
      <c r="EW67">
        <v>-0.15911939999999999</v>
      </c>
      <c r="EX67">
        <v>-9.4443600000000003E-2</v>
      </c>
      <c r="EY67">
        <v>78.158969999999997</v>
      </c>
      <c r="EZ67">
        <v>77.212389999999999</v>
      </c>
      <c r="FA67">
        <v>75.605450000000005</v>
      </c>
      <c r="FB67">
        <v>74.390529999999998</v>
      </c>
      <c r="FC67">
        <v>73.553259999999995</v>
      </c>
      <c r="FD67">
        <v>72.796459999999996</v>
      </c>
      <c r="FE67">
        <v>71.698549999999997</v>
      </c>
      <c r="FF67">
        <v>72.901880000000006</v>
      </c>
      <c r="FG67">
        <v>78.390889999999999</v>
      </c>
      <c r="FH67">
        <v>84.843339999999998</v>
      </c>
      <c r="FI67">
        <v>90.537700000000001</v>
      </c>
      <c r="FJ67">
        <v>95.413920000000005</v>
      </c>
      <c r="FK67">
        <v>99.843940000000003</v>
      </c>
      <c r="FL67">
        <v>103.402</v>
      </c>
      <c r="FM67">
        <v>106.038</v>
      </c>
      <c r="FN67">
        <v>107.4319</v>
      </c>
      <c r="FO67">
        <v>107.3926</v>
      </c>
      <c r="FP67">
        <v>105.9854</v>
      </c>
      <c r="FQ67">
        <v>102.4462</v>
      </c>
      <c r="FR67">
        <v>96.694339999999997</v>
      </c>
      <c r="FS67">
        <v>92.536259999999999</v>
      </c>
      <c r="FT67">
        <v>89.074179999999998</v>
      </c>
      <c r="FU67">
        <v>86.368390000000005</v>
      </c>
      <c r="FV67">
        <v>84.559010000000001</v>
      </c>
      <c r="FW67">
        <v>7.3175699999999996E-2</v>
      </c>
      <c r="FX67">
        <v>3.8703000000000001E-3</v>
      </c>
      <c r="FY67">
        <v>5.6515000000000003E-3</v>
      </c>
      <c r="FZ67">
        <v>0</v>
      </c>
      <c r="GA67">
        <v>0</v>
      </c>
    </row>
    <row r="68" spans="1:183" x14ac:dyDescent="0.3">
      <c r="A68" s="3" t="s">
        <v>52</v>
      </c>
      <c r="B68" s="6" t="s">
        <v>53</v>
      </c>
      <c r="C68" s="6" t="s">
        <v>104</v>
      </c>
      <c r="D68" s="6">
        <v>44810</v>
      </c>
      <c r="E68" s="46">
        <v>18</v>
      </c>
      <c r="F68" s="46">
        <v>21</v>
      </c>
      <c r="G68" s="46">
        <v>18</v>
      </c>
      <c r="H68" s="46">
        <v>20</v>
      </c>
      <c r="I68">
        <v>62599</v>
      </c>
      <c r="J68">
        <v>62617</v>
      </c>
      <c r="K68">
        <v>1.778513</v>
      </c>
      <c r="L68">
        <v>1.552602</v>
      </c>
      <c r="M68">
        <v>1.3819380000000001</v>
      </c>
      <c r="N68">
        <v>1.2446470000000001</v>
      </c>
      <c r="O68">
        <v>1.147219</v>
      </c>
      <c r="P68">
        <v>1.103626</v>
      </c>
      <c r="Q68">
        <v>1.117845</v>
      </c>
      <c r="R68">
        <v>1.121075</v>
      </c>
      <c r="S68">
        <v>1.107386</v>
      </c>
      <c r="T68">
        <v>1.2097009999999999</v>
      </c>
      <c r="U68">
        <v>1.4189560000000001</v>
      </c>
      <c r="V68">
        <v>1.720415</v>
      </c>
      <c r="W68">
        <v>2.0714980000000001</v>
      </c>
      <c r="X68">
        <v>2.41174</v>
      </c>
      <c r="Y68">
        <v>2.731941</v>
      </c>
      <c r="Z68">
        <v>3.068327</v>
      </c>
      <c r="AA68">
        <v>3.309072</v>
      </c>
      <c r="AB68">
        <v>3.5183779999999998</v>
      </c>
      <c r="AC68">
        <v>3.4583490000000001</v>
      </c>
      <c r="AD68">
        <v>3.3237079999999999</v>
      </c>
      <c r="AE68">
        <v>3.1521469999999998</v>
      </c>
      <c r="AF68">
        <v>2.9152089999999999</v>
      </c>
      <c r="AG68">
        <v>2.5321199999999999</v>
      </c>
      <c r="AH68">
        <v>2.1214849999999998</v>
      </c>
      <c r="AI68">
        <v>-0.1223696</v>
      </c>
      <c r="AJ68">
        <v>-8.1896999999999998E-2</v>
      </c>
      <c r="AK68">
        <v>-4.8829600000000001E-2</v>
      </c>
      <c r="AL68">
        <v>-2.9552499999999999E-2</v>
      </c>
      <c r="AM68">
        <v>-2.4578300000000001E-2</v>
      </c>
      <c r="AN68">
        <v>-1.5868199999999999E-2</v>
      </c>
      <c r="AO68">
        <v>-2.23409E-2</v>
      </c>
      <c r="AP68">
        <v>-1.9562400000000001E-2</v>
      </c>
      <c r="AQ68">
        <v>-3.8017299999999997E-2</v>
      </c>
      <c r="AR68">
        <v>-5.4192700000000003E-2</v>
      </c>
      <c r="AS68">
        <v>-6.15852E-2</v>
      </c>
      <c r="AT68">
        <v>-6.8726899999999994E-2</v>
      </c>
      <c r="AU68">
        <v>-8.8289400000000004E-2</v>
      </c>
      <c r="AV68">
        <v>-0.116632</v>
      </c>
      <c r="AW68">
        <v>-0.13635140000000001</v>
      </c>
      <c r="AX68">
        <v>-0.13835420000000001</v>
      </c>
      <c r="AY68">
        <v>-0.1192006</v>
      </c>
      <c r="AZ68">
        <v>0.24324209999999999</v>
      </c>
      <c r="BA68">
        <v>0.35743180000000002</v>
      </c>
      <c r="BB68">
        <v>0.30791289999999999</v>
      </c>
      <c r="BC68">
        <v>3.03545E-2</v>
      </c>
      <c r="BD68">
        <v>-0.22474710000000001</v>
      </c>
      <c r="BE68">
        <v>-0.16448180000000001</v>
      </c>
      <c r="BF68">
        <v>-0.1336667</v>
      </c>
      <c r="BG68">
        <v>-0.1172373</v>
      </c>
      <c r="BH68">
        <v>-7.7071200000000006E-2</v>
      </c>
      <c r="BI68">
        <v>-4.4386799999999997E-2</v>
      </c>
      <c r="BJ68">
        <v>-2.55097E-2</v>
      </c>
      <c r="BK68">
        <v>-2.0855499999999999E-2</v>
      </c>
      <c r="BL68">
        <v>-1.24557E-2</v>
      </c>
      <c r="BM68">
        <v>-1.8975499999999999E-2</v>
      </c>
      <c r="BN68">
        <v>-1.5958099999999999E-2</v>
      </c>
      <c r="BO68">
        <v>-3.4061899999999999E-2</v>
      </c>
      <c r="BP68">
        <v>-4.9804899999999999E-2</v>
      </c>
      <c r="BQ68">
        <v>-5.6764700000000001E-2</v>
      </c>
      <c r="BR68">
        <v>-6.33996E-2</v>
      </c>
      <c r="BS68">
        <v>-8.2493200000000003E-2</v>
      </c>
      <c r="BT68">
        <v>-0.1105255</v>
      </c>
      <c r="BU68">
        <v>-0.13010820000000001</v>
      </c>
      <c r="BV68">
        <v>-0.1320664</v>
      </c>
      <c r="BW68">
        <v>-0.1128619</v>
      </c>
      <c r="BX68">
        <v>0.24956590000000001</v>
      </c>
      <c r="BY68">
        <v>0.36381180000000002</v>
      </c>
      <c r="BZ68">
        <v>0.31375009999999998</v>
      </c>
      <c r="CA68">
        <v>3.5970299999999997E-2</v>
      </c>
      <c r="CB68">
        <v>-0.21901599999999999</v>
      </c>
      <c r="CC68">
        <v>-0.1589988</v>
      </c>
      <c r="CD68">
        <v>-0.12850339999999999</v>
      </c>
      <c r="CE68">
        <v>-0.1136827</v>
      </c>
      <c r="CF68">
        <v>-7.3728799999999997E-2</v>
      </c>
      <c r="CG68">
        <v>-4.1309699999999998E-2</v>
      </c>
      <c r="CH68">
        <v>-2.2709699999999999E-2</v>
      </c>
      <c r="CI68">
        <v>-1.82772E-2</v>
      </c>
      <c r="CJ68">
        <v>-1.00923E-2</v>
      </c>
      <c r="CK68">
        <v>-1.6644599999999999E-2</v>
      </c>
      <c r="CL68">
        <v>-1.3461799999999999E-2</v>
      </c>
      <c r="CM68">
        <v>-3.13224E-2</v>
      </c>
      <c r="CN68">
        <v>-4.6765899999999999E-2</v>
      </c>
      <c r="CO68">
        <v>-5.3426099999999997E-2</v>
      </c>
      <c r="CP68">
        <v>-5.9709900000000003E-2</v>
      </c>
      <c r="CQ68">
        <v>-7.8478800000000001E-2</v>
      </c>
      <c r="CR68">
        <v>-0.1062961</v>
      </c>
      <c r="CS68">
        <v>-0.12578420000000001</v>
      </c>
      <c r="CT68">
        <v>-0.1277114</v>
      </c>
      <c r="CU68">
        <v>-0.10847179999999999</v>
      </c>
      <c r="CV68">
        <v>0.2539458</v>
      </c>
      <c r="CW68">
        <v>0.36823050000000002</v>
      </c>
      <c r="CX68">
        <v>0.31779299999999999</v>
      </c>
      <c r="CY68">
        <v>3.9859800000000001E-2</v>
      </c>
      <c r="CZ68">
        <v>-0.2150466</v>
      </c>
      <c r="DA68">
        <v>-0.15520129999999999</v>
      </c>
      <c r="DB68">
        <v>-0.12492730000000001</v>
      </c>
      <c r="DC68">
        <v>-0.11012810000000001</v>
      </c>
      <c r="DD68">
        <v>-7.0386500000000005E-2</v>
      </c>
      <c r="DE68">
        <v>-3.8232599999999999E-2</v>
      </c>
      <c r="DF68">
        <v>-1.9909699999999999E-2</v>
      </c>
      <c r="DG68">
        <v>-1.5698799999999999E-2</v>
      </c>
      <c r="DH68">
        <v>-7.7288000000000001E-3</v>
      </c>
      <c r="DI68">
        <v>-1.43137E-2</v>
      </c>
      <c r="DJ68">
        <v>-1.09655E-2</v>
      </c>
      <c r="DK68">
        <v>-2.8582900000000001E-2</v>
      </c>
      <c r="DL68">
        <v>-4.3726899999999999E-2</v>
      </c>
      <c r="DM68">
        <v>-5.00875E-2</v>
      </c>
      <c r="DN68">
        <v>-5.6020199999999999E-2</v>
      </c>
      <c r="DO68">
        <v>-7.44644E-2</v>
      </c>
      <c r="DP68">
        <v>-0.1020667</v>
      </c>
      <c r="DQ68">
        <v>-0.1214602</v>
      </c>
      <c r="DR68">
        <v>-0.12335649999999999</v>
      </c>
      <c r="DS68">
        <v>-0.1040816</v>
      </c>
      <c r="DT68">
        <v>0.25832569999999999</v>
      </c>
      <c r="DU68">
        <v>0.37264930000000002</v>
      </c>
      <c r="DV68">
        <v>0.32183590000000001</v>
      </c>
      <c r="DW68">
        <v>4.3749299999999998E-2</v>
      </c>
      <c r="DX68">
        <v>-0.21107719999999999</v>
      </c>
      <c r="DY68">
        <v>-0.15140380000000001</v>
      </c>
      <c r="DZ68">
        <v>-0.1213513</v>
      </c>
      <c r="EA68">
        <v>-0.1049959</v>
      </c>
      <c r="EB68">
        <v>-6.55607E-2</v>
      </c>
      <c r="EC68">
        <v>-3.3789800000000002E-2</v>
      </c>
      <c r="ED68">
        <v>-1.58669E-2</v>
      </c>
      <c r="EE68">
        <v>-1.1976000000000001E-2</v>
      </c>
      <c r="EF68">
        <v>-4.3163000000000003E-3</v>
      </c>
      <c r="EG68">
        <v>-1.0948299999999999E-2</v>
      </c>
      <c r="EH68">
        <v>-7.3613000000000003E-3</v>
      </c>
      <c r="EI68">
        <v>-2.46275E-2</v>
      </c>
      <c r="EJ68">
        <v>-3.9339100000000002E-2</v>
      </c>
      <c r="EK68">
        <v>-4.5267000000000002E-2</v>
      </c>
      <c r="EL68">
        <v>-5.0692899999999999E-2</v>
      </c>
      <c r="EM68">
        <v>-6.8668199999999999E-2</v>
      </c>
      <c r="EN68">
        <v>-9.5960100000000007E-2</v>
      </c>
      <c r="EO68">
        <v>-0.115217</v>
      </c>
      <c r="EP68">
        <v>-0.1170687</v>
      </c>
      <c r="EQ68">
        <v>-9.7742899999999994E-2</v>
      </c>
      <c r="ER68">
        <v>0.26464959999999998</v>
      </c>
      <c r="ES68">
        <v>0.37902920000000001</v>
      </c>
      <c r="ET68">
        <v>0.32767309999999999</v>
      </c>
      <c r="EU68">
        <v>4.9365100000000002E-2</v>
      </c>
      <c r="EV68">
        <v>-0.2053461</v>
      </c>
      <c r="EW68">
        <v>-0.14592079999999999</v>
      </c>
      <c r="EX68">
        <v>-0.116188</v>
      </c>
      <c r="EY68">
        <v>82.156620000000004</v>
      </c>
      <c r="EZ68">
        <v>80.99297</v>
      </c>
      <c r="FA68">
        <v>79.678389999999993</v>
      </c>
      <c r="FB68">
        <v>78.642939999999996</v>
      </c>
      <c r="FC68">
        <v>77.56917</v>
      </c>
      <c r="FD68">
        <v>77.014889999999994</v>
      </c>
      <c r="FE68">
        <v>76.275019999999998</v>
      </c>
      <c r="FF68">
        <v>78.404679999999999</v>
      </c>
      <c r="FG68">
        <v>83.830650000000006</v>
      </c>
      <c r="FH68">
        <v>90.054990000000004</v>
      </c>
      <c r="FI68">
        <v>95.199870000000004</v>
      </c>
      <c r="FJ68">
        <v>100.26309999999999</v>
      </c>
      <c r="FK68">
        <v>104.1876</v>
      </c>
      <c r="FL68">
        <v>107.6118</v>
      </c>
      <c r="FM68">
        <v>109.1897</v>
      </c>
      <c r="FN68">
        <v>110.26349999999999</v>
      </c>
      <c r="FO68">
        <v>109.2146</v>
      </c>
      <c r="FP68">
        <v>106.8228</v>
      </c>
      <c r="FQ68">
        <v>102.7129</v>
      </c>
      <c r="FR68">
        <v>96.266170000000002</v>
      </c>
      <c r="FS68">
        <v>91.449169999999995</v>
      </c>
      <c r="FT68">
        <v>88.524789999999996</v>
      </c>
      <c r="FU68">
        <v>86.398079999999993</v>
      </c>
      <c r="FV68">
        <v>84.242729999999995</v>
      </c>
      <c r="FW68">
        <v>8.0562900000000007E-2</v>
      </c>
      <c r="FX68">
        <v>3.9937999999999996E-3</v>
      </c>
      <c r="FY68">
        <v>4.7163999999999999E-3</v>
      </c>
      <c r="FZ68">
        <v>0</v>
      </c>
      <c r="GA68">
        <v>0</v>
      </c>
    </row>
    <row r="69" spans="1:183" x14ac:dyDescent="0.3">
      <c r="A69" s="3" t="s">
        <v>52</v>
      </c>
      <c r="B69" s="6" t="s">
        <v>53</v>
      </c>
      <c r="C69" s="6" t="s">
        <v>104</v>
      </c>
      <c r="D69" s="6">
        <v>44811</v>
      </c>
      <c r="E69" s="46">
        <v>17</v>
      </c>
      <c r="F69" s="46">
        <v>20</v>
      </c>
      <c r="G69" s="46">
        <v>17</v>
      </c>
      <c r="H69" s="46">
        <v>20</v>
      </c>
      <c r="I69">
        <v>61252</v>
      </c>
      <c r="J69">
        <v>62564</v>
      </c>
      <c r="K69">
        <v>1.8553280000000001</v>
      </c>
      <c r="L69">
        <v>1.603532</v>
      </c>
      <c r="M69">
        <v>1.415591</v>
      </c>
      <c r="N69">
        <v>1.272939</v>
      </c>
      <c r="O69">
        <v>1.1715549999999999</v>
      </c>
      <c r="P69">
        <v>1.1225449999999999</v>
      </c>
      <c r="Q69">
        <v>1.1294310000000001</v>
      </c>
      <c r="R69">
        <v>1.1202160000000001</v>
      </c>
      <c r="S69">
        <v>1.0755809999999999</v>
      </c>
      <c r="T69">
        <v>1.1372850000000001</v>
      </c>
      <c r="U69">
        <v>1.2814840000000001</v>
      </c>
      <c r="V69">
        <v>1.500472</v>
      </c>
      <c r="W69">
        <v>1.7802089999999999</v>
      </c>
      <c r="X69">
        <v>2.0654379999999999</v>
      </c>
      <c r="Y69">
        <v>2.3618809999999999</v>
      </c>
      <c r="Z69">
        <v>2.677225</v>
      </c>
      <c r="AA69">
        <v>2.9271790000000002</v>
      </c>
      <c r="AB69">
        <v>3.1591909999999999</v>
      </c>
      <c r="AC69">
        <v>3.2480169999999999</v>
      </c>
      <c r="AD69">
        <v>3.0688149999999998</v>
      </c>
      <c r="AE69">
        <v>2.8547359999999999</v>
      </c>
      <c r="AF69">
        <v>2.6107309999999999</v>
      </c>
      <c r="AG69">
        <v>2.2441870000000002</v>
      </c>
      <c r="AH69">
        <v>1.8765750000000001</v>
      </c>
      <c r="AI69">
        <v>-9.5155699999999996E-2</v>
      </c>
      <c r="AJ69">
        <v>-7.3097700000000002E-2</v>
      </c>
      <c r="AK69">
        <v>-4.7143400000000002E-2</v>
      </c>
      <c r="AL69">
        <v>-3.0321799999999999E-2</v>
      </c>
      <c r="AM69">
        <v>-1.8044600000000001E-2</v>
      </c>
      <c r="AN69">
        <v>-1.0558400000000001E-2</v>
      </c>
      <c r="AO69">
        <v>-1.8998999999999999E-2</v>
      </c>
      <c r="AP69">
        <v>-1.7643699999999998E-2</v>
      </c>
      <c r="AQ69">
        <v>-3.7019900000000001E-2</v>
      </c>
      <c r="AR69">
        <v>-4.1236500000000002E-2</v>
      </c>
      <c r="AS69">
        <v>-5.08008E-2</v>
      </c>
      <c r="AT69">
        <v>-5.5393199999999997E-2</v>
      </c>
      <c r="AU69">
        <v>-5.9932699999999998E-2</v>
      </c>
      <c r="AV69">
        <v>-7.8946100000000005E-2</v>
      </c>
      <c r="AW69">
        <v>-9.76712E-2</v>
      </c>
      <c r="AX69">
        <v>-0.10155309999999999</v>
      </c>
      <c r="AY69">
        <v>0.26443440000000001</v>
      </c>
      <c r="AZ69">
        <v>0.35829630000000001</v>
      </c>
      <c r="BA69">
        <v>0.33656570000000002</v>
      </c>
      <c r="BB69">
        <v>0.2506756</v>
      </c>
      <c r="BC69">
        <v>-0.26083849999999997</v>
      </c>
      <c r="BD69">
        <v>-0.27527750000000001</v>
      </c>
      <c r="BE69">
        <v>-0.1765824</v>
      </c>
      <c r="BF69">
        <v>-0.109539</v>
      </c>
      <c r="BG69">
        <v>-9.0051300000000001E-2</v>
      </c>
      <c r="BH69">
        <v>-6.8356E-2</v>
      </c>
      <c r="BI69">
        <v>-4.27791E-2</v>
      </c>
      <c r="BJ69">
        <v>-2.6299900000000001E-2</v>
      </c>
      <c r="BK69">
        <v>-1.43724E-2</v>
      </c>
      <c r="BL69">
        <v>-7.1777000000000004E-3</v>
      </c>
      <c r="BM69">
        <v>-1.5638800000000001E-2</v>
      </c>
      <c r="BN69">
        <v>-1.4061499999999999E-2</v>
      </c>
      <c r="BO69">
        <v>-3.3207899999999999E-2</v>
      </c>
      <c r="BP69">
        <v>-3.7110400000000002E-2</v>
      </c>
      <c r="BQ69">
        <v>-4.6389800000000002E-2</v>
      </c>
      <c r="BR69">
        <v>-5.0665099999999998E-2</v>
      </c>
      <c r="BS69">
        <v>-5.4845900000000003E-2</v>
      </c>
      <c r="BT69">
        <v>-7.3555700000000002E-2</v>
      </c>
      <c r="BU69">
        <v>-9.2133999999999994E-2</v>
      </c>
      <c r="BV69">
        <v>-9.5896700000000001E-2</v>
      </c>
      <c r="BW69">
        <v>0.2700572</v>
      </c>
      <c r="BX69">
        <v>0.36398540000000001</v>
      </c>
      <c r="BY69">
        <v>0.34218359999999998</v>
      </c>
      <c r="BZ69">
        <v>0.25591599999999998</v>
      </c>
      <c r="CA69">
        <v>-0.25537260000000001</v>
      </c>
      <c r="CB69">
        <v>-0.26988689999999999</v>
      </c>
      <c r="CC69">
        <v>-0.1715246</v>
      </c>
      <c r="CD69">
        <v>-0.1048477</v>
      </c>
      <c r="CE69">
        <v>-8.6515900000000007E-2</v>
      </c>
      <c r="CF69">
        <v>-6.5071900000000002E-2</v>
      </c>
      <c r="CG69">
        <v>-3.9756399999999997E-2</v>
      </c>
      <c r="CH69">
        <v>-2.3514299999999998E-2</v>
      </c>
      <c r="CI69">
        <v>-1.1828999999999999E-2</v>
      </c>
      <c r="CJ69">
        <v>-4.8361999999999997E-3</v>
      </c>
      <c r="CK69">
        <v>-1.33115E-2</v>
      </c>
      <c r="CL69">
        <v>-1.1580500000000001E-2</v>
      </c>
      <c r="CM69">
        <v>-3.0567799999999999E-2</v>
      </c>
      <c r="CN69">
        <v>-3.4252699999999997E-2</v>
      </c>
      <c r="CO69">
        <v>-4.33348E-2</v>
      </c>
      <c r="CP69">
        <v>-4.7390300000000003E-2</v>
      </c>
      <c r="CQ69">
        <v>-5.1322699999999999E-2</v>
      </c>
      <c r="CR69">
        <v>-6.9822300000000004E-2</v>
      </c>
      <c r="CS69">
        <v>-8.82989E-2</v>
      </c>
      <c r="CT69">
        <v>-9.1979000000000005E-2</v>
      </c>
      <c r="CU69">
        <v>0.27395150000000001</v>
      </c>
      <c r="CV69">
        <v>0.36792570000000002</v>
      </c>
      <c r="CW69">
        <v>0.34607460000000001</v>
      </c>
      <c r="CX69">
        <v>0.25954559999999999</v>
      </c>
      <c r="CY69">
        <v>-0.25158700000000001</v>
      </c>
      <c r="CZ69">
        <v>-0.26615349999999999</v>
      </c>
      <c r="DA69">
        <v>-0.16802159999999999</v>
      </c>
      <c r="DB69">
        <v>-0.10159849999999999</v>
      </c>
      <c r="DC69">
        <v>-8.2980600000000002E-2</v>
      </c>
      <c r="DD69">
        <v>-6.17879E-2</v>
      </c>
      <c r="DE69">
        <v>-3.6733700000000001E-2</v>
      </c>
      <c r="DF69">
        <v>-2.0728699999999999E-2</v>
      </c>
      <c r="DG69">
        <v>-9.2856999999999992E-3</v>
      </c>
      <c r="DH69">
        <v>-2.4946999999999999E-3</v>
      </c>
      <c r="DI69">
        <v>-1.0984300000000001E-2</v>
      </c>
      <c r="DJ69">
        <v>-9.0994999999999999E-3</v>
      </c>
      <c r="DK69">
        <v>-2.79276E-2</v>
      </c>
      <c r="DL69">
        <v>-3.1395100000000002E-2</v>
      </c>
      <c r="DM69">
        <v>-4.0279700000000002E-2</v>
      </c>
      <c r="DN69">
        <v>-4.4115599999999998E-2</v>
      </c>
      <c r="DO69">
        <v>-4.7799599999999998E-2</v>
      </c>
      <c r="DP69">
        <v>-6.6088900000000006E-2</v>
      </c>
      <c r="DQ69">
        <v>-8.4463800000000006E-2</v>
      </c>
      <c r="DR69">
        <v>-8.8061299999999995E-2</v>
      </c>
      <c r="DS69">
        <v>0.27784589999999998</v>
      </c>
      <c r="DT69">
        <v>0.37186599999999997</v>
      </c>
      <c r="DU69">
        <v>0.34996549999999998</v>
      </c>
      <c r="DV69">
        <v>0.2631751</v>
      </c>
      <c r="DW69">
        <v>-0.2478014</v>
      </c>
      <c r="DX69">
        <v>-0.26241999999999999</v>
      </c>
      <c r="DY69">
        <v>-0.16451859999999999</v>
      </c>
      <c r="DZ69">
        <v>-9.8349300000000001E-2</v>
      </c>
      <c r="EA69">
        <v>-7.7876200000000007E-2</v>
      </c>
      <c r="EB69">
        <v>-5.7046199999999998E-2</v>
      </c>
      <c r="EC69">
        <v>-3.23694E-2</v>
      </c>
      <c r="ED69">
        <v>-1.6706800000000001E-2</v>
      </c>
      <c r="EE69">
        <v>-5.6134999999999996E-3</v>
      </c>
      <c r="EF69">
        <v>8.8610000000000002E-4</v>
      </c>
      <c r="EG69">
        <v>-7.6241E-3</v>
      </c>
      <c r="EH69">
        <v>-5.5173000000000002E-3</v>
      </c>
      <c r="EI69">
        <v>-2.41157E-2</v>
      </c>
      <c r="EJ69">
        <v>-2.7269000000000002E-2</v>
      </c>
      <c r="EK69">
        <v>-3.5868700000000003E-2</v>
      </c>
      <c r="EL69">
        <v>-3.9387499999999999E-2</v>
      </c>
      <c r="EM69">
        <v>-4.2712800000000002E-2</v>
      </c>
      <c r="EN69">
        <v>-6.0698500000000002E-2</v>
      </c>
      <c r="EO69">
        <v>-7.89266E-2</v>
      </c>
      <c r="EP69">
        <v>-8.24048E-2</v>
      </c>
      <c r="EQ69">
        <v>0.28346870000000002</v>
      </c>
      <c r="ER69">
        <v>0.37755509999999998</v>
      </c>
      <c r="ES69">
        <v>0.35558339999999999</v>
      </c>
      <c r="ET69">
        <v>0.26841559999999998</v>
      </c>
      <c r="EU69">
        <v>-0.24233550000000001</v>
      </c>
      <c r="EV69">
        <v>-0.25702940000000002</v>
      </c>
      <c r="EW69">
        <v>-0.15946080000000001</v>
      </c>
      <c r="EX69">
        <v>-9.3658000000000005E-2</v>
      </c>
      <c r="EY69">
        <v>82.926789999999997</v>
      </c>
      <c r="EZ69">
        <v>81.37115</v>
      </c>
      <c r="FA69">
        <v>79.620599999999996</v>
      </c>
      <c r="FB69">
        <v>78.845619999999997</v>
      </c>
      <c r="FC69">
        <v>77.652839999999998</v>
      </c>
      <c r="FD69">
        <v>76.175039999999996</v>
      </c>
      <c r="FE69">
        <v>75.573509999999999</v>
      </c>
      <c r="FF69">
        <v>76.38091</v>
      </c>
      <c r="FG69">
        <v>80.884010000000004</v>
      </c>
      <c r="FH69">
        <v>86.030460000000005</v>
      </c>
      <c r="FI69">
        <v>90.74588</v>
      </c>
      <c r="FJ69">
        <v>94.686869999999999</v>
      </c>
      <c r="FK69">
        <v>98.303650000000005</v>
      </c>
      <c r="FL69">
        <v>101.24890000000001</v>
      </c>
      <c r="FM69">
        <v>103.1302</v>
      </c>
      <c r="FN69">
        <v>104.1212</v>
      </c>
      <c r="FO69">
        <v>103.98779999999999</v>
      </c>
      <c r="FP69">
        <v>102.251</v>
      </c>
      <c r="FQ69">
        <v>97.940100000000001</v>
      </c>
      <c r="FR69">
        <v>92.377669999999995</v>
      </c>
      <c r="FS69">
        <v>88.681399999999996</v>
      </c>
      <c r="FT69">
        <v>86.693650000000005</v>
      </c>
      <c r="FU69">
        <v>84.360590000000002</v>
      </c>
      <c r="FV69">
        <v>82.181690000000003</v>
      </c>
      <c r="FW69">
        <v>7.1840500000000002E-2</v>
      </c>
      <c r="FX69">
        <v>3.6619999999999999E-3</v>
      </c>
      <c r="FY69">
        <v>3.6619999999999999E-3</v>
      </c>
      <c r="FZ69">
        <v>0</v>
      </c>
      <c r="GA69">
        <v>0</v>
      </c>
    </row>
    <row r="70" spans="1:183" x14ac:dyDescent="0.3">
      <c r="A70" s="3" t="s">
        <v>52</v>
      </c>
      <c r="B70" s="6" t="s">
        <v>53</v>
      </c>
      <c r="C70" s="6" t="s">
        <v>104</v>
      </c>
      <c r="D70" s="6">
        <v>44812</v>
      </c>
      <c r="E70" s="46">
        <v>18</v>
      </c>
      <c r="F70" s="46">
        <v>20</v>
      </c>
      <c r="G70" s="46">
        <v>18</v>
      </c>
      <c r="H70" s="46">
        <v>19</v>
      </c>
      <c r="I70">
        <v>62500</v>
      </c>
      <c r="J70">
        <v>62518</v>
      </c>
      <c r="K70">
        <v>1.6212340000000001</v>
      </c>
      <c r="L70">
        <v>1.400989</v>
      </c>
      <c r="M70">
        <v>1.2352449999999999</v>
      </c>
      <c r="N70">
        <v>1.118357</v>
      </c>
      <c r="O70">
        <v>1.033466</v>
      </c>
      <c r="P70">
        <v>0.99955660000000002</v>
      </c>
      <c r="Q70">
        <v>1.0226090000000001</v>
      </c>
      <c r="R70">
        <v>1.0113399999999999</v>
      </c>
      <c r="S70">
        <v>0.95279519999999995</v>
      </c>
      <c r="T70">
        <v>1.017962</v>
      </c>
      <c r="U70">
        <v>1.166058</v>
      </c>
      <c r="V70">
        <v>1.393764</v>
      </c>
      <c r="W70">
        <v>1.6890559999999999</v>
      </c>
      <c r="X70">
        <v>2.028648</v>
      </c>
      <c r="Y70">
        <v>2.363534</v>
      </c>
      <c r="Z70">
        <v>2.7330369999999999</v>
      </c>
      <c r="AA70">
        <v>3.045655</v>
      </c>
      <c r="AB70">
        <v>3.3165100000000001</v>
      </c>
      <c r="AC70">
        <v>3.397497</v>
      </c>
      <c r="AD70">
        <v>3.2298840000000002</v>
      </c>
      <c r="AE70">
        <v>3.004432</v>
      </c>
      <c r="AF70">
        <v>2.731439</v>
      </c>
      <c r="AG70">
        <v>2.346895</v>
      </c>
      <c r="AH70">
        <v>1.9639599999999999</v>
      </c>
      <c r="AI70">
        <v>-6.26472E-2</v>
      </c>
      <c r="AJ70">
        <v>-4.1416700000000001E-2</v>
      </c>
      <c r="AK70">
        <v>-2.7808200000000002E-2</v>
      </c>
      <c r="AL70">
        <v>-1.9669099999999998E-2</v>
      </c>
      <c r="AM70">
        <v>-1.4142699999999999E-2</v>
      </c>
      <c r="AN70">
        <v>-7.8910000000000004E-3</v>
      </c>
      <c r="AO70">
        <v>-1.48138E-2</v>
      </c>
      <c r="AP70">
        <v>-2.1890400000000001E-2</v>
      </c>
      <c r="AQ70">
        <v>-3.6080399999999999E-2</v>
      </c>
      <c r="AR70">
        <v>-3.7137000000000003E-2</v>
      </c>
      <c r="AS70">
        <v>-4.5809799999999998E-2</v>
      </c>
      <c r="AT70">
        <v>-5.4480500000000001E-2</v>
      </c>
      <c r="AU70">
        <v>-6.8328700000000006E-2</v>
      </c>
      <c r="AV70">
        <v>-8.1499199999999994E-2</v>
      </c>
      <c r="AW70">
        <v>-0.1133011</v>
      </c>
      <c r="AX70">
        <v>-0.1169866</v>
      </c>
      <c r="AY70">
        <v>-9.1634900000000005E-2</v>
      </c>
      <c r="AZ70">
        <v>0.28902319999999998</v>
      </c>
      <c r="BA70">
        <v>0.37111549999999999</v>
      </c>
      <c r="BB70">
        <v>2.9289300000000001E-2</v>
      </c>
      <c r="BC70">
        <v>-0.1977749</v>
      </c>
      <c r="BD70">
        <v>-0.1777272</v>
      </c>
      <c r="BE70">
        <v>-0.120809</v>
      </c>
      <c r="BF70">
        <v>-7.8278100000000003E-2</v>
      </c>
      <c r="BG70">
        <v>-5.8072699999999998E-2</v>
      </c>
      <c r="BH70">
        <v>-3.7147600000000003E-2</v>
      </c>
      <c r="BI70">
        <v>-2.39422E-2</v>
      </c>
      <c r="BJ70">
        <v>-1.6119399999999999E-2</v>
      </c>
      <c r="BK70">
        <v>-1.0933399999999999E-2</v>
      </c>
      <c r="BL70">
        <v>-4.9709999999999997E-3</v>
      </c>
      <c r="BM70">
        <v>-1.18628E-2</v>
      </c>
      <c r="BN70">
        <v>-1.8738600000000001E-2</v>
      </c>
      <c r="BO70">
        <v>-3.2701399999999999E-2</v>
      </c>
      <c r="BP70">
        <v>-3.3388399999999999E-2</v>
      </c>
      <c r="BQ70">
        <v>-4.1698199999999998E-2</v>
      </c>
      <c r="BR70">
        <v>-4.9959099999999999E-2</v>
      </c>
      <c r="BS70">
        <v>-6.3329300000000005E-2</v>
      </c>
      <c r="BT70">
        <v>-7.6070399999999996E-2</v>
      </c>
      <c r="BU70">
        <v>-0.10762480000000001</v>
      </c>
      <c r="BV70">
        <v>-0.1111567</v>
      </c>
      <c r="BW70">
        <v>-8.5722800000000002E-2</v>
      </c>
      <c r="BX70">
        <v>0.29497970000000001</v>
      </c>
      <c r="BY70">
        <v>0.37696190000000002</v>
      </c>
      <c r="BZ70">
        <v>3.4896700000000003E-2</v>
      </c>
      <c r="CA70">
        <v>-0.19218399999999999</v>
      </c>
      <c r="CB70">
        <v>-0.1722485</v>
      </c>
      <c r="CC70">
        <v>-0.115548</v>
      </c>
      <c r="CD70">
        <v>-7.3352000000000001E-2</v>
      </c>
      <c r="CE70">
        <v>-5.4904399999999999E-2</v>
      </c>
      <c r="CF70">
        <v>-3.41908E-2</v>
      </c>
      <c r="CG70">
        <v>-2.1264499999999999E-2</v>
      </c>
      <c r="CH70">
        <v>-1.36609E-2</v>
      </c>
      <c r="CI70">
        <v>-8.7107E-3</v>
      </c>
      <c r="CJ70">
        <v>-2.9486999999999998E-3</v>
      </c>
      <c r="CK70">
        <v>-9.8189000000000002E-3</v>
      </c>
      <c r="CL70">
        <v>-1.65557E-2</v>
      </c>
      <c r="CM70">
        <v>-3.0361099999999999E-2</v>
      </c>
      <c r="CN70">
        <v>-3.0792099999999999E-2</v>
      </c>
      <c r="CO70">
        <v>-3.88504E-2</v>
      </c>
      <c r="CP70">
        <v>-4.6827500000000001E-2</v>
      </c>
      <c r="CQ70">
        <v>-5.9866799999999998E-2</v>
      </c>
      <c r="CR70">
        <v>-7.23105E-2</v>
      </c>
      <c r="CS70">
        <v>-0.10369349999999999</v>
      </c>
      <c r="CT70">
        <v>-0.1071189</v>
      </c>
      <c r="CU70">
        <v>-8.1628000000000006E-2</v>
      </c>
      <c r="CV70">
        <v>0.29910520000000002</v>
      </c>
      <c r="CW70">
        <v>0.38101109999999999</v>
      </c>
      <c r="CX70">
        <v>3.8780299999999997E-2</v>
      </c>
      <c r="CY70">
        <v>-0.1883117</v>
      </c>
      <c r="CZ70">
        <v>-0.1684541</v>
      </c>
      <c r="DA70">
        <v>-0.1119042</v>
      </c>
      <c r="DB70">
        <v>-6.9940199999999994E-2</v>
      </c>
      <c r="DC70">
        <v>-5.1735999999999997E-2</v>
      </c>
      <c r="DD70">
        <v>-3.1234000000000001E-2</v>
      </c>
      <c r="DE70">
        <v>-1.85869E-2</v>
      </c>
      <c r="DF70">
        <v>-1.12024E-2</v>
      </c>
      <c r="DG70">
        <v>-6.4878999999999996E-3</v>
      </c>
      <c r="DH70">
        <v>-9.2630000000000002E-4</v>
      </c>
      <c r="DI70">
        <v>-7.7749999999999998E-3</v>
      </c>
      <c r="DJ70">
        <v>-1.43728E-2</v>
      </c>
      <c r="DK70">
        <v>-2.8020799999999998E-2</v>
      </c>
      <c r="DL70">
        <v>-2.81958E-2</v>
      </c>
      <c r="DM70">
        <v>-3.6002699999999999E-2</v>
      </c>
      <c r="DN70">
        <v>-4.3695999999999999E-2</v>
      </c>
      <c r="DO70">
        <v>-5.6404299999999997E-2</v>
      </c>
      <c r="DP70">
        <v>-6.85505E-2</v>
      </c>
      <c r="DQ70">
        <v>-9.9762100000000006E-2</v>
      </c>
      <c r="DR70">
        <v>-0.10308109999999999</v>
      </c>
      <c r="DS70">
        <v>-7.7533299999999999E-2</v>
      </c>
      <c r="DT70">
        <v>0.30323060000000002</v>
      </c>
      <c r="DU70">
        <v>0.38506030000000002</v>
      </c>
      <c r="DV70">
        <v>4.2663899999999998E-2</v>
      </c>
      <c r="DW70">
        <v>-0.1844393</v>
      </c>
      <c r="DX70">
        <v>-0.16465959999999999</v>
      </c>
      <c r="DY70">
        <v>-0.1082605</v>
      </c>
      <c r="DZ70">
        <v>-6.6528400000000001E-2</v>
      </c>
      <c r="EA70">
        <v>-4.7161500000000002E-2</v>
      </c>
      <c r="EB70">
        <v>-2.6964800000000001E-2</v>
      </c>
      <c r="EC70">
        <v>-1.4720799999999999E-2</v>
      </c>
      <c r="ED70">
        <v>-7.6525999999999999E-3</v>
      </c>
      <c r="EE70">
        <v>-3.2786E-3</v>
      </c>
      <c r="EF70">
        <v>1.9935999999999999E-3</v>
      </c>
      <c r="EG70">
        <v>-4.8238999999999999E-3</v>
      </c>
      <c r="EH70">
        <v>-1.1220900000000001E-2</v>
      </c>
      <c r="EI70">
        <v>-2.4641799999999998E-2</v>
      </c>
      <c r="EJ70">
        <v>-2.4447199999999999E-2</v>
      </c>
      <c r="EK70">
        <v>-3.1891099999999999E-2</v>
      </c>
      <c r="EL70">
        <v>-3.9174599999999997E-2</v>
      </c>
      <c r="EM70">
        <v>-5.1404999999999999E-2</v>
      </c>
      <c r="EN70">
        <v>-6.3121700000000003E-2</v>
      </c>
      <c r="EO70">
        <v>-9.4085799999999997E-2</v>
      </c>
      <c r="EP70">
        <v>-9.7251199999999996E-2</v>
      </c>
      <c r="EQ70">
        <v>-7.1621199999999996E-2</v>
      </c>
      <c r="ER70">
        <v>0.30918709999999999</v>
      </c>
      <c r="ES70">
        <v>0.39090659999999999</v>
      </c>
      <c r="ET70">
        <v>4.8271300000000003E-2</v>
      </c>
      <c r="EU70">
        <v>-0.17884839999999999</v>
      </c>
      <c r="EV70">
        <v>-0.15918089999999999</v>
      </c>
      <c r="EW70">
        <v>-0.1029994</v>
      </c>
      <c r="EX70">
        <v>-6.1602400000000002E-2</v>
      </c>
      <c r="EY70">
        <v>80.353160000000003</v>
      </c>
      <c r="EZ70">
        <v>78.616810000000001</v>
      </c>
      <c r="FA70">
        <v>77.218400000000003</v>
      </c>
      <c r="FB70">
        <v>75.926789999999997</v>
      </c>
      <c r="FC70">
        <v>75.377200000000002</v>
      </c>
      <c r="FD70">
        <v>74.261700000000005</v>
      </c>
      <c r="FE70">
        <v>73.833179999999999</v>
      </c>
      <c r="FF70">
        <v>75.205770000000001</v>
      </c>
      <c r="FG70">
        <v>79.627420000000001</v>
      </c>
      <c r="FH70">
        <v>85.284909999999996</v>
      </c>
      <c r="FI70">
        <v>90.223529999999997</v>
      </c>
      <c r="FJ70">
        <v>95.186880000000002</v>
      </c>
      <c r="FK70">
        <v>99.238879999999995</v>
      </c>
      <c r="FL70">
        <v>102.53570000000001</v>
      </c>
      <c r="FM70">
        <v>105.03830000000001</v>
      </c>
      <c r="FN70">
        <v>106.3496</v>
      </c>
      <c r="FO70">
        <v>105.8192</v>
      </c>
      <c r="FP70">
        <v>103.6995</v>
      </c>
      <c r="FQ70">
        <v>99.729730000000004</v>
      </c>
      <c r="FR70">
        <v>94.04813</v>
      </c>
      <c r="FS70">
        <v>89.599000000000004</v>
      </c>
      <c r="FT70">
        <v>86.978870000000001</v>
      </c>
      <c r="FU70">
        <v>84.471890000000002</v>
      </c>
      <c r="FV70">
        <v>82.197370000000006</v>
      </c>
      <c r="FW70">
        <v>7.1139499999999994E-2</v>
      </c>
      <c r="FX70">
        <v>4.9934000000000003E-3</v>
      </c>
      <c r="FY70">
        <v>4.9934000000000003E-3</v>
      </c>
      <c r="FZ70">
        <v>0</v>
      </c>
      <c r="GA70">
        <v>0</v>
      </c>
    </row>
    <row r="71" spans="1:183" x14ac:dyDescent="0.3">
      <c r="A71" s="3" t="s">
        <v>52</v>
      </c>
      <c r="B71" s="6" t="s">
        <v>53</v>
      </c>
      <c r="C71" s="6" t="s">
        <v>104</v>
      </c>
      <c r="D71" s="6">
        <v>44813</v>
      </c>
      <c r="E71" s="46">
        <v>17</v>
      </c>
      <c r="F71" s="46">
        <v>18</v>
      </c>
      <c r="G71" s="46">
        <v>17</v>
      </c>
      <c r="H71" s="46">
        <v>18</v>
      </c>
      <c r="I71">
        <v>26702</v>
      </c>
      <c r="J71">
        <v>68224</v>
      </c>
      <c r="K71">
        <v>1.614854</v>
      </c>
      <c r="L71">
        <v>1.402647</v>
      </c>
      <c r="M71">
        <v>1.242024</v>
      </c>
      <c r="N71">
        <v>1.118358</v>
      </c>
      <c r="O71">
        <v>1.0382210000000001</v>
      </c>
      <c r="P71">
        <v>1.0075829999999999</v>
      </c>
      <c r="Q71">
        <v>1.0564880000000001</v>
      </c>
      <c r="R71">
        <v>1.0678030000000001</v>
      </c>
      <c r="S71">
        <v>1.002508</v>
      </c>
      <c r="T71">
        <v>1.0125679999999999</v>
      </c>
      <c r="U71">
        <v>1.0884720000000001</v>
      </c>
      <c r="V71">
        <v>1.2447509999999999</v>
      </c>
      <c r="W71">
        <v>1.4477089999999999</v>
      </c>
      <c r="X71">
        <v>1.708928</v>
      </c>
      <c r="Y71">
        <v>2.0178509999999998</v>
      </c>
      <c r="Z71">
        <v>2.368938</v>
      </c>
      <c r="AA71">
        <v>2.6598419999999998</v>
      </c>
      <c r="AB71">
        <v>2.8872969999999998</v>
      </c>
      <c r="AC71">
        <v>2.9223970000000001</v>
      </c>
      <c r="AD71">
        <v>2.687462</v>
      </c>
      <c r="AE71">
        <v>2.4198189999999999</v>
      </c>
      <c r="AF71">
        <v>2.145645</v>
      </c>
      <c r="AG71">
        <v>1.8331630000000001</v>
      </c>
      <c r="AH71">
        <v>1.531566</v>
      </c>
      <c r="AI71">
        <v>-7.1958499999999995E-2</v>
      </c>
      <c r="AJ71">
        <v>-5.3255499999999997E-2</v>
      </c>
      <c r="AK71">
        <v>-3.4695299999999998E-2</v>
      </c>
      <c r="AL71">
        <v>-2.5409000000000001E-2</v>
      </c>
      <c r="AM71">
        <v>-1.91694E-2</v>
      </c>
      <c r="AN71">
        <v>-1.5892199999999999E-2</v>
      </c>
      <c r="AO71">
        <v>-1.2911600000000001E-2</v>
      </c>
      <c r="AP71">
        <v>-7.5640999999999998E-3</v>
      </c>
      <c r="AQ71">
        <v>-2.6095400000000001E-2</v>
      </c>
      <c r="AR71">
        <v>-3.2232400000000001E-2</v>
      </c>
      <c r="AS71">
        <v>-3.6405800000000002E-2</v>
      </c>
      <c r="AT71">
        <v>-3.3991800000000003E-2</v>
      </c>
      <c r="AU71">
        <v>-5.8205300000000001E-2</v>
      </c>
      <c r="AV71">
        <v>-7.6505699999999996E-2</v>
      </c>
      <c r="AW71">
        <v>-8.2458699999999996E-2</v>
      </c>
      <c r="AX71">
        <v>-8.5097300000000001E-2</v>
      </c>
      <c r="AY71">
        <v>0.2225463</v>
      </c>
      <c r="AZ71">
        <v>0.290574</v>
      </c>
      <c r="BA71">
        <v>-0.15553539999999999</v>
      </c>
      <c r="BB71">
        <v>-0.1531662</v>
      </c>
      <c r="BC71">
        <v>-0.1011542</v>
      </c>
      <c r="BD71">
        <v>-7.8139299999999995E-2</v>
      </c>
      <c r="BE71">
        <v>-5.4931899999999999E-2</v>
      </c>
      <c r="BF71">
        <v>-3.9131800000000001E-2</v>
      </c>
      <c r="BG71">
        <v>-6.5059500000000006E-2</v>
      </c>
      <c r="BH71">
        <v>-4.6776199999999997E-2</v>
      </c>
      <c r="BI71">
        <v>-2.8896000000000002E-2</v>
      </c>
      <c r="BJ71">
        <v>-2.0183099999999999E-2</v>
      </c>
      <c r="BK71">
        <v>-1.43225E-2</v>
      </c>
      <c r="BL71">
        <v>-1.13569E-2</v>
      </c>
      <c r="BM71">
        <v>-8.2010999999999994E-3</v>
      </c>
      <c r="BN71">
        <v>-2.4223000000000001E-3</v>
      </c>
      <c r="BO71">
        <v>-2.0503799999999999E-2</v>
      </c>
      <c r="BP71">
        <v>-2.6285200000000002E-2</v>
      </c>
      <c r="BQ71">
        <v>-3.0157199999999999E-2</v>
      </c>
      <c r="BR71">
        <v>-2.7309799999999999E-2</v>
      </c>
      <c r="BS71">
        <v>-5.1129000000000001E-2</v>
      </c>
      <c r="BT71">
        <v>-6.8883899999999998E-2</v>
      </c>
      <c r="BU71">
        <v>-7.4404399999999996E-2</v>
      </c>
      <c r="BV71">
        <v>-7.6724500000000001E-2</v>
      </c>
      <c r="BW71">
        <v>0.23110890000000001</v>
      </c>
      <c r="BX71">
        <v>0.2993498</v>
      </c>
      <c r="BY71">
        <v>-0.14663200000000001</v>
      </c>
      <c r="BZ71">
        <v>-0.14489150000000001</v>
      </c>
      <c r="CA71">
        <v>-9.3369599999999997E-2</v>
      </c>
      <c r="CB71">
        <v>-7.0764099999999996E-2</v>
      </c>
      <c r="CC71">
        <v>-4.8036500000000003E-2</v>
      </c>
      <c r="CD71">
        <v>-3.2844900000000003E-2</v>
      </c>
      <c r="CE71">
        <v>-6.0281300000000003E-2</v>
      </c>
      <c r="CF71">
        <v>-4.2288600000000003E-2</v>
      </c>
      <c r="CG71">
        <v>-2.4879399999999999E-2</v>
      </c>
      <c r="CH71">
        <v>-1.6563600000000001E-2</v>
      </c>
      <c r="CI71">
        <v>-1.09655E-2</v>
      </c>
      <c r="CJ71">
        <v>-8.2158000000000005E-3</v>
      </c>
      <c r="CK71">
        <v>-4.9385999999999996E-3</v>
      </c>
      <c r="CL71">
        <v>1.1387999999999999E-3</v>
      </c>
      <c r="CM71">
        <v>-1.6631E-2</v>
      </c>
      <c r="CN71">
        <v>-2.21662E-2</v>
      </c>
      <c r="CO71">
        <v>-2.5829399999999999E-2</v>
      </c>
      <c r="CP71">
        <v>-2.2681799999999998E-2</v>
      </c>
      <c r="CQ71">
        <v>-4.6227999999999998E-2</v>
      </c>
      <c r="CR71">
        <v>-6.3605099999999998E-2</v>
      </c>
      <c r="CS71">
        <v>-6.8825999999999998E-2</v>
      </c>
      <c r="CT71">
        <v>-7.0925500000000002E-2</v>
      </c>
      <c r="CU71">
        <v>0.23703940000000001</v>
      </c>
      <c r="CV71">
        <v>0.30542799999999998</v>
      </c>
      <c r="CW71">
        <v>-0.14046549999999999</v>
      </c>
      <c r="CX71">
        <v>-0.13916049999999999</v>
      </c>
      <c r="CY71">
        <v>-8.7978000000000001E-2</v>
      </c>
      <c r="CZ71">
        <v>-6.5656099999999995E-2</v>
      </c>
      <c r="DA71">
        <v>-4.3260800000000002E-2</v>
      </c>
      <c r="DB71">
        <v>-2.8490600000000001E-2</v>
      </c>
      <c r="DC71">
        <v>-5.5502999999999997E-2</v>
      </c>
      <c r="DD71">
        <v>-3.7801000000000001E-2</v>
      </c>
      <c r="DE71">
        <v>-2.08629E-2</v>
      </c>
      <c r="DF71">
        <v>-1.2944199999999999E-2</v>
      </c>
      <c r="DG71">
        <v>-7.6086000000000001E-3</v>
      </c>
      <c r="DH71">
        <v>-5.0746000000000003E-3</v>
      </c>
      <c r="DI71">
        <v>-1.6761E-3</v>
      </c>
      <c r="DJ71">
        <v>4.7000000000000002E-3</v>
      </c>
      <c r="DK71">
        <v>-1.27583E-2</v>
      </c>
      <c r="DL71">
        <v>-1.8047199999999999E-2</v>
      </c>
      <c r="DM71">
        <v>-2.15015E-2</v>
      </c>
      <c r="DN71">
        <v>-1.8053799999999998E-2</v>
      </c>
      <c r="DO71">
        <v>-4.13269E-2</v>
      </c>
      <c r="DP71">
        <v>-5.8326299999999998E-2</v>
      </c>
      <c r="DQ71">
        <v>-6.3247600000000001E-2</v>
      </c>
      <c r="DR71">
        <v>-6.5126500000000004E-2</v>
      </c>
      <c r="DS71">
        <v>0.24296989999999999</v>
      </c>
      <c r="DT71">
        <v>0.31150620000000001</v>
      </c>
      <c r="DU71">
        <v>-0.1342991</v>
      </c>
      <c r="DV71">
        <v>-0.1334294</v>
      </c>
      <c r="DW71">
        <v>-8.2586499999999993E-2</v>
      </c>
      <c r="DX71">
        <v>-6.0548100000000001E-2</v>
      </c>
      <c r="DY71">
        <v>-3.8485100000000001E-2</v>
      </c>
      <c r="DZ71">
        <v>-2.4136399999999999E-2</v>
      </c>
      <c r="EA71">
        <v>-4.8604000000000001E-2</v>
      </c>
      <c r="EB71">
        <v>-3.1321700000000001E-2</v>
      </c>
      <c r="EC71">
        <v>-1.50636E-2</v>
      </c>
      <c r="ED71">
        <v>-7.7181999999999997E-3</v>
      </c>
      <c r="EE71">
        <v>-2.7617000000000002E-3</v>
      </c>
      <c r="EF71">
        <v>-5.3930000000000004E-4</v>
      </c>
      <c r="EG71">
        <v>3.0344E-3</v>
      </c>
      <c r="EH71">
        <v>9.8417000000000001E-3</v>
      </c>
      <c r="EI71">
        <v>-7.1666999999999998E-3</v>
      </c>
      <c r="EJ71">
        <v>-1.20999E-2</v>
      </c>
      <c r="EK71">
        <v>-1.52529E-2</v>
      </c>
      <c r="EL71">
        <v>-1.13718E-2</v>
      </c>
      <c r="EM71">
        <v>-3.4250599999999999E-2</v>
      </c>
      <c r="EN71">
        <v>-5.07045E-2</v>
      </c>
      <c r="EO71">
        <v>-5.5193300000000001E-2</v>
      </c>
      <c r="EP71">
        <v>-5.6753699999999997E-2</v>
      </c>
      <c r="EQ71">
        <v>0.2515326</v>
      </c>
      <c r="ER71">
        <v>0.32028200000000001</v>
      </c>
      <c r="ES71">
        <v>-0.1253957</v>
      </c>
      <c r="ET71">
        <v>-0.12515470000000001</v>
      </c>
      <c r="EU71">
        <v>-7.4801900000000004E-2</v>
      </c>
      <c r="EV71">
        <v>-5.3172900000000002E-2</v>
      </c>
      <c r="EW71">
        <v>-3.1589800000000001E-2</v>
      </c>
      <c r="EX71">
        <v>-1.7849500000000001E-2</v>
      </c>
      <c r="EY71">
        <v>83.088650000000001</v>
      </c>
      <c r="EZ71">
        <v>82.485910000000004</v>
      </c>
      <c r="FA71">
        <v>80.199420000000003</v>
      </c>
      <c r="FB71">
        <v>78.583250000000007</v>
      </c>
      <c r="FC71">
        <v>78.776939999999996</v>
      </c>
      <c r="FD71">
        <v>77.522710000000004</v>
      </c>
      <c r="FE71">
        <v>75.466939999999994</v>
      </c>
      <c r="FF71">
        <v>75.486099999999993</v>
      </c>
      <c r="FG71">
        <v>78.703159999999997</v>
      </c>
      <c r="FH71">
        <v>82.131900000000002</v>
      </c>
      <c r="FI71">
        <v>86.470519999999993</v>
      </c>
      <c r="FJ71">
        <v>91.225120000000004</v>
      </c>
      <c r="FK71">
        <v>95.227940000000004</v>
      </c>
      <c r="FL71">
        <v>98.600949999999997</v>
      </c>
      <c r="FM71">
        <v>100.559</v>
      </c>
      <c r="FN71">
        <v>102.4318</v>
      </c>
      <c r="FO71">
        <v>102.8202</v>
      </c>
      <c r="FP71">
        <v>102.0013</v>
      </c>
      <c r="FQ71">
        <v>98.271510000000006</v>
      </c>
      <c r="FR71">
        <v>92.012309999999999</v>
      </c>
      <c r="FS71">
        <v>86.942449999999994</v>
      </c>
      <c r="FT71">
        <v>83.463819999999998</v>
      </c>
      <c r="FU71">
        <v>81.020979999999994</v>
      </c>
      <c r="FV71">
        <v>79.279799999999994</v>
      </c>
      <c r="FW71">
        <v>0.1058602</v>
      </c>
      <c r="FX71">
        <v>8.0969000000000006E-3</v>
      </c>
      <c r="FY71">
        <v>8.0969000000000006E-3</v>
      </c>
      <c r="FZ71">
        <v>0</v>
      </c>
      <c r="GA71">
        <v>0</v>
      </c>
    </row>
    <row r="72" spans="1:183" x14ac:dyDescent="0.3">
      <c r="A72" s="3" t="s">
        <v>52</v>
      </c>
      <c r="B72" s="6" t="s">
        <v>53</v>
      </c>
      <c r="C72" s="6" t="s">
        <v>94</v>
      </c>
      <c r="D72" s="6">
        <v>44753</v>
      </c>
      <c r="E72" s="46">
        <v>18</v>
      </c>
      <c r="F72" s="46">
        <v>19</v>
      </c>
      <c r="G72" s="46">
        <v>18</v>
      </c>
      <c r="H72" s="46">
        <v>19</v>
      </c>
      <c r="I72">
        <v>0</v>
      </c>
      <c r="J72">
        <v>6235</v>
      </c>
      <c r="FZ72">
        <v>0</v>
      </c>
      <c r="GA72">
        <v>0</v>
      </c>
    </row>
    <row r="73" spans="1:183" x14ac:dyDescent="0.3">
      <c r="A73" t="s">
        <v>52</v>
      </c>
      <c r="B73" t="s">
        <v>53</v>
      </c>
      <c r="C73" t="s">
        <v>94</v>
      </c>
      <c r="D73" s="6">
        <v>44758</v>
      </c>
      <c r="E73" s="46">
        <v>17</v>
      </c>
      <c r="F73" s="46">
        <v>19</v>
      </c>
      <c r="G73" s="46">
        <v>18</v>
      </c>
      <c r="H73" s="46">
        <v>18</v>
      </c>
      <c r="I73">
        <v>5228</v>
      </c>
      <c r="J73">
        <v>6217</v>
      </c>
      <c r="K73">
        <v>0.98476350000000001</v>
      </c>
      <c r="L73">
        <v>0.85208899999999999</v>
      </c>
      <c r="M73">
        <v>0.75416179999999999</v>
      </c>
      <c r="N73">
        <v>0.68745889999999998</v>
      </c>
      <c r="O73">
        <v>0.63284030000000002</v>
      </c>
      <c r="P73">
        <v>0.63644339999999999</v>
      </c>
      <c r="Q73">
        <v>0.66208990000000001</v>
      </c>
      <c r="R73">
        <v>0.73043020000000003</v>
      </c>
      <c r="S73">
        <v>0.86739310000000003</v>
      </c>
      <c r="T73">
        <v>1.0056210000000001</v>
      </c>
      <c r="U73">
        <v>1.156941</v>
      </c>
      <c r="V73">
        <v>1.3500570000000001</v>
      </c>
      <c r="W73">
        <v>1.595639</v>
      </c>
      <c r="X73">
        <v>1.876058</v>
      </c>
      <c r="Y73">
        <v>2.132479</v>
      </c>
      <c r="Z73">
        <v>2.3311639999999998</v>
      </c>
      <c r="AA73">
        <v>2.4139620000000002</v>
      </c>
      <c r="AB73">
        <v>2.4748540000000001</v>
      </c>
      <c r="AC73">
        <v>2.4871910000000002</v>
      </c>
      <c r="AD73">
        <v>2.387111</v>
      </c>
      <c r="AE73">
        <v>2.176437</v>
      </c>
      <c r="AF73">
        <v>2.028302</v>
      </c>
      <c r="AG73">
        <v>1.732254</v>
      </c>
      <c r="AH73">
        <v>1.439392</v>
      </c>
      <c r="AI73">
        <v>3.382E-3</v>
      </c>
      <c r="AJ73">
        <v>5.2313000000000004E-3</v>
      </c>
      <c r="AK73">
        <v>-1.1716000000000001E-3</v>
      </c>
      <c r="AL73">
        <v>-2.7169999999999999E-4</v>
      </c>
      <c r="AM73">
        <v>-2.1820300000000001E-2</v>
      </c>
      <c r="AN73">
        <v>-1.50105E-2</v>
      </c>
      <c r="AO73">
        <v>-2.7983500000000001E-2</v>
      </c>
      <c r="AP73">
        <v>-3.5067099999999997E-2</v>
      </c>
      <c r="AQ73">
        <v>-1.6123999999999999E-2</v>
      </c>
      <c r="AR73">
        <v>-2.62417E-2</v>
      </c>
      <c r="AS73">
        <v>-2.15271E-2</v>
      </c>
      <c r="AT73">
        <v>-5.2460199999999998E-2</v>
      </c>
      <c r="AU73">
        <v>-6.0476099999999998E-2</v>
      </c>
      <c r="AV73">
        <v>-6.0733799999999998E-2</v>
      </c>
      <c r="AW73">
        <v>-8.0011200000000005E-2</v>
      </c>
      <c r="AX73">
        <v>-0.11665499999999999</v>
      </c>
      <c r="AY73">
        <v>7.9584100000000005E-2</v>
      </c>
      <c r="AZ73">
        <v>0.13217090000000001</v>
      </c>
      <c r="BA73">
        <v>-0.1820679</v>
      </c>
      <c r="BB73">
        <v>-0.19828380000000001</v>
      </c>
      <c r="BC73">
        <v>-0.12086139999999999</v>
      </c>
      <c r="BD73">
        <v>-2.80865E-2</v>
      </c>
      <c r="BE73">
        <v>9.8508999999999992E-3</v>
      </c>
      <c r="BF73">
        <v>4.4333499999999998E-2</v>
      </c>
      <c r="BG73">
        <v>1.39136E-2</v>
      </c>
      <c r="BH73">
        <v>1.48903E-2</v>
      </c>
      <c r="BI73">
        <v>7.3469E-3</v>
      </c>
      <c r="BJ73">
        <v>7.6035E-3</v>
      </c>
      <c r="BK73">
        <v>-1.4529200000000001E-2</v>
      </c>
      <c r="BL73">
        <v>-8.1899E-3</v>
      </c>
      <c r="BM73">
        <v>-2.0498499999999999E-2</v>
      </c>
      <c r="BN73">
        <v>-2.6787399999999999E-2</v>
      </c>
      <c r="BO73">
        <v>-6.5357999999999996E-3</v>
      </c>
      <c r="BP73">
        <v>-1.5214399999999999E-2</v>
      </c>
      <c r="BQ73">
        <v>-9.2998999999999998E-3</v>
      </c>
      <c r="BR73">
        <v>-3.8242600000000002E-2</v>
      </c>
      <c r="BS73">
        <v>-4.4851500000000002E-2</v>
      </c>
      <c r="BT73">
        <v>-4.3944400000000002E-2</v>
      </c>
      <c r="BU73">
        <v>-6.2422600000000002E-2</v>
      </c>
      <c r="BV73">
        <v>-9.8836400000000005E-2</v>
      </c>
      <c r="BW73">
        <v>9.7662600000000002E-2</v>
      </c>
      <c r="BX73">
        <v>0.15045310000000001</v>
      </c>
      <c r="BY73">
        <v>-0.16326750000000001</v>
      </c>
      <c r="BZ73">
        <v>-0.1796441</v>
      </c>
      <c r="CA73">
        <v>-0.1032382</v>
      </c>
      <c r="CB73">
        <v>-1.1297E-2</v>
      </c>
      <c r="CC73">
        <v>2.5551000000000001E-2</v>
      </c>
      <c r="CD73">
        <v>5.8287400000000003E-2</v>
      </c>
      <c r="CE73">
        <v>2.1207699999999999E-2</v>
      </c>
      <c r="CF73">
        <v>2.1580100000000001E-2</v>
      </c>
      <c r="CG73">
        <v>1.32467E-2</v>
      </c>
      <c r="CH73">
        <v>1.30578E-2</v>
      </c>
      <c r="CI73">
        <v>-9.4795000000000001E-3</v>
      </c>
      <c r="CJ73">
        <v>-3.4659000000000001E-3</v>
      </c>
      <c r="CK73">
        <v>-1.5314400000000001E-2</v>
      </c>
      <c r="CL73">
        <v>-2.10528E-2</v>
      </c>
      <c r="CM73">
        <v>1.049E-4</v>
      </c>
      <c r="CN73">
        <v>-7.5769000000000001E-3</v>
      </c>
      <c r="CO73">
        <v>-8.3129999999999999E-4</v>
      </c>
      <c r="CP73">
        <v>-2.83956E-2</v>
      </c>
      <c r="CQ73">
        <v>-3.4029999999999998E-2</v>
      </c>
      <c r="CR73">
        <v>-3.23161E-2</v>
      </c>
      <c r="CS73">
        <v>-5.0240800000000002E-2</v>
      </c>
      <c r="CT73">
        <v>-8.6495199999999994E-2</v>
      </c>
      <c r="CU73">
        <v>0.11018360000000001</v>
      </c>
      <c r="CV73">
        <v>0.16311529999999999</v>
      </c>
      <c r="CW73">
        <v>-0.1502464</v>
      </c>
      <c r="CX73">
        <v>-0.1667343</v>
      </c>
      <c r="CY73">
        <v>-9.1032500000000002E-2</v>
      </c>
      <c r="CZ73">
        <v>3.3139999999999998E-4</v>
      </c>
      <c r="DA73">
        <v>3.64248E-2</v>
      </c>
      <c r="DB73">
        <v>6.7951899999999996E-2</v>
      </c>
      <c r="DC73">
        <v>2.8501800000000001E-2</v>
      </c>
      <c r="DD73">
        <v>2.827E-2</v>
      </c>
      <c r="DE73">
        <v>1.91465E-2</v>
      </c>
      <c r="DF73">
        <v>1.85121E-2</v>
      </c>
      <c r="DG73">
        <v>-4.4297E-3</v>
      </c>
      <c r="DH73">
        <v>1.258E-3</v>
      </c>
      <c r="DI73">
        <v>-1.01303E-2</v>
      </c>
      <c r="DJ73">
        <v>-1.53183E-2</v>
      </c>
      <c r="DK73">
        <v>6.7456E-3</v>
      </c>
      <c r="DL73">
        <v>6.0600000000000003E-5</v>
      </c>
      <c r="DM73">
        <v>7.6372999999999996E-3</v>
      </c>
      <c r="DN73">
        <v>-1.8548499999999999E-2</v>
      </c>
      <c r="DO73">
        <v>-2.32085E-2</v>
      </c>
      <c r="DP73">
        <v>-2.0687799999999999E-2</v>
      </c>
      <c r="DQ73">
        <v>-3.80589E-2</v>
      </c>
      <c r="DR73">
        <v>-7.4154100000000001E-2</v>
      </c>
      <c r="DS73">
        <v>0.1227047</v>
      </c>
      <c r="DT73">
        <v>0.17577760000000001</v>
      </c>
      <c r="DU73">
        <v>-0.13722529999999999</v>
      </c>
      <c r="DV73">
        <v>-0.1538244</v>
      </c>
      <c r="DW73">
        <v>-7.88267E-2</v>
      </c>
      <c r="DX73">
        <v>1.19598E-2</v>
      </c>
      <c r="DY73">
        <v>4.7298699999999999E-2</v>
      </c>
      <c r="DZ73">
        <v>7.7616400000000002E-2</v>
      </c>
      <c r="EA73">
        <v>3.9033400000000003E-2</v>
      </c>
      <c r="EB73">
        <v>3.7928999999999997E-2</v>
      </c>
      <c r="EC73">
        <v>2.7664899999999999E-2</v>
      </c>
      <c r="ED73">
        <v>2.6387299999999999E-2</v>
      </c>
      <c r="EE73">
        <v>2.8614000000000001E-3</v>
      </c>
      <c r="EF73">
        <v>8.0786999999999994E-3</v>
      </c>
      <c r="EG73">
        <v>-2.6453000000000002E-3</v>
      </c>
      <c r="EH73">
        <v>-7.0385999999999999E-3</v>
      </c>
      <c r="EI73">
        <v>1.6333799999999999E-2</v>
      </c>
      <c r="EJ73">
        <v>1.1087899999999999E-2</v>
      </c>
      <c r="EK73">
        <v>1.98646E-2</v>
      </c>
      <c r="EL73">
        <v>-4.3309999999999998E-3</v>
      </c>
      <c r="EM73">
        <v>-7.5839000000000002E-3</v>
      </c>
      <c r="EN73">
        <v>-3.8984000000000002E-3</v>
      </c>
      <c r="EO73">
        <v>-2.04703E-2</v>
      </c>
      <c r="EP73">
        <v>-5.6335499999999997E-2</v>
      </c>
      <c r="EQ73">
        <v>0.1407832</v>
      </c>
      <c r="ER73">
        <v>0.1940598</v>
      </c>
      <c r="ES73">
        <v>-0.1184249</v>
      </c>
      <c r="ET73">
        <v>-0.13518469999999999</v>
      </c>
      <c r="EU73">
        <v>-6.1203599999999997E-2</v>
      </c>
      <c r="EV73">
        <v>2.8749400000000001E-2</v>
      </c>
      <c r="EW73">
        <v>6.2998700000000005E-2</v>
      </c>
      <c r="EX73">
        <v>9.1570399999999996E-2</v>
      </c>
      <c r="EY73">
        <v>77.632660000000001</v>
      </c>
      <c r="EZ73">
        <v>76.099140000000006</v>
      </c>
      <c r="FA73">
        <v>74.182820000000007</v>
      </c>
      <c r="FB73">
        <v>72.446579999999997</v>
      </c>
      <c r="FC73">
        <v>71.384500000000003</v>
      </c>
      <c r="FD73">
        <v>70.284239999999997</v>
      </c>
      <c r="FE73">
        <v>70.535200000000003</v>
      </c>
      <c r="FF73">
        <v>73.535489999999996</v>
      </c>
      <c r="FG73">
        <v>78.308920000000001</v>
      </c>
      <c r="FH73">
        <v>82.565259999999995</v>
      </c>
      <c r="FI73">
        <v>86.710949999999997</v>
      </c>
      <c r="FJ73">
        <v>90.445390000000003</v>
      </c>
      <c r="FK73">
        <v>93.968419999999995</v>
      </c>
      <c r="FL73">
        <v>97.050820000000002</v>
      </c>
      <c r="FM73">
        <v>99.812579999999997</v>
      </c>
      <c r="FN73">
        <v>101.223</v>
      </c>
      <c r="FO73">
        <v>102.3892</v>
      </c>
      <c r="FP73">
        <v>102.48099999999999</v>
      </c>
      <c r="FQ73">
        <v>101.70099999999999</v>
      </c>
      <c r="FR73">
        <v>99.101759999999999</v>
      </c>
      <c r="FS73">
        <v>94.017579999999995</v>
      </c>
      <c r="FT73">
        <v>89.382549999999995</v>
      </c>
      <c r="FU73">
        <v>86.501390000000001</v>
      </c>
      <c r="FV73">
        <v>84.125559999999993</v>
      </c>
      <c r="FW73">
        <v>0.2028635</v>
      </c>
      <c r="FX73">
        <v>1.69243E-2</v>
      </c>
      <c r="FY73">
        <v>1.69243E-2</v>
      </c>
      <c r="FZ73">
        <v>0</v>
      </c>
      <c r="GA73">
        <v>0</v>
      </c>
    </row>
    <row r="74" spans="1:183" x14ac:dyDescent="0.3">
      <c r="A74" t="s">
        <v>52</v>
      </c>
      <c r="B74" t="s">
        <v>53</v>
      </c>
      <c r="C74" t="s">
        <v>94</v>
      </c>
      <c r="D74" s="6">
        <v>44759</v>
      </c>
      <c r="E74" s="46">
        <v>16</v>
      </c>
      <c r="F74" s="46">
        <v>18</v>
      </c>
      <c r="G74" s="46">
        <v>17</v>
      </c>
      <c r="H74" s="46">
        <v>17</v>
      </c>
      <c r="I74">
        <v>1956</v>
      </c>
      <c r="J74">
        <v>6215</v>
      </c>
      <c r="K74">
        <v>1.5103409999999999</v>
      </c>
      <c r="L74">
        <v>1.294524</v>
      </c>
      <c r="M74">
        <v>1.1354200000000001</v>
      </c>
      <c r="N74">
        <v>1.0050239999999999</v>
      </c>
      <c r="O74">
        <v>0.8817083</v>
      </c>
      <c r="P74">
        <v>0.83125059999999995</v>
      </c>
      <c r="Q74">
        <v>0.86161010000000005</v>
      </c>
      <c r="R74">
        <v>0.95069859999999995</v>
      </c>
      <c r="S74">
        <v>1.141151</v>
      </c>
      <c r="T74">
        <v>1.397214</v>
      </c>
      <c r="U74">
        <v>1.655049</v>
      </c>
      <c r="V74">
        <v>1.949519</v>
      </c>
      <c r="W74">
        <v>2.2778420000000001</v>
      </c>
      <c r="X74">
        <v>2.537595</v>
      </c>
      <c r="Y74">
        <v>2.7834819999999998</v>
      </c>
      <c r="Z74">
        <v>2.955991</v>
      </c>
      <c r="AA74">
        <v>3.0238619999999998</v>
      </c>
      <c r="AB74">
        <v>3.0008159999999999</v>
      </c>
      <c r="AC74">
        <v>2.998027</v>
      </c>
      <c r="AD74">
        <v>2.8263419999999999</v>
      </c>
      <c r="AE74">
        <v>2.632981</v>
      </c>
      <c r="AF74">
        <v>2.5767190000000002</v>
      </c>
      <c r="AG74">
        <v>2.2178789999999999</v>
      </c>
      <c r="AH74">
        <v>1.820214</v>
      </c>
      <c r="AI74">
        <v>2.5248E-2</v>
      </c>
      <c r="AJ74">
        <v>4.9170999999999998E-3</v>
      </c>
      <c r="AK74">
        <v>8.8800000000000004E-5</v>
      </c>
      <c r="AL74">
        <v>5.2214999999999996E-3</v>
      </c>
      <c r="AM74">
        <v>-2.32734E-2</v>
      </c>
      <c r="AN74">
        <v>-4.3671300000000003E-2</v>
      </c>
      <c r="AO74">
        <v>-1.6854000000000001E-2</v>
      </c>
      <c r="AP74">
        <v>-1.8978700000000001E-2</v>
      </c>
      <c r="AQ74">
        <v>-2.74393E-2</v>
      </c>
      <c r="AR74">
        <v>1.43836E-2</v>
      </c>
      <c r="AS74">
        <v>-5.6966799999999998E-2</v>
      </c>
      <c r="AT74">
        <v>-7.5320899999999996E-2</v>
      </c>
      <c r="AU74">
        <v>-0.12287439999999999</v>
      </c>
      <c r="AV74">
        <v>-0.1627808</v>
      </c>
      <c r="AW74">
        <v>-0.219217</v>
      </c>
      <c r="AX74">
        <v>3.5791000000000003E-2</v>
      </c>
      <c r="AY74">
        <v>0.16486139999999999</v>
      </c>
      <c r="AZ74">
        <v>-0.22232350000000001</v>
      </c>
      <c r="BA74">
        <v>-0.35568430000000001</v>
      </c>
      <c r="BB74">
        <v>-0.27903080000000002</v>
      </c>
      <c r="BC74">
        <v>-0.1627335</v>
      </c>
      <c r="BD74">
        <v>-5.2647699999999999E-2</v>
      </c>
      <c r="BE74">
        <v>-3.5978900000000001E-2</v>
      </c>
      <c r="BF74">
        <v>-1.6307200000000001E-2</v>
      </c>
      <c r="BG74">
        <v>4.7370200000000001E-2</v>
      </c>
      <c r="BH74">
        <v>2.5279900000000001E-2</v>
      </c>
      <c r="BI74">
        <v>1.8500699999999998E-2</v>
      </c>
      <c r="BJ74">
        <v>2.2006499999999998E-2</v>
      </c>
      <c r="BK74">
        <v>-7.6610999999999997E-3</v>
      </c>
      <c r="BL74">
        <v>-3.00524E-2</v>
      </c>
      <c r="BM74">
        <v>-2.8383000000000002E-3</v>
      </c>
      <c r="BN74">
        <v>-3.2521E-3</v>
      </c>
      <c r="BO74">
        <v>-8.9017999999999996E-3</v>
      </c>
      <c r="BP74">
        <v>3.6478700000000003E-2</v>
      </c>
      <c r="BQ74">
        <v>-3.0991600000000001E-2</v>
      </c>
      <c r="BR74">
        <v>-4.67266E-2</v>
      </c>
      <c r="BS74">
        <v>-9.27727E-2</v>
      </c>
      <c r="BT74">
        <v>-0.13126940000000001</v>
      </c>
      <c r="BU74">
        <v>-0.1864538</v>
      </c>
      <c r="BV74">
        <v>6.8022100000000002E-2</v>
      </c>
      <c r="BW74">
        <v>0.19614789999999999</v>
      </c>
      <c r="BX74">
        <v>-0.19123879999999999</v>
      </c>
      <c r="BY74">
        <v>-0.32400459999999998</v>
      </c>
      <c r="BZ74">
        <v>-0.24869959999999999</v>
      </c>
      <c r="CA74">
        <v>-0.13300909999999999</v>
      </c>
      <c r="CB74">
        <v>-2.4461699999999999E-2</v>
      </c>
      <c r="CC74">
        <v>-9.8230000000000001E-3</v>
      </c>
      <c r="CD74">
        <v>7.5843999999999998E-3</v>
      </c>
      <c r="CE74">
        <v>6.2691999999999998E-2</v>
      </c>
      <c r="CF74">
        <v>3.9383000000000001E-2</v>
      </c>
      <c r="CG74">
        <v>3.1252700000000001E-2</v>
      </c>
      <c r="CH74">
        <v>3.36317E-2</v>
      </c>
      <c r="CI74">
        <v>3.1519999999999999E-3</v>
      </c>
      <c r="CJ74">
        <v>-2.06199E-2</v>
      </c>
      <c r="CK74">
        <v>6.8688999999999998E-3</v>
      </c>
      <c r="CL74">
        <v>7.6401999999999998E-3</v>
      </c>
      <c r="CM74">
        <v>3.9372000000000001E-3</v>
      </c>
      <c r="CN74">
        <v>5.17817E-2</v>
      </c>
      <c r="CO74">
        <v>-1.30013E-2</v>
      </c>
      <c r="CP74">
        <v>-2.69222E-2</v>
      </c>
      <c r="CQ74">
        <v>-7.1924399999999999E-2</v>
      </c>
      <c r="CR74">
        <v>-0.10944470000000001</v>
      </c>
      <c r="CS74">
        <v>-0.16376199999999999</v>
      </c>
      <c r="CT74">
        <v>9.0345300000000003E-2</v>
      </c>
      <c r="CU74">
        <v>0.21781690000000001</v>
      </c>
      <c r="CV74">
        <v>-0.16970969999999999</v>
      </c>
      <c r="CW74">
        <v>-0.30206329999999998</v>
      </c>
      <c r="CX74">
        <v>-0.22769229999999999</v>
      </c>
      <c r="CY74">
        <v>-0.11242199999999999</v>
      </c>
      <c r="CZ74">
        <v>-4.9401000000000002E-3</v>
      </c>
      <c r="DA74">
        <v>8.2924999999999995E-3</v>
      </c>
      <c r="DB74">
        <v>2.4131699999999999E-2</v>
      </c>
      <c r="DC74">
        <v>7.8013700000000005E-2</v>
      </c>
      <c r="DD74">
        <v>5.3486199999999998E-2</v>
      </c>
      <c r="DE74">
        <v>4.4004700000000001E-2</v>
      </c>
      <c r="DF74">
        <v>4.5256999999999999E-2</v>
      </c>
      <c r="DG74">
        <v>1.3965E-2</v>
      </c>
      <c r="DH74">
        <v>-1.11875E-2</v>
      </c>
      <c r="DI74">
        <v>1.65761E-2</v>
      </c>
      <c r="DJ74">
        <v>1.8532400000000001E-2</v>
      </c>
      <c r="DK74">
        <v>1.6776200000000002E-2</v>
      </c>
      <c r="DL74">
        <v>6.7084699999999997E-2</v>
      </c>
      <c r="DM74">
        <v>4.9890000000000004E-3</v>
      </c>
      <c r="DN74">
        <v>-7.1178999999999999E-3</v>
      </c>
      <c r="DO74">
        <v>-5.1076000000000003E-2</v>
      </c>
      <c r="DP74">
        <v>-8.7620000000000003E-2</v>
      </c>
      <c r="DQ74">
        <v>-0.14107020000000001</v>
      </c>
      <c r="DR74">
        <v>0.1126685</v>
      </c>
      <c r="DS74">
        <v>0.2394858</v>
      </c>
      <c r="DT74">
        <v>-0.14818049999999999</v>
      </c>
      <c r="DU74">
        <v>-0.28012199999999998</v>
      </c>
      <c r="DV74">
        <v>-0.20668510000000001</v>
      </c>
      <c r="DW74">
        <v>-9.1834899999999997E-2</v>
      </c>
      <c r="DX74">
        <v>1.4581500000000001E-2</v>
      </c>
      <c r="DY74">
        <v>2.6408000000000001E-2</v>
      </c>
      <c r="DZ74">
        <v>4.0679E-2</v>
      </c>
      <c r="EA74">
        <v>0.1001359</v>
      </c>
      <c r="EB74">
        <v>7.3848899999999995E-2</v>
      </c>
      <c r="EC74">
        <v>6.24165E-2</v>
      </c>
      <c r="ED74">
        <v>6.2042E-2</v>
      </c>
      <c r="EE74">
        <v>2.9577300000000001E-2</v>
      </c>
      <c r="EF74">
        <v>2.4313999999999998E-3</v>
      </c>
      <c r="EG74">
        <v>3.0591799999999999E-2</v>
      </c>
      <c r="EH74">
        <v>3.4258999999999998E-2</v>
      </c>
      <c r="EI74">
        <v>3.5313700000000003E-2</v>
      </c>
      <c r="EJ74">
        <v>8.9179800000000004E-2</v>
      </c>
      <c r="EK74">
        <v>3.0964100000000001E-2</v>
      </c>
      <c r="EL74">
        <v>2.14764E-2</v>
      </c>
      <c r="EM74">
        <v>-2.0974300000000001E-2</v>
      </c>
      <c r="EN74">
        <v>-5.6108499999999999E-2</v>
      </c>
      <c r="EO74">
        <v>-0.108307</v>
      </c>
      <c r="EP74">
        <v>0.14489959999999999</v>
      </c>
      <c r="EQ74">
        <v>0.27077230000000002</v>
      </c>
      <c r="ER74">
        <v>-0.1170958</v>
      </c>
      <c r="ES74">
        <v>-0.2484422</v>
      </c>
      <c r="ET74">
        <v>-0.17635390000000001</v>
      </c>
      <c r="EU74">
        <v>-6.2110400000000003E-2</v>
      </c>
      <c r="EV74">
        <v>4.27675E-2</v>
      </c>
      <c r="EW74">
        <v>5.2563800000000001E-2</v>
      </c>
      <c r="EX74">
        <v>6.4570600000000006E-2</v>
      </c>
      <c r="EY74">
        <v>86.912859999999995</v>
      </c>
      <c r="EZ74">
        <v>85.531970000000001</v>
      </c>
      <c r="FA74">
        <v>83.730289999999997</v>
      </c>
      <c r="FB74">
        <v>81.8339</v>
      </c>
      <c r="FC74">
        <v>79.993790000000004</v>
      </c>
      <c r="FD74">
        <v>79.011669999999995</v>
      </c>
      <c r="FE74">
        <v>77.820660000000004</v>
      </c>
      <c r="FF74">
        <v>80.350279999999998</v>
      </c>
      <c r="FG74">
        <v>84.926540000000003</v>
      </c>
      <c r="FH74">
        <v>89.868639999999999</v>
      </c>
      <c r="FI74">
        <v>94.659170000000003</v>
      </c>
      <c r="FJ74">
        <v>98.550449999999998</v>
      </c>
      <c r="FK74">
        <v>101.3351</v>
      </c>
      <c r="FL74">
        <v>104.0797</v>
      </c>
      <c r="FM74">
        <v>104.8034</v>
      </c>
      <c r="FN74">
        <v>106.01179999999999</v>
      </c>
      <c r="FO74">
        <v>106.55200000000001</v>
      </c>
      <c r="FP74">
        <v>105.7743</v>
      </c>
      <c r="FQ74">
        <v>103.8467</v>
      </c>
      <c r="FR74">
        <v>100.78700000000001</v>
      </c>
      <c r="FS74">
        <v>97.823639999999997</v>
      </c>
      <c r="FT74">
        <v>95.378720000000001</v>
      </c>
      <c r="FU74">
        <v>92.128630000000001</v>
      </c>
      <c r="FV74">
        <v>88.83511</v>
      </c>
      <c r="FW74">
        <v>0.38255929999999999</v>
      </c>
      <c r="FX74">
        <v>2.9459599999999999E-2</v>
      </c>
      <c r="FY74">
        <v>2.9459599999999999E-2</v>
      </c>
      <c r="FZ74">
        <v>0</v>
      </c>
      <c r="GA74">
        <v>0</v>
      </c>
    </row>
    <row r="75" spans="1:183" x14ac:dyDescent="0.3">
      <c r="A75" t="s">
        <v>52</v>
      </c>
      <c r="B75" t="s">
        <v>53</v>
      </c>
      <c r="C75" t="s">
        <v>94</v>
      </c>
      <c r="D75" s="6">
        <v>44766</v>
      </c>
      <c r="F75" s="46"/>
      <c r="G75" s="46"/>
      <c r="H75" s="46"/>
      <c r="FZ75">
        <v>0</v>
      </c>
      <c r="GA75">
        <v>1</v>
      </c>
    </row>
    <row r="76" spans="1:183" x14ac:dyDescent="0.3">
      <c r="A76" t="s">
        <v>52</v>
      </c>
      <c r="B76" t="s">
        <v>53</v>
      </c>
      <c r="C76" t="s">
        <v>94</v>
      </c>
      <c r="D76" s="6">
        <v>44771</v>
      </c>
      <c r="E76" s="46">
        <v>18</v>
      </c>
      <c r="F76" s="46">
        <v>20</v>
      </c>
      <c r="G76" s="46">
        <v>19</v>
      </c>
      <c r="H76" s="46">
        <v>19</v>
      </c>
      <c r="I76">
        <v>3493</v>
      </c>
      <c r="J76">
        <v>6174</v>
      </c>
      <c r="K76">
        <v>1.0920069999999999</v>
      </c>
      <c r="L76">
        <v>0.94730210000000004</v>
      </c>
      <c r="M76">
        <v>0.85406320000000002</v>
      </c>
      <c r="N76">
        <v>0.76625370000000004</v>
      </c>
      <c r="O76">
        <v>0.72998879999999999</v>
      </c>
      <c r="P76">
        <v>0.70948109999999998</v>
      </c>
      <c r="Q76">
        <v>0.73775400000000002</v>
      </c>
      <c r="R76">
        <v>0.78982629999999998</v>
      </c>
      <c r="S76">
        <v>0.86303350000000001</v>
      </c>
      <c r="T76">
        <v>0.96483790000000003</v>
      </c>
      <c r="U76">
        <v>1.0849549999999999</v>
      </c>
      <c r="V76">
        <v>1.2751159999999999</v>
      </c>
      <c r="W76">
        <v>1.5117700000000001</v>
      </c>
      <c r="X76">
        <v>1.773536</v>
      </c>
      <c r="Y76">
        <v>2.0136820000000002</v>
      </c>
      <c r="Z76">
        <v>2.2088450000000002</v>
      </c>
      <c r="AA76">
        <v>2.2759140000000002</v>
      </c>
      <c r="AB76">
        <v>2.3230629999999999</v>
      </c>
      <c r="AC76">
        <v>2.2583549999999999</v>
      </c>
      <c r="AD76">
        <v>2.1149439999999999</v>
      </c>
      <c r="AE76">
        <v>1.9326080000000001</v>
      </c>
      <c r="AF76">
        <v>1.853942</v>
      </c>
      <c r="AG76">
        <v>1.63178</v>
      </c>
      <c r="AH76">
        <v>1.3509139999999999</v>
      </c>
      <c r="AI76">
        <v>1.7806300000000001E-2</v>
      </c>
      <c r="AJ76">
        <v>7.6658000000000004E-3</v>
      </c>
      <c r="AK76">
        <v>2.4663600000000001E-2</v>
      </c>
      <c r="AL76">
        <v>7.6316999999999999E-3</v>
      </c>
      <c r="AM76">
        <v>-2.7805E-3</v>
      </c>
      <c r="AN76">
        <v>-1.7848300000000001E-2</v>
      </c>
      <c r="AO76">
        <v>-4.7559000000000004E-3</v>
      </c>
      <c r="AP76">
        <v>-2.17299E-2</v>
      </c>
      <c r="AQ76">
        <v>-1.55298E-2</v>
      </c>
      <c r="AR76">
        <v>-1.1993500000000001E-2</v>
      </c>
      <c r="AS76">
        <v>-4.5478600000000001E-2</v>
      </c>
      <c r="AT76">
        <v>-3.0822200000000001E-2</v>
      </c>
      <c r="AU76">
        <v>-5.96118E-2</v>
      </c>
      <c r="AV76">
        <v>-2.8327100000000001E-2</v>
      </c>
      <c r="AW76">
        <v>-5.4684999999999997E-2</v>
      </c>
      <c r="AX76">
        <v>-8.9044799999999993E-2</v>
      </c>
      <c r="AY76">
        <v>-0.15612619999999999</v>
      </c>
      <c r="AZ76">
        <v>8.7963E-3</v>
      </c>
      <c r="BA76">
        <v>5.07173E-2</v>
      </c>
      <c r="BB76">
        <v>-0.2045701</v>
      </c>
      <c r="BC76">
        <v>-0.2210029</v>
      </c>
      <c r="BD76">
        <v>-0.111841</v>
      </c>
      <c r="BE76">
        <v>-4.0552999999999999E-2</v>
      </c>
      <c r="BF76">
        <v>-3.17833E-2</v>
      </c>
      <c r="BG76">
        <v>3.0632199999999998E-2</v>
      </c>
      <c r="BH76">
        <v>1.8838400000000002E-2</v>
      </c>
      <c r="BI76">
        <v>3.4872100000000003E-2</v>
      </c>
      <c r="BJ76">
        <v>1.6317000000000002E-2</v>
      </c>
      <c r="BK76">
        <v>5.5634999999999999E-3</v>
      </c>
      <c r="BL76">
        <v>-9.7164999999999994E-3</v>
      </c>
      <c r="BM76">
        <v>3.6024E-3</v>
      </c>
      <c r="BN76">
        <v>-1.2063300000000001E-2</v>
      </c>
      <c r="BO76">
        <v>-5.0955999999999996E-3</v>
      </c>
      <c r="BP76">
        <v>-1.9599999999999999E-5</v>
      </c>
      <c r="BQ76">
        <v>-3.1929199999999998E-2</v>
      </c>
      <c r="BR76">
        <v>-1.5724800000000001E-2</v>
      </c>
      <c r="BS76">
        <v>-4.2132900000000001E-2</v>
      </c>
      <c r="BT76">
        <v>-9.3664000000000004E-3</v>
      </c>
      <c r="BU76">
        <v>-3.4761599999999997E-2</v>
      </c>
      <c r="BV76">
        <v>-6.8187499999999998E-2</v>
      </c>
      <c r="BW76">
        <v>-0.13566030000000001</v>
      </c>
      <c r="BX76">
        <v>2.9187999999999999E-2</v>
      </c>
      <c r="BY76">
        <v>7.0620000000000002E-2</v>
      </c>
      <c r="BZ76">
        <v>-0.18436939999999999</v>
      </c>
      <c r="CA76">
        <v>-0.20182610000000001</v>
      </c>
      <c r="CB76">
        <v>-9.3313900000000005E-2</v>
      </c>
      <c r="CC76">
        <v>-2.35263E-2</v>
      </c>
      <c r="CD76">
        <v>-1.6307599999999998E-2</v>
      </c>
      <c r="CE76">
        <v>3.9515399999999999E-2</v>
      </c>
      <c r="CF76">
        <v>2.6576599999999999E-2</v>
      </c>
      <c r="CG76">
        <v>4.1942500000000001E-2</v>
      </c>
      <c r="CH76">
        <v>2.2332399999999999E-2</v>
      </c>
      <c r="CI76">
        <v>1.13425E-2</v>
      </c>
      <c r="CJ76">
        <v>-4.0844000000000002E-3</v>
      </c>
      <c r="CK76">
        <v>9.3913E-3</v>
      </c>
      <c r="CL76">
        <v>-5.3682000000000001E-3</v>
      </c>
      <c r="CM76">
        <v>2.1312000000000002E-3</v>
      </c>
      <c r="CN76">
        <v>8.2734000000000002E-3</v>
      </c>
      <c r="CO76">
        <v>-2.25449E-2</v>
      </c>
      <c r="CP76">
        <v>-5.2684000000000003E-3</v>
      </c>
      <c r="CQ76">
        <v>-3.0027100000000001E-2</v>
      </c>
      <c r="CR76">
        <v>3.7658000000000001E-3</v>
      </c>
      <c r="CS76">
        <v>-2.0962700000000001E-2</v>
      </c>
      <c r="CT76">
        <v>-5.3741799999999999E-2</v>
      </c>
      <c r="CU76">
        <v>-0.1214857</v>
      </c>
      <c r="CV76">
        <v>4.3311200000000001E-2</v>
      </c>
      <c r="CW76">
        <v>8.4404599999999996E-2</v>
      </c>
      <c r="CX76">
        <v>-0.17037849999999999</v>
      </c>
      <c r="CY76">
        <v>-0.1885442</v>
      </c>
      <c r="CZ76">
        <v>-8.0481999999999998E-2</v>
      </c>
      <c r="DA76">
        <v>-1.17337E-2</v>
      </c>
      <c r="DB76">
        <v>-5.5891999999999999E-3</v>
      </c>
      <c r="DC76">
        <v>4.83986E-2</v>
      </c>
      <c r="DD76">
        <v>3.4314699999999997E-2</v>
      </c>
      <c r="DE76">
        <v>4.9012899999999998E-2</v>
      </c>
      <c r="DF76">
        <v>2.8347799999999999E-2</v>
      </c>
      <c r="DG76">
        <v>1.7121500000000001E-2</v>
      </c>
      <c r="DH76">
        <v>1.5476000000000001E-3</v>
      </c>
      <c r="DI76">
        <v>1.51802E-2</v>
      </c>
      <c r="DJ76">
        <v>1.3269E-3</v>
      </c>
      <c r="DK76">
        <v>9.3579000000000006E-3</v>
      </c>
      <c r="DL76">
        <v>1.6566500000000001E-2</v>
      </c>
      <c r="DM76">
        <v>-1.31606E-2</v>
      </c>
      <c r="DN76">
        <v>5.1879999999999999E-3</v>
      </c>
      <c r="DO76">
        <v>-1.7921200000000002E-2</v>
      </c>
      <c r="DP76">
        <v>1.6898E-2</v>
      </c>
      <c r="DQ76">
        <v>-7.1639E-3</v>
      </c>
      <c r="DR76">
        <v>-3.92961E-2</v>
      </c>
      <c r="DS76">
        <v>-0.10731110000000001</v>
      </c>
      <c r="DT76">
        <v>5.7434399999999997E-2</v>
      </c>
      <c r="DU76">
        <v>9.8189100000000001E-2</v>
      </c>
      <c r="DV76">
        <v>-0.15638759999999999</v>
      </c>
      <c r="DW76">
        <v>-0.17526240000000001</v>
      </c>
      <c r="DX76">
        <v>-6.7650100000000005E-2</v>
      </c>
      <c r="DY76">
        <v>5.8999999999999998E-5</v>
      </c>
      <c r="DZ76">
        <v>5.1292000000000004E-3</v>
      </c>
      <c r="EA76">
        <v>6.1224500000000001E-2</v>
      </c>
      <c r="EB76">
        <v>4.5487399999999997E-2</v>
      </c>
      <c r="EC76">
        <v>5.92214E-2</v>
      </c>
      <c r="ED76">
        <v>3.7033000000000003E-2</v>
      </c>
      <c r="EE76">
        <v>2.5465499999999999E-2</v>
      </c>
      <c r="EF76">
        <v>9.6795000000000006E-3</v>
      </c>
      <c r="EG76">
        <v>2.35385E-2</v>
      </c>
      <c r="EH76">
        <v>1.0993599999999999E-2</v>
      </c>
      <c r="EI76">
        <v>1.9792199999999999E-2</v>
      </c>
      <c r="EJ76">
        <v>2.8540300000000001E-2</v>
      </c>
      <c r="EK76">
        <v>3.8880000000000002E-4</v>
      </c>
      <c r="EL76">
        <v>2.0285299999999999E-2</v>
      </c>
      <c r="EM76">
        <v>-4.4230000000000002E-4</v>
      </c>
      <c r="EN76">
        <v>3.58587E-2</v>
      </c>
      <c r="EO76">
        <v>1.27595E-2</v>
      </c>
      <c r="EP76">
        <v>-1.8438800000000002E-2</v>
      </c>
      <c r="EQ76">
        <v>-8.6845199999999997E-2</v>
      </c>
      <c r="ER76">
        <v>7.7826099999999995E-2</v>
      </c>
      <c r="ES76">
        <v>0.1180919</v>
      </c>
      <c r="ET76">
        <v>-0.136187</v>
      </c>
      <c r="EU76">
        <v>-0.15608549999999999</v>
      </c>
      <c r="EV76">
        <v>-4.9122899999999997E-2</v>
      </c>
      <c r="EW76">
        <v>1.7085699999999999E-2</v>
      </c>
      <c r="EX76">
        <v>2.0604899999999999E-2</v>
      </c>
      <c r="EY76">
        <v>77.972080000000005</v>
      </c>
      <c r="EZ76">
        <v>76.120509999999996</v>
      </c>
      <c r="FA76">
        <v>74.469669999999994</v>
      </c>
      <c r="FB76">
        <v>73.043499999999995</v>
      </c>
      <c r="FC76">
        <v>71.747339999999994</v>
      </c>
      <c r="FD76">
        <v>71.087119999999999</v>
      </c>
      <c r="FE76">
        <v>70.853849999999994</v>
      </c>
      <c r="FF76">
        <v>72.352010000000007</v>
      </c>
      <c r="FG76">
        <v>75.474000000000004</v>
      </c>
      <c r="FH76">
        <v>79.724980000000002</v>
      </c>
      <c r="FI76">
        <v>83.941239999999993</v>
      </c>
      <c r="FJ76">
        <v>87.541300000000007</v>
      </c>
      <c r="FK76">
        <v>90.758579999999995</v>
      </c>
      <c r="FL76">
        <v>93.243499999999997</v>
      </c>
      <c r="FM76">
        <v>95.19838</v>
      </c>
      <c r="FN76">
        <v>96.929069999999996</v>
      </c>
      <c r="FO76">
        <v>98.003559999999993</v>
      </c>
      <c r="FP76">
        <v>97.287869999999998</v>
      </c>
      <c r="FQ76">
        <v>95.440219999999997</v>
      </c>
      <c r="FR76">
        <v>91.846590000000006</v>
      </c>
      <c r="FS76">
        <v>88.124300000000005</v>
      </c>
      <c r="FT76">
        <v>84.816730000000007</v>
      </c>
      <c r="FU76">
        <v>82.074759999999998</v>
      </c>
      <c r="FV76">
        <v>79.243579999999994</v>
      </c>
      <c r="FW76">
        <v>0.22045090000000001</v>
      </c>
      <c r="FX76">
        <v>1.8465700000000002E-2</v>
      </c>
      <c r="FY76">
        <v>1.8465700000000002E-2</v>
      </c>
      <c r="FZ76">
        <v>0</v>
      </c>
      <c r="GA76">
        <v>0</v>
      </c>
    </row>
    <row r="77" spans="1:183" x14ac:dyDescent="0.3">
      <c r="A77" t="s">
        <v>52</v>
      </c>
      <c r="B77" t="s">
        <v>53</v>
      </c>
      <c r="C77" t="s">
        <v>94</v>
      </c>
      <c r="D77" s="6">
        <v>44789</v>
      </c>
      <c r="E77" s="46">
        <v>18</v>
      </c>
      <c r="F77" s="46">
        <v>22</v>
      </c>
      <c r="G77" s="46">
        <v>21</v>
      </c>
      <c r="H77" s="46">
        <v>19</v>
      </c>
      <c r="I77">
        <v>0</v>
      </c>
      <c r="J77">
        <v>6120</v>
      </c>
      <c r="FZ77">
        <v>0</v>
      </c>
      <c r="GA77">
        <v>0</v>
      </c>
    </row>
    <row r="78" spans="1:183" x14ac:dyDescent="0.3">
      <c r="A78" t="s">
        <v>52</v>
      </c>
      <c r="B78" t="s">
        <v>53</v>
      </c>
      <c r="C78" t="s">
        <v>94</v>
      </c>
      <c r="D78" s="6">
        <v>44790</v>
      </c>
      <c r="E78" s="46">
        <v>17</v>
      </c>
      <c r="F78" s="46">
        <v>19</v>
      </c>
      <c r="G78" s="46">
        <v>18</v>
      </c>
      <c r="H78" s="46">
        <v>19</v>
      </c>
      <c r="I78">
        <v>0</v>
      </c>
      <c r="J78">
        <v>6112</v>
      </c>
      <c r="FZ78">
        <v>0</v>
      </c>
      <c r="GA78">
        <v>0</v>
      </c>
    </row>
    <row r="79" spans="1:183" x14ac:dyDescent="0.3">
      <c r="A79" t="s">
        <v>52</v>
      </c>
      <c r="B79" t="s">
        <v>53</v>
      </c>
      <c r="C79" t="s">
        <v>94</v>
      </c>
      <c r="D79" s="6">
        <v>44792</v>
      </c>
      <c r="E79" s="46">
        <v>18</v>
      </c>
      <c r="F79" s="46">
        <v>19</v>
      </c>
      <c r="G79" s="46">
        <v>18</v>
      </c>
      <c r="H79" s="46">
        <v>19</v>
      </c>
      <c r="I79">
        <v>0</v>
      </c>
      <c r="J79">
        <v>6107</v>
      </c>
      <c r="FZ79">
        <v>0</v>
      </c>
      <c r="GA79">
        <v>0</v>
      </c>
    </row>
    <row r="80" spans="1:183" x14ac:dyDescent="0.3">
      <c r="A80" t="s">
        <v>52</v>
      </c>
      <c r="B80" t="s">
        <v>53</v>
      </c>
      <c r="C80" t="s">
        <v>94</v>
      </c>
      <c r="D80" s="6">
        <v>44806</v>
      </c>
      <c r="E80" s="46">
        <v>18</v>
      </c>
      <c r="F80" s="46">
        <v>19</v>
      </c>
      <c r="G80" s="46">
        <v>18</v>
      </c>
      <c r="H80" s="46">
        <v>19</v>
      </c>
      <c r="I80">
        <v>1904</v>
      </c>
      <c r="J80">
        <v>6057</v>
      </c>
      <c r="K80">
        <v>1.265015</v>
      </c>
      <c r="L80">
        <v>1.0926579999999999</v>
      </c>
      <c r="M80">
        <v>0.97232320000000005</v>
      </c>
      <c r="N80">
        <v>0.85756560000000004</v>
      </c>
      <c r="O80">
        <v>0.81141960000000002</v>
      </c>
      <c r="P80">
        <v>0.80089809999999995</v>
      </c>
      <c r="Q80">
        <v>0.86723830000000002</v>
      </c>
      <c r="R80">
        <v>0.89384859999999999</v>
      </c>
      <c r="S80">
        <v>0.97155800000000003</v>
      </c>
      <c r="T80">
        <v>1.0837889999999999</v>
      </c>
      <c r="U80">
        <v>1.288448</v>
      </c>
      <c r="V80">
        <v>1.5953949999999999</v>
      </c>
      <c r="W80">
        <v>1.9107620000000001</v>
      </c>
      <c r="X80">
        <v>2.2087919999999999</v>
      </c>
      <c r="Y80">
        <v>2.5390700000000002</v>
      </c>
      <c r="Z80">
        <v>2.8200249999999998</v>
      </c>
      <c r="AA80">
        <v>2.9646859999999999</v>
      </c>
      <c r="AB80">
        <v>3.043596</v>
      </c>
      <c r="AC80">
        <v>2.9388930000000002</v>
      </c>
      <c r="AD80">
        <v>2.6305990000000001</v>
      </c>
      <c r="AE80">
        <v>2.3642289999999999</v>
      </c>
      <c r="AF80">
        <v>2.2141959999999998</v>
      </c>
      <c r="AG80">
        <v>1.9244829999999999</v>
      </c>
      <c r="AH80">
        <v>1.593437</v>
      </c>
      <c r="AI80">
        <v>-8.3969100000000005E-2</v>
      </c>
      <c r="AJ80">
        <v>-4.2655199999999997E-2</v>
      </c>
      <c r="AK80">
        <v>-1.6904099999999998E-2</v>
      </c>
      <c r="AL80">
        <v>-3.3862099999999999E-2</v>
      </c>
      <c r="AM80">
        <v>-2.63158E-2</v>
      </c>
      <c r="AN80">
        <v>-2.62394E-2</v>
      </c>
      <c r="AO80">
        <v>-5.6646999999999999E-3</v>
      </c>
      <c r="AP80">
        <v>-1.1220000000000001E-2</v>
      </c>
      <c r="AQ80">
        <v>-3.6194499999999998E-2</v>
      </c>
      <c r="AR80">
        <v>-8.3751699999999998E-2</v>
      </c>
      <c r="AS80">
        <v>-0.10839</v>
      </c>
      <c r="AT80">
        <v>-6.3150200000000004E-2</v>
      </c>
      <c r="AU80">
        <v>-6.2019999999999999E-2</v>
      </c>
      <c r="AV80">
        <v>-8.9595999999999995E-2</v>
      </c>
      <c r="AW80">
        <v>-7.9769499999999993E-2</v>
      </c>
      <c r="AX80">
        <v>-0.10825600000000001</v>
      </c>
      <c r="AY80">
        <v>-2.27125E-2</v>
      </c>
      <c r="AZ80">
        <v>0.39686529999999998</v>
      </c>
      <c r="BA80">
        <v>0.33206029999999997</v>
      </c>
      <c r="BB80">
        <v>-0.19976920000000001</v>
      </c>
      <c r="BC80">
        <v>-0.19449839999999999</v>
      </c>
      <c r="BD80">
        <v>-0.11386839999999999</v>
      </c>
      <c r="BE80">
        <v>-4.4410199999999997E-2</v>
      </c>
      <c r="BF80">
        <v>-7.1138000000000007E-2</v>
      </c>
      <c r="BG80">
        <v>-6.44729E-2</v>
      </c>
      <c r="BH80">
        <v>-2.5750599999999998E-2</v>
      </c>
      <c r="BI80">
        <v>-1.8278000000000001E-3</v>
      </c>
      <c r="BJ80">
        <v>-1.9855299999999999E-2</v>
      </c>
      <c r="BK80">
        <v>-1.4050099999999999E-2</v>
      </c>
      <c r="BL80">
        <v>-1.41478E-2</v>
      </c>
      <c r="BM80">
        <v>7.1510000000000002E-3</v>
      </c>
      <c r="BN80">
        <v>2.6262999999999998E-3</v>
      </c>
      <c r="BO80">
        <v>-1.9045200000000002E-2</v>
      </c>
      <c r="BP80">
        <v>-6.4052899999999996E-2</v>
      </c>
      <c r="BQ80">
        <v>-8.6162799999999998E-2</v>
      </c>
      <c r="BR80">
        <v>-3.8111600000000002E-2</v>
      </c>
      <c r="BS80">
        <v>-3.4714299999999997E-2</v>
      </c>
      <c r="BT80">
        <v>-6.05575E-2</v>
      </c>
      <c r="BU80">
        <v>-4.96826E-2</v>
      </c>
      <c r="BV80">
        <v>-7.8252299999999997E-2</v>
      </c>
      <c r="BW80">
        <v>6.9867000000000002E-3</v>
      </c>
      <c r="BX80">
        <v>0.4264173</v>
      </c>
      <c r="BY80">
        <v>0.36116130000000002</v>
      </c>
      <c r="BZ80">
        <v>-0.1702169</v>
      </c>
      <c r="CA80">
        <v>-0.16543620000000001</v>
      </c>
      <c r="CB80">
        <v>-8.6576600000000004E-2</v>
      </c>
      <c r="CC80">
        <v>-1.9032799999999999E-2</v>
      </c>
      <c r="CD80">
        <v>-4.8110100000000003E-2</v>
      </c>
      <c r="CE80">
        <v>-5.0969899999999999E-2</v>
      </c>
      <c r="CF80">
        <v>-1.4042600000000001E-2</v>
      </c>
      <c r="CG80">
        <v>8.6139000000000007E-3</v>
      </c>
      <c r="CH80">
        <v>-1.01543E-2</v>
      </c>
      <c r="CI80">
        <v>-5.5548999999999998E-3</v>
      </c>
      <c r="CJ80">
        <v>-5.7730999999999998E-3</v>
      </c>
      <c r="CK80">
        <v>1.6027E-2</v>
      </c>
      <c r="CL80">
        <v>1.22162E-2</v>
      </c>
      <c r="CM80">
        <v>-7.1676999999999999E-3</v>
      </c>
      <c r="CN80">
        <v>-5.0409599999999999E-2</v>
      </c>
      <c r="CO80">
        <v>-7.0768300000000006E-2</v>
      </c>
      <c r="CP80">
        <v>-2.077E-2</v>
      </c>
      <c r="CQ80">
        <v>-1.5802400000000001E-2</v>
      </c>
      <c r="CR80">
        <v>-4.0445599999999998E-2</v>
      </c>
      <c r="CS80">
        <v>-2.8844399999999999E-2</v>
      </c>
      <c r="CT80">
        <v>-5.7471800000000003E-2</v>
      </c>
      <c r="CU80">
        <v>2.7556299999999999E-2</v>
      </c>
      <c r="CV80">
        <v>0.44688489999999997</v>
      </c>
      <c r="CW80">
        <v>0.3813165</v>
      </c>
      <c r="CX80">
        <v>-0.1497491</v>
      </c>
      <c r="CY80">
        <v>-0.14530779999999999</v>
      </c>
      <c r="CZ80">
        <v>-6.7674499999999999E-2</v>
      </c>
      <c r="DA80">
        <v>-1.4564999999999999E-3</v>
      </c>
      <c r="DB80">
        <v>-3.2161099999999998E-2</v>
      </c>
      <c r="DC80">
        <v>-3.7466899999999997E-2</v>
      </c>
      <c r="DD80">
        <v>-2.3345000000000002E-3</v>
      </c>
      <c r="DE80">
        <v>1.9055699999999998E-2</v>
      </c>
      <c r="DF80">
        <v>-4.5320000000000001E-4</v>
      </c>
      <c r="DG80">
        <v>2.9402E-3</v>
      </c>
      <c r="DH80">
        <v>2.6015000000000001E-3</v>
      </c>
      <c r="DI80">
        <v>2.4903100000000001E-2</v>
      </c>
      <c r="DJ80">
        <v>2.1806099999999998E-2</v>
      </c>
      <c r="DK80">
        <v>4.7099000000000004E-3</v>
      </c>
      <c r="DL80">
        <v>-3.6766199999999999E-2</v>
      </c>
      <c r="DM80">
        <v>-5.5373800000000001E-2</v>
      </c>
      <c r="DN80">
        <v>-3.4283E-3</v>
      </c>
      <c r="DO80">
        <v>3.1094999999999999E-3</v>
      </c>
      <c r="DP80">
        <v>-2.03336E-2</v>
      </c>
      <c r="DQ80">
        <v>-8.0062999999999992E-3</v>
      </c>
      <c r="DR80">
        <v>-3.6691399999999999E-2</v>
      </c>
      <c r="DS80">
        <v>4.8126000000000002E-2</v>
      </c>
      <c r="DT80">
        <v>0.4673525</v>
      </c>
      <c r="DU80">
        <v>0.40147159999999998</v>
      </c>
      <c r="DV80">
        <v>-0.12928129999999999</v>
      </c>
      <c r="DW80">
        <v>-0.1251795</v>
      </c>
      <c r="DX80">
        <v>-4.8772299999999998E-2</v>
      </c>
      <c r="DY80">
        <v>1.61198E-2</v>
      </c>
      <c r="DZ80">
        <v>-1.6212000000000001E-2</v>
      </c>
      <c r="EA80">
        <v>-1.7970699999999999E-2</v>
      </c>
      <c r="EB80">
        <v>1.4570100000000001E-2</v>
      </c>
      <c r="EC80">
        <v>3.4132000000000003E-2</v>
      </c>
      <c r="ED80">
        <v>1.3553600000000001E-2</v>
      </c>
      <c r="EE80">
        <v>1.52059E-2</v>
      </c>
      <c r="EF80">
        <v>1.46932E-2</v>
      </c>
      <c r="EG80">
        <v>3.7718799999999997E-2</v>
      </c>
      <c r="EH80">
        <v>3.5652299999999998E-2</v>
      </c>
      <c r="EI80">
        <v>2.1859099999999999E-2</v>
      </c>
      <c r="EJ80">
        <v>-1.70674E-2</v>
      </c>
      <c r="EK80">
        <v>-3.3146599999999998E-2</v>
      </c>
      <c r="EL80">
        <v>2.16102E-2</v>
      </c>
      <c r="EM80">
        <v>3.04152E-2</v>
      </c>
      <c r="EN80">
        <v>8.7048999999999998E-3</v>
      </c>
      <c r="EO80">
        <v>2.2080700000000002E-2</v>
      </c>
      <c r="EP80">
        <v>-6.6877000000000004E-3</v>
      </c>
      <c r="EQ80">
        <v>7.7825199999999997E-2</v>
      </c>
      <c r="ER80">
        <v>0.49690450000000003</v>
      </c>
      <c r="ES80">
        <v>0.43057260000000003</v>
      </c>
      <c r="ET80">
        <v>-9.9728999999999998E-2</v>
      </c>
      <c r="EU80">
        <v>-9.6117300000000003E-2</v>
      </c>
      <c r="EV80">
        <v>-2.1480599999999999E-2</v>
      </c>
      <c r="EW80">
        <v>4.1497100000000002E-2</v>
      </c>
      <c r="EX80">
        <v>6.8158000000000003E-3</v>
      </c>
      <c r="EY80">
        <v>85.685130000000001</v>
      </c>
      <c r="EZ80">
        <v>83.738280000000003</v>
      </c>
      <c r="FA80">
        <v>82.156220000000005</v>
      </c>
      <c r="FB80">
        <v>80.32938</v>
      </c>
      <c r="FC80">
        <v>79.052800000000005</v>
      </c>
      <c r="FD80">
        <v>76.913970000000006</v>
      </c>
      <c r="FE80">
        <v>76.462530000000001</v>
      </c>
      <c r="FF80">
        <v>78.210089999999994</v>
      </c>
      <c r="FG80">
        <v>81.472329999999999</v>
      </c>
      <c r="FH80">
        <v>86.707170000000005</v>
      </c>
      <c r="FI80">
        <v>91.933000000000007</v>
      </c>
      <c r="FJ80">
        <v>95.768590000000003</v>
      </c>
      <c r="FK80">
        <v>98.531450000000007</v>
      </c>
      <c r="FL80">
        <v>101.82989999999999</v>
      </c>
      <c r="FM80">
        <v>105.1943</v>
      </c>
      <c r="FN80">
        <v>106.5639</v>
      </c>
      <c r="FO80">
        <v>108.2313</v>
      </c>
      <c r="FP80">
        <v>107.8811</v>
      </c>
      <c r="FQ80">
        <v>105.6272</v>
      </c>
      <c r="FR80">
        <v>101.8181</v>
      </c>
      <c r="FS80">
        <v>98.517399999999995</v>
      </c>
      <c r="FT80">
        <v>95.110349999999997</v>
      </c>
      <c r="FU80">
        <v>91.128079999999997</v>
      </c>
      <c r="FV80">
        <v>87.657300000000006</v>
      </c>
      <c r="FW80">
        <v>0.33402989999999999</v>
      </c>
      <c r="FX80">
        <v>2.7388900000000001E-2</v>
      </c>
      <c r="FY80">
        <v>2.7388900000000001E-2</v>
      </c>
      <c r="FZ80">
        <v>0</v>
      </c>
      <c r="GA80">
        <v>0</v>
      </c>
    </row>
    <row r="81" spans="1:183" x14ac:dyDescent="0.3">
      <c r="A81" t="s">
        <v>52</v>
      </c>
      <c r="B81" t="s">
        <v>53</v>
      </c>
      <c r="C81" t="s">
        <v>94</v>
      </c>
      <c r="D81" s="6">
        <v>44809</v>
      </c>
      <c r="E81" s="46">
        <v>19</v>
      </c>
      <c r="F81" s="46">
        <v>22</v>
      </c>
      <c r="G81" s="46">
        <v>19</v>
      </c>
      <c r="H81" s="46">
        <v>20</v>
      </c>
      <c r="I81">
        <v>0</v>
      </c>
      <c r="J81">
        <v>6056</v>
      </c>
      <c r="FZ81">
        <v>0</v>
      </c>
      <c r="GA81">
        <v>0</v>
      </c>
    </row>
    <row r="82" spans="1:183" x14ac:dyDescent="0.3">
      <c r="A82" t="s">
        <v>52</v>
      </c>
      <c r="B82" t="s">
        <v>53</v>
      </c>
      <c r="C82" t="s">
        <v>94</v>
      </c>
      <c r="D82" s="6">
        <v>44810</v>
      </c>
      <c r="E82" s="46">
        <v>18</v>
      </c>
      <c r="F82" s="46">
        <v>21</v>
      </c>
      <c r="G82" s="46">
        <v>18</v>
      </c>
      <c r="H82" s="46">
        <v>20</v>
      </c>
      <c r="I82">
        <v>0</v>
      </c>
      <c r="J82">
        <v>6051</v>
      </c>
      <c r="FZ82">
        <v>0</v>
      </c>
      <c r="GA82">
        <v>0</v>
      </c>
    </row>
    <row r="83" spans="1:183" x14ac:dyDescent="0.3">
      <c r="A83" t="s">
        <v>52</v>
      </c>
      <c r="B83" t="s">
        <v>53</v>
      </c>
      <c r="C83" t="s">
        <v>94</v>
      </c>
      <c r="D83" s="6">
        <v>44811</v>
      </c>
      <c r="E83" s="46">
        <v>17</v>
      </c>
      <c r="F83" s="46">
        <v>20</v>
      </c>
      <c r="G83" s="46">
        <v>17</v>
      </c>
      <c r="H83" s="46">
        <v>20</v>
      </c>
      <c r="I83">
        <v>0</v>
      </c>
      <c r="J83">
        <v>6045</v>
      </c>
      <c r="FZ83">
        <v>0</v>
      </c>
      <c r="GA83">
        <v>0</v>
      </c>
    </row>
    <row r="84" spans="1:183" x14ac:dyDescent="0.3">
      <c r="A84" t="s">
        <v>52</v>
      </c>
      <c r="B84" t="s">
        <v>53</v>
      </c>
      <c r="C84" t="s">
        <v>94</v>
      </c>
      <c r="D84" s="6">
        <v>44812</v>
      </c>
      <c r="E84" s="46">
        <v>18</v>
      </c>
      <c r="F84" s="46">
        <v>20</v>
      </c>
      <c r="G84" s="46">
        <v>18</v>
      </c>
      <c r="H84" s="46">
        <v>19</v>
      </c>
      <c r="I84">
        <v>0</v>
      </c>
      <c r="J84">
        <v>6045</v>
      </c>
      <c r="CN84" s="34"/>
      <c r="FZ84">
        <v>0</v>
      </c>
      <c r="GA84">
        <v>0</v>
      </c>
    </row>
    <row r="85" spans="1:183" x14ac:dyDescent="0.3">
      <c r="A85" t="s">
        <v>52</v>
      </c>
      <c r="B85" t="s">
        <v>53</v>
      </c>
      <c r="C85" t="s">
        <v>94</v>
      </c>
      <c r="D85" s="6">
        <v>44813</v>
      </c>
      <c r="E85" s="46">
        <v>17</v>
      </c>
      <c r="F85" s="46">
        <v>18</v>
      </c>
      <c r="G85" s="46">
        <v>17</v>
      </c>
      <c r="H85" s="46">
        <v>18</v>
      </c>
      <c r="I85">
        <v>3225</v>
      </c>
      <c r="J85">
        <v>6038</v>
      </c>
      <c r="K85">
        <v>1.320775</v>
      </c>
      <c r="L85">
        <v>1.1559079999999999</v>
      </c>
      <c r="M85">
        <v>1.0343150000000001</v>
      </c>
      <c r="N85">
        <v>0.93929609999999997</v>
      </c>
      <c r="O85">
        <v>0.868977</v>
      </c>
      <c r="P85">
        <v>0.86469169999999995</v>
      </c>
      <c r="Q85">
        <v>0.94733869999999998</v>
      </c>
      <c r="R85">
        <v>1.0257510000000001</v>
      </c>
      <c r="S85">
        <v>1.0312049999999999</v>
      </c>
      <c r="T85">
        <v>1.0995809999999999</v>
      </c>
      <c r="U85">
        <v>1.2048730000000001</v>
      </c>
      <c r="V85">
        <v>1.3476030000000001</v>
      </c>
      <c r="W85">
        <v>1.56267</v>
      </c>
      <c r="X85">
        <v>1.827386</v>
      </c>
      <c r="Y85">
        <v>2.092962</v>
      </c>
      <c r="Z85">
        <v>2.3624109999999998</v>
      </c>
      <c r="AA85">
        <v>2.4914100000000001</v>
      </c>
      <c r="AB85">
        <v>2.552578</v>
      </c>
      <c r="AC85">
        <v>2.435683</v>
      </c>
      <c r="AD85">
        <v>2.0986590000000001</v>
      </c>
      <c r="AE85">
        <v>1.8500129999999999</v>
      </c>
      <c r="AF85">
        <v>1.656749</v>
      </c>
      <c r="AG85">
        <v>1.427621</v>
      </c>
      <c r="AH85">
        <v>1.186858</v>
      </c>
      <c r="AI85">
        <v>-3.7190599999999997E-2</v>
      </c>
      <c r="AJ85">
        <v>-8.3742999999999995E-3</v>
      </c>
      <c r="AK85">
        <v>3.19838E-2</v>
      </c>
      <c r="AL85">
        <v>2.1451700000000001E-2</v>
      </c>
      <c r="AM85">
        <v>3.0692199999999999E-2</v>
      </c>
      <c r="AN85">
        <v>3.1740299999999999E-2</v>
      </c>
      <c r="AO85">
        <v>6.6409499999999996E-2</v>
      </c>
      <c r="AP85">
        <v>0.1035283</v>
      </c>
      <c r="AQ85">
        <v>3.5246199999999998E-2</v>
      </c>
      <c r="AR85">
        <v>6.3020999999999997E-3</v>
      </c>
      <c r="AS85">
        <v>-1.90349E-2</v>
      </c>
      <c r="AT85">
        <v>-9.5974699999999996E-2</v>
      </c>
      <c r="AU85">
        <v>-0.13204340000000001</v>
      </c>
      <c r="AV85">
        <v>-0.12911909999999999</v>
      </c>
      <c r="AW85">
        <v>-0.14828250000000001</v>
      </c>
      <c r="AX85">
        <v>-0.1236984</v>
      </c>
      <c r="AY85">
        <v>0.2585557</v>
      </c>
      <c r="AZ85">
        <v>0.37266939999999998</v>
      </c>
      <c r="BA85">
        <v>-4.5289599999999999E-2</v>
      </c>
      <c r="BB85">
        <v>-0.15962870000000001</v>
      </c>
      <c r="BC85">
        <v>-0.17446220000000001</v>
      </c>
      <c r="BD85">
        <v>-0.1826188</v>
      </c>
      <c r="BE85">
        <v>-0.13456750000000001</v>
      </c>
      <c r="BF85">
        <v>-9.0862899999999996E-2</v>
      </c>
      <c r="BG85">
        <v>-1.88153E-2</v>
      </c>
      <c r="BH85">
        <v>8.4224E-3</v>
      </c>
      <c r="BI85">
        <v>4.6955400000000001E-2</v>
      </c>
      <c r="BJ85">
        <v>3.4900100000000003E-2</v>
      </c>
      <c r="BK85">
        <v>4.3064199999999997E-2</v>
      </c>
      <c r="BL85">
        <v>4.3661600000000002E-2</v>
      </c>
      <c r="BM85">
        <v>7.8768000000000005E-2</v>
      </c>
      <c r="BN85">
        <v>0.11709020000000001</v>
      </c>
      <c r="BO85">
        <v>5.0216900000000002E-2</v>
      </c>
      <c r="BP85">
        <v>2.2697800000000001E-2</v>
      </c>
      <c r="BQ85">
        <v>-1.3477999999999999E-3</v>
      </c>
      <c r="BR85">
        <v>-7.6939800000000003E-2</v>
      </c>
      <c r="BS85">
        <v>-0.1115931</v>
      </c>
      <c r="BT85">
        <v>-0.1072401</v>
      </c>
      <c r="BU85">
        <v>-0.1248802</v>
      </c>
      <c r="BV85">
        <v>-9.99921E-2</v>
      </c>
      <c r="BW85">
        <v>0.28164840000000002</v>
      </c>
      <c r="BX85">
        <v>0.39601920000000002</v>
      </c>
      <c r="BY85">
        <v>-2.10914E-2</v>
      </c>
      <c r="BZ85">
        <v>-0.1369737</v>
      </c>
      <c r="CA85">
        <v>-0.1531419</v>
      </c>
      <c r="CB85">
        <v>-0.16236100000000001</v>
      </c>
      <c r="CC85">
        <v>-0.1156655</v>
      </c>
      <c r="CD85">
        <v>-7.4105000000000004E-2</v>
      </c>
      <c r="CE85">
        <v>-6.0886999999999998E-3</v>
      </c>
      <c r="CF85">
        <v>2.0055799999999999E-2</v>
      </c>
      <c r="CG85">
        <v>5.7324800000000002E-2</v>
      </c>
      <c r="CH85">
        <v>4.4214499999999997E-2</v>
      </c>
      <c r="CI85">
        <v>5.1632900000000002E-2</v>
      </c>
      <c r="CJ85">
        <v>5.1918300000000001E-2</v>
      </c>
      <c r="CK85">
        <v>8.7327399999999999E-2</v>
      </c>
      <c r="CL85">
        <v>0.12648309999999999</v>
      </c>
      <c r="CM85">
        <v>6.0585600000000003E-2</v>
      </c>
      <c r="CN85">
        <v>3.4053399999999998E-2</v>
      </c>
      <c r="CO85">
        <v>1.09023E-2</v>
      </c>
      <c r="CP85">
        <v>-6.3756300000000002E-2</v>
      </c>
      <c r="CQ85">
        <v>-9.7429399999999999E-2</v>
      </c>
      <c r="CR85">
        <v>-9.2086799999999996E-2</v>
      </c>
      <c r="CS85">
        <v>-0.1086719</v>
      </c>
      <c r="CT85">
        <v>-8.3573099999999997E-2</v>
      </c>
      <c r="CU85">
        <v>0.29764239999999997</v>
      </c>
      <c r="CV85">
        <v>0.41219119999999998</v>
      </c>
      <c r="CW85">
        <v>-4.3318999999999996E-3</v>
      </c>
      <c r="CX85">
        <v>-0.1212829</v>
      </c>
      <c r="CY85">
        <v>-0.13837559999999999</v>
      </c>
      <c r="CZ85">
        <v>-0.1483305</v>
      </c>
      <c r="DA85">
        <v>-0.102574</v>
      </c>
      <c r="DB85">
        <v>-6.2498499999999998E-2</v>
      </c>
      <c r="DC85">
        <v>6.6379999999999998E-3</v>
      </c>
      <c r="DD85">
        <v>3.1689200000000001E-2</v>
      </c>
      <c r="DE85">
        <v>6.7694099999999993E-2</v>
      </c>
      <c r="DF85">
        <v>5.3528800000000001E-2</v>
      </c>
      <c r="DG85">
        <v>6.0201699999999997E-2</v>
      </c>
      <c r="DH85">
        <v>6.0174999999999999E-2</v>
      </c>
      <c r="DI85">
        <v>9.5886799999999994E-2</v>
      </c>
      <c r="DJ85">
        <v>0.135876</v>
      </c>
      <c r="DK85">
        <v>7.0954299999999998E-2</v>
      </c>
      <c r="DL85">
        <v>4.5408999999999998E-2</v>
      </c>
      <c r="DM85">
        <v>2.3152300000000001E-2</v>
      </c>
      <c r="DN85">
        <v>-5.0572800000000001E-2</v>
      </c>
      <c r="DO85">
        <v>-8.3265599999999995E-2</v>
      </c>
      <c r="DP85">
        <v>-7.6933399999999999E-2</v>
      </c>
      <c r="DQ85">
        <v>-9.2463500000000004E-2</v>
      </c>
      <c r="DR85">
        <v>-6.7154199999999997E-2</v>
      </c>
      <c r="DS85">
        <v>0.31363629999999998</v>
      </c>
      <c r="DT85">
        <v>0.4283632</v>
      </c>
      <c r="DU85">
        <v>1.24277E-2</v>
      </c>
      <c r="DV85">
        <v>-0.10559209999999999</v>
      </c>
      <c r="DW85">
        <v>-0.12360930000000001</v>
      </c>
      <c r="DX85">
        <v>-0.1343</v>
      </c>
      <c r="DY85">
        <v>-8.9482599999999995E-2</v>
      </c>
      <c r="DZ85">
        <v>-5.0891899999999997E-2</v>
      </c>
      <c r="EA85">
        <v>2.5013299999999999E-2</v>
      </c>
      <c r="EB85">
        <v>4.8486000000000001E-2</v>
      </c>
      <c r="EC85">
        <v>8.2665699999999995E-2</v>
      </c>
      <c r="ED85">
        <v>6.6977200000000001E-2</v>
      </c>
      <c r="EE85">
        <v>7.2573700000000005E-2</v>
      </c>
      <c r="EF85">
        <v>7.2096400000000005E-2</v>
      </c>
      <c r="EG85">
        <v>0.1082453</v>
      </c>
      <c r="EH85">
        <v>0.14943790000000001</v>
      </c>
      <c r="EI85">
        <v>8.5925100000000004E-2</v>
      </c>
      <c r="EJ85">
        <v>6.1804699999999997E-2</v>
      </c>
      <c r="EK85">
        <v>4.0839399999999998E-2</v>
      </c>
      <c r="EL85">
        <v>-3.1537900000000001E-2</v>
      </c>
      <c r="EM85">
        <v>-6.2815399999999993E-2</v>
      </c>
      <c r="EN85">
        <v>-5.5054400000000003E-2</v>
      </c>
      <c r="EO85">
        <v>-6.9061300000000006E-2</v>
      </c>
      <c r="EP85">
        <v>-4.3447800000000002E-2</v>
      </c>
      <c r="EQ85">
        <v>0.336729</v>
      </c>
      <c r="ER85">
        <v>0.45171289999999997</v>
      </c>
      <c r="ES85">
        <v>3.6625900000000003E-2</v>
      </c>
      <c r="ET85">
        <v>-8.29371E-2</v>
      </c>
      <c r="EU85">
        <v>-0.10228909999999999</v>
      </c>
      <c r="EV85">
        <v>-0.1140422</v>
      </c>
      <c r="EW85">
        <v>-7.0580599999999993E-2</v>
      </c>
      <c r="EX85">
        <v>-3.4133999999999998E-2</v>
      </c>
      <c r="EY85">
        <v>83.809929999999994</v>
      </c>
      <c r="EZ85">
        <v>82.913830000000004</v>
      </c>
      <c r="FA85">
        <v>80.780839999999998</v>
      </c>
      <c r="FB85">
        <v>79.543379999999999</v>
      </c>
      <c r="FC85">
        <v>79.306079999999994</v>
      </c>
      <c r="FD85">
        <v>78.021649999999994</v>
      </c>
      <c r="FE85">
        <v>75.72475</v>
      </c>
      <c r="FF85">
        <v>75.608320000000006</v>
      </c>
      <c r="FG85">
        <v>79.019850000000005</v>
      </c>
      <c r="FH85">
        <v>82.497839999999997</v>
      </c>
      <c r="FI85">
        <v>86.971980000000002</v>
      </c>
      <c r="FJ85">
        <v>91.843829999999997</v>
      </c>
      <c r="FK85">
        <v>95.721100000000007</v>
      </c>
      <c r="FL85">
        <v>98.779979999999995</v>
      </c>
      <c r="FM85">
        <v>100.5822</v>
      </c>
      <c r="FN85">
        <v>102.33620000000001</v>
      </c>
      <c r="FO85">
        <v>102.7726</v>
      </c>
      <c r="FP85">
        <v>101.8785</v>
      </c>
      <c r="FQ85">
        <v>98.244280000000003</v>
      </c>
      <c r="FR85">
        <v>91.974689999999995</v>
      </c>
      <c r="FS85">
        <v>86.828710000000001</v>
      </c>
      <c r="FT85">
        <v>83.489559999999997</v>
      </c>
      <c r="FU85">
        <v>81.212389999999999</v>
      </c>
      <c r="FV85">
        <v>79.644540000000006</v>
      </c>
      <c r="FW85">
        <v>0.2780514</v>
      </c>
      <c r="FX85">
        <v>2.1686799999999999E-2</v>
      </c>
      <c r="FY85">
        <v>2.1686799999999999E-2</v>
      </c>
      <c r="FZ85">
        <v>0</v>
      </c>
      <c r="GA85">
        <v>0</v>
      </c>
    </row>
    <row r="86" spans="1:183" x14ac:dyDescent="0.3">
      <c r="A86" t="s">
        <v>52</v>
      </c>
      <c r="B86" t="s">
        <v>53</v>
      </c>
      <c r="C86" t="s">
        <v>102</v>
      </c>
      <c r="D86" s="6">
        <v>44753</v>
      </c>
      <c r="E86" s="46">
        <v>18</v>
      </c>
      <c r="F86" s="46">
        <v>19</v>
      </c>
      <c r="G86" s="46">
        <v>18</v>
      </c>
      <c r="H86" s="46">
        <v>19</v>
      </c>
      <c r="I86">
        <v>13303</v>
      </c>
      <c r="J86">
        <v>37565</v>
      </c>
      <c r="K86">
        <v>1.1589879999999999</v>
      </c>
      <c r="L86">
        <v>1.0014449999999999</v>
      </c>
      <c r="M86">
        <v>0.89437560000000005</v>
      </c>
      <c r="N86">
        <v>0.81821829999999995</v>
      </c>
      <c r="O86">
        <v>0.78067339999999996</v>
      </c>
      <c r="P86">
        <v>0.78107459999999995</v>
      </c>
      <c r="Q86">
        <v>0.77828489999999995</v>
      </c>
      <c r="R86">
        <v>0.74966460000000001</v>
      </c>
      <c r="S86">
        <v>0.72840309999999997</v>
      </c>
      <c r="T86">
        <v>0.75196949999999996</v>
      </c>
      <c r="U86">
        <v>0.84994380000000003</v>
      </c>
      <c r="V86">
        <v>1.004664</v>
      </c>
      <c r="W86">
        <v>1.227986</v>
      </c>
      <c r="X86">
        <v>1.4594450000000001</v>
      </c>
      <c r="Y86">
        <v>1.721036</v>
      </c>
      <c r="Z86">
        <v>2.0035639999999999</v>
      </c>
      <c r="AA86">
        <v>2.2938550000000002</v>
      </c>
      <c r="AB86">
        <v>2.6262479999999999</v>
      </c>
      <c r="AC86">
        <v>2.8742320000000001</v>
      </c>
      <c r="AD86">
        <v>2.8430689999999998</v>
      </c>
      <c r="AE86">
        <v>2.6015470000000001</v>
      </c>
      <c r="AF86">
        <v>2.299506</v>
      </c>
      <c r="AG86">
        <v>1.8919299999999999</v>
      </c>
      <c r="AH86">
        <v>1.5138879999999999</v>
      </c>
      <c r="AI86">
        <v>-1.10785E-2</v>
      </c>
      <c r="AJ86">
        <v>-5.3899000000000004E-3</v>
      </c>
      <c r="AK86">
        <v>-2.9705999999999999E-3</v>
      </c>
      <c r="AL86">
        <v>-2.8901E-3</v>
      </c>
      <c r="AM86">
        <v>-1.3678E-3</v>
      </c>
      <c r="AN86">
        <v>-9.5779999999999997E-4</v>
      </c>
      <c r="AO86">
        <v>-1.5056099999999999E-2</v>
      </c>
      <c r="AP86">
        <v>-1.3073700000000001E-2</v>
      </c>
      <c r="AQ86">
        <v>-6.2284000000000003E-3</v>
      </c>
      <c r="AR86">
        <v>-1.5546900000000001E-2</v>
      </c>
      <c r="AS86">
        <v>-2.5522599999999999E-2</v>
      </c>
      <c r="AT86">
        <v>-2.0634300000000001E-2</v>
      </c>
      <c r="AU86">
        <v>-8.6522999999999999E-3</v>
      </c>
      <c r="AV86">
        <v>-1.01352E-2</v>
      </c>
      <c r="AW86">
        <v>-8.6245000000000002E-3</v>
      </c>
      <c r="AX86">
        <v>-1.62571E-2</v>
      </c>
      <c r="AY86">
        <v>-3.0801100000000001E-2</v>
      </c>
      <c r="AZ86">
        <v>0.26230520000000002</v>
      </c>
      <c r="BA86">
        <v>0.30947259999999999</v>
      </c>
      <c r="BB86">
        <v>-0.1906542</v>
      </c>
      <c r="BC86">
        <v>-0.19099379999999999</v>
      </c>
      <c r="BD86">
        <v>-0.13102939999999999</v>
      </c>
      <c r="BE86">
        <v>-7.6431700000000005E-2</v>
      </c>
      <c r="BF86">
        <v>-5.3474800000000003E-2</v>
      </c>
      <c r="BG86">
        <v>-3.9559E-3</v>
      </c>
      <c r="BH86">
        <v>1.1077999999999999E-3</v>
      </c>
      <c r="BI86">
        <v>2.7764999999999999E-3</v>
      </c>
      <c r="BJ86">
        <v>2.359E-3</v>
      </c>
      <c r="BK86">
        <v>3.3708000000000002E-3</v>
      </c>
      <c r="BL86">
        <v>3.5699999999999998E-3</v>
      </c>
      <c r="BM86">
        <v>-1.0397699999999999E-2</v>
      </c>
      <c r="BN86">
        <v>-8.0692000000000003E-3</v>
      </c>
      <c r="BO86">
        <v>-7.5370000000000005E-4</v>
      </c>
      <c r="BP86">
        <v>-9.4099000000000006E-3</v>
      </c>
      <c r="BQ86">
        <v>-1.8649700000000002E-2</v>
      </c>
      <c r="BR86">
        <v>-1.2945E-2</v>
      </c>
      <c r="BS86">
        <v>-2.084E-4</v>
      </c>
      <c r="BT86">
        <v>-1.0612E-3</v>
      </c>
      <c r="BU86">
        <v>8.8259999999999999E-4</v>
      </c>
      <c r="BV86">
        <v>-6.3876999999999996E-3</v>
      </c>
      <c r="BW86">
        <v>-2.0755200000000001E-2</v>
      </c>
      <c r="BX86">
        <v>0.2727542</v>
      </c>
      <c r="BY86">
        <v>0.3203762</v>
      </c>
      <c r="BZ86">
        <v>-0.17950940000000001</v>
      </c>
      <c r="CA86">
        <v>-0.1804172</v>
      </c>
      <c r="CB86">
        <v>-0.121111</v>
      </c>
      <c r="CC86">
        <v>-6.74424E-2</v>
      </c>
      <c r="CD86">
        <v>-4.5524099999999998E-2</v>
      </c>
      <c r="CE86">
        <v>9.771999999999999E-4</v>
      </c>
      <c r="CF86">
        <v>5.6080000000000001E-3</v>
      </c>
      <c r="CG86">
        <v>6.757E-3</v>
      </c>
      <c r="CH86">
        <v>5.9944999999999998E-3</v>
      </c>
      <c r="CI86">
        <v>6.6528000000000004E-3</v>
      </c>
      <c r="CJ86">
        <v>6.7058999999999999E-3</v>
      </c>
      <c r="CK86">
        <v>-7.1713999999999996E-3</v>
      </c>
      <c r="CL86">
        <v>-4.6030000000000003E-3</v>
      </c>
      <c r="CM86">
        <v>3.0379999999999999E-3</v>
      </c>
      <c r="CN86">
        <v>-5.1593999999999998E-3</v>
      </c>
      <c r="CO86">
        <v>-1.3889500000000001E-2</v>
      </c>
      <c r="CP86">
        <v>-7.6194000000000001E-3</v>
      </c>
      <c r="CQ86">
        <v>5.6397000000000001E-3</v>
      </c>
      <c r="CR86">
        <v>5.2234999999999998E-3</v>
      </c>
      <c r="CS86">
        <v>7.4672000000000002E-3</v>
      </c>
      <c r="CT86">
        <v>4.4779999999999999E-4</v>
      </c>
      <c r="CU86">
        <v>-1.37974E-2</v>
      </c>
      <c r="CV86">
        <v>0.27999109999999999</v>
      </c>
      <c r="CW86">
        <v>0.32792789999999999</v>
      </c>
      <c r="CX86">
        <v>-0.17179059999999999</v>
      </c>
      <c r="CY86">
        <v>-0.17309179999999999</v>
      </c>
      <c r="CZ86">
        <v>-0.1142415</v>
      </c>
      <c r="DA86">
        <v>-6.12165E-2</v>
      </c>
      <c r="DB86">
        <v>-4.0017499999999998E-2</v>
      </c>
      <c r="DC86">
        <v>5.9103999999999997E-3</v>
      </c>
      <c r="DD86">
        <v>1.0108300000000001E-2</v>
      </c>
      <c r="DE86">
        <v>1.0737500000000001E-2</v>
      </c>
      <c r="DF86">
        <v>9.6299999999999997E-3</v>
      </c>
      <c r="DG86">
        <v>9.9346999999999994E-3</v>
      </c>
      <c r="DH86">
        <v>9.8417999999999995E-3</v>
      </c>
      <c r="DI86">
        <v>-3.9449999999999997E-3</v>
      </c>
      <c r="DJ86">
        <v>-1.1368000000000001E-3</v>
      </c>
      <c r="DK86">
        <v>6.8297000000000002E-3</v>
      </c>
      <c r="DL86">
        <v>-9.0890000000000003E-4</v>
      </c>
      <c r="DM86">
        <v>-9.1293999999999993E-3</v>
      </c>
      <c r="DN86">
        <v>-2.2937999999999999E-3</v>
      </c>
      <c r="DO86">
        <v>1.1487900000000001E-2</v>
      </c>
      <c r="DP86">
        <v>1.15081E-2</v>
      </c>
      <c r="DQ86">
        <v>1.40518E-2</v>
      </c>
      <c r="DR86">
        <v>7.2833999999999998E-3</v>
      </c>
      <c r="DS86">
        <v>-6.8396000000000004E-3</v>
      </c>
      <c r="DT86">
        <v>0.28722799999999998</v>
      </c>
      <c r="DU86">
        <v>0.33547959999999999</v>
      </c>
      <c r="DV86">
        <v>-0.16407179999999999</v>
      </c>
      <c r="DW86">
        <v>-0.16576650000000001</v>
      </c>
      <c r="DX86">
        <v>-0.1073721</v>
      </c>
      <c r="DY86">
        <v>-5.4990499999999998E-2</v>
      </c>
      <c r="DZ86">
        <v>-3.4511E-2</v>
      </c>
      <c r="EA86">
        <v>1.3032999999999999E-2</v>
      </c>
      <c r="EB86">
        <v>1.66059E-2</v>
      </c>
      <c r="EC86">
        <v>1.6484700000000001E-2</v>
      </c>
      <c r="ED86">
        <v>1.48792E-2</v>
      </c>
      <c r="EE86">
        <v>1.46733E-2</v>
      </c>
      <c r="EF86">
        <v>1.43696E-2</v>
      </c>
      <c r="EG86">
        <v>7.1330000000000005E-4</v>
      </c>
      <c r="EH86">
        <v>3.8677E-3</v>
      </c>
      <c r="EI86">
        <v>1.23044E-2</v>
      </c>
      <c r="EJ86">
        <v>5.2281000000000003E-3</v>
      </c>
      <c r="EK86">
        <v>-2.2564999999999998E-3</v>
      </c>
      <c r="EL86">
        <v>5.3955000000000001E-3</v>
      </c>
      <c r="EM86">
        <v>1.99318E-2</v>
      </c>
      <c r="EN86">
        <v>2.0582199999999998E-2</v>
      </c>
      <c r="EO86" s="34">
        <v>2.3559E-2</v>
      </c>
      <c r="EP86">
        <v>1.7152799999999999E-2</v>
      </c>
      <c r="EQ86">
        <v>3.2063999999999999E-3</v>
      </c>
      <c r="ER86">
        <v>0.29767700000000002</v>
      </c>
      <c r="ES86">
        <v>0.3463832</v>
      </c>
      <c r="ET86">
        <v>-0.15292700000000001</v>
      </c>
      <c r="EU86">
        <v>-0.15518989999999999</v>
      </c>
      <c r="EV86">
        <v>-9.7453700000000004E-2</v>
      </c>
      <c r="EW86">
        <v>-4.6001300000000002E-2</v>
      </c>
      <c r="EX86">
        <v>-2.6560299999999998E-2</v>
      </c>
      <c r="EY86">
        <v>74.570499999999996</v>
      </c>
      <c r="EZ86">
        <v>74.07038</v>
      </c>
      <c r="FA86">
        <v>72.999979999999994</v>
      </c>
      <c r="FB86">
        <v>71.884069999999994</v>
      </c>
      <c r="FC86">
        <v>70.793840000000003</v>
      </c>
      <c r="FD86">
        <v>69.573189999999997</v>
      </c>
      <c r="FE86">
        <v>70.483750000000001</v>
      </c>
      <c r="FF86">
        <v>74.008700000000005</v>
      </c>
      <c r="FG86">
        <v>78.520769999999999</v>
      </c>
      <c r="FH86">
        <v>83.628209999999996</v>
      </c>
      <c r="FI86">
        <v>87.503529999999998</v>
      </c>
      <c r="FJ86">
        <v>90.628259999999997</v>
      </c>
      <c r="FK86">
        <v>93.914379999999994</v>
      </c>
      <c r="FL86">
        <v>96.185169999999999</v>
      </c>
      <c r="FM86">
        <v>97.720920000000007</v>
      </c>
      <c r="FN86">
        <v>99.431030000000007</v>
      </c>
      <c r="FO86">
        <v>99.684169999999995</v>
      </c>
      <c r="FP86">
        <v>99.118679999999998</v>
      </c>
      <c r="FQ86">
        <v>97.491759999999999</v>
      </c>
      <c r="FR86">
        <v>93.52664</v>
      </c>
      <c r="FS86">
        <v>87.91122</v>
      </c>
      <c r="FT86">
        <v>83.4465</v>
      </c>
      <c r="FU86">
        <v>80.413309999999996</v>
      </c>
      <c r="FV86">
        <v>77.841880000000003</v>
      </c>
      <c r="FW86">
        <v>0.11242389999999999</v>
      </c>
      <c r="FX86">
        <v>9.9728000000000004E-3</v>
      </c>
      <c r="FY86">
        <v>9.9728000000000004E-3</v>
      </c>
      <c r="FZ86">
        <v>0</v>
      </c>
      <c r="GA86">
        <v>0</v>
      </c>
    </row>
    <row r="87" spans="1:183" x14ac:dyDescent="0.3">
      <c r="A87" t="s">
        <v>52</v>
      </c>
      <c r="B87" t="s">
        <v>53</v>
      </c>
      <c r="C87" t="s">
        <v>102</v>
      </c>
      <c r="D87" s="6">
        <v>44758</v>
      </c>
      <c r="E87" s="46">
        <v>17</v>
      </c>
      <c r="F87" s="46">
        <v>19</v>
      </c>
      <c r="G87" s="46">
        <v>18</v>
      </c>
      <c r="H87" s="46">
        <v>18</v>
      </c>
      <c r="I87">
        <v>22334</v>
      </c>
      <c r="J87">
        <v>40837</v>
      </c>
      <c r="K87">
        <v>1.1719329999999999</v>
      </c>
      <c r="L87">
        <v>1.0055670000000001</v>
      </c>
      <c r="M87">
        <v>0.89139060000000003</v>
      </c>
      <c r="N87">
        <v>0.82074990000000003</v>
      </c>
      <c r="O87">
        <v>0.7718931</v>
      </c>
      <c r="P87">
        <v>0.76063700000000001</v>
      </c>
      <c r="Q87">
        <v>0.76090060000000004</v>
      </c>
      <c r="R87">
        <v>0.74863619999999997</v>
      </c>
      <c r="S87">
        <v>0.76817389999999997</v>
      </c>
      <c r="T87">
        <v>0.81250489999999997</v>
      </c>
      <c r="U87">
        <v>0.9163346</v>
      </c>
      <c r="V87">
        <v>1.075523</v>
      </c>
      <c r="W87">
        <v>1.295499</v>
      </c>
      <c r="X87">
        <v>1.530931</v>
      </c>
      <c r="Y87">
        <v>1.7946820000000001</v>
      </c>
      <c r="Z87">
        <v>2.0786530000000001</v>
      </c>
      <c r="AA87">
        <v>2.35602</v>
      </c>
      <c r="AB87">
        <v>2.6521180000000002</v>
      </c>
      <c r="AC87">
        <v>2.856976</v>
      </c>
      <c r="AD87">
        <v>2.8489580000000001</v>
      </c>
      <c r="AE87">
        <v>2.6116760000000001</v>
      </c>
      <c r="AF87">
        <v>2.335969</v>
      </c>
      <c r="AG87">
        <v>1.977061</v>
      </c>
      <c r="AH87">
        <v>1.638188</v>
      </c>
      <c r="AI87">
        <v>-8.5839000000000002E-3</v>
      </c>
      <c r="AJ87">
        <v>-3.7101E-3</v>
      </c>
      <c r="AK87">
        <v>-6.2375E-3</v>
      </c>
      <c r="AL87">
        <v>1.1628000000000001E-3</v>
      </c>
      <c r="AM87">
        <v>-5.7139000000000001E-3</v>
      </c>
      <c r="AN87">
        <v>-7.8811999999999997E-3</v>
      </c>
      <c r="AO87">
        <v>-1.1871400000000001E-2</v>
      </c>
      <c r="AP87">
        <v>-7.8028999999999998E-3</v>
      </c>
      <c r="AQ87">
        <v>9.8189999999999996E-4</v>
      </c>
      <c r="AR87">
        <v>-3.191E-4</v>
      </c>
      <c r="AS87">
        <v>9.3519999999999996E-4</v>
      </c>
      <c r="AT87">
        <v>-3.0689999999999998E-4</v>
      </c>
      <c r="AU87">
        <v>5.9293999999999996E-3</v>
      </c>
      <c r="AV87">
        <v>-2.7201999999999999E-3</v>
      </c>
      <c r="AW87">
        <v>-1.77176E-2</v>
      </c>
      <c r="AX87">
        <v>-3.2560899999999997E-2</v>
      </c>
      <c r="AY87">
        <v>0.13942889999999999</v>
      </c>
      <c r="AZ87">
        <v>0.27323459999999999</v>
      </c>
      <c r="BA87">
        <v>-5.2928099999999999E-2</v>
      </c>
      <c r="BB87">
        <v>-0.1896793</v>
      </c>
      <c r="BC87">
        <v>-0.1406433</v>
      </c>
      <c r="BD87">
        <v>-7.6715199999999997E-2</v>
      </c>
      <c r="BE87">
        <v>-4.8009200000000002E-2</v>
      </c>
      <c r="BF87">
        <v>-2.68918E-2</v>
      </c>
      <c r="BG87">
        <v>-3.0065999999999999E-3</v>
      </c>
      <c r="BH87">
        <v>1.3087999999999999E-3</v>
      </c>
      <c r="BI87">
        <v>-1.6972000000000001E-3</v>
      </c>
      <c r="BJ87">
        <v>5.3797000000000003E-3</v>
      </c>
      <c r="BK87">
        <v>-1.8008E-3</v>
      </c>
      <c r="BL87">
        <v>-4.3210999999999996E-3</v>
      </c>
      <c r="BM87">
        <v>-8.1764000000000003E-3</v>
      </c>
      <c r="BN87">
        <v>-3.5934999999999999E-3</v>
      </c>
      <c r="BO87">
        <v>5.6969999999999998E-3</v>
      </c>
      <c r="BP87">
        <v>4.8501999999999998E-3</v>
      </c>
      <c r="BQ87">
        <v>6.7908999999999999E-3</v>
      </c>
      <c r="BR87">
        <v>6.3080999999999996E-3</v>
      </c>
      <c r="BS87">
        <v>1.3193699999999999E-2</v>
      </c>
      <c r="BT87">
        <v>5.0420999999999999E-3</v>
      </c>
      <c r="BU87">
        <v>-9.4733999999999999E-3</v>
      </c>
      <c r="BV87">
        <v>-2.4024400000000001E-2</v>
      </c>
      <c r="BW87">
        <v>0.14810880000000001</v>
      </c>
      <c r="BX87">
        <v>0.2822711</v>
      </c>
      <c r="BY87">
        <v>-4.3498799999999997E-2</v>
      </c>
      <c r="BZ87">
        <v>-0.18020430000000001</v>
      </c>
      <c r="CA87">
        <v>-0.1316399</v>
      </c>
      <c r="CB87">
        <v>-6.8155900000000005E-2</v>
      </c>
      <c r="CC87">
        <v>-4.0185499999999999E-2</v>
      </c>
      <c r="CD87">
        <v>-1.9915700000000001E-2</v>
      </c>
      <c r="CE87">
        <v>8.5630000000000005E-4</v>
      </c>
      <c r="CF87">
        <v>4.7848999999999999E-3</v>
      </c>
      <c r="CG87">
        <v>1.4473999999999999E-3</v>
      </c>
      <c r="CH87">
        <v>8.3002000000000006E-3</v>
      </c>
      <c r="CI87">
        <v>9.0930000000000004E-4</v>
      </c>
      <c r="CJ87">
        <v>-1.8553E-3</v>
      </c>
      <c r="CK87">
        <v>-5.6172000000000001E-3</v>
      </c>
      <c r="CL87">
        <v>-6.7809999999999995E-4</v>
      </c>
      <c r="CM87">
        <v>8.9627000000000005E-3</v>
      </c>
      <c r="CN87">
        <v>8.4305000000000005E-3</v>
      </c>
      <c r="CO87">
        <v>1.08466E-2</v>
      </c>
      <c r="CP87">
        <v>1.08897E-2</v>
      </c>
      <c r="CQ87">
        <v>1.8224899999999999E-2</v>
      </c>
      <c r="CR87">
        <v>1.04183E-2</v>
      </c>
      <c r="CS87">
        <v>-3.7634999999999999E-3</v>
      </c>
      <c r="CT87">
        <v>-1.8112099999999999E-2</v>
      </c>
      <c r="CU87">
        <v>0.15412039999999999</v>
      </c>
      <c r="CV87">
        <v>0.2885296</v>
      </c>
      <c r="CW87">
        <v>-3.6968099999999997E-2</v>
      </c>
      <c r="CX87">
        <v>-0.17364189999999999</v>
      </c>
      <c r="CY87">
        <v>-0.12540419999999999</v>
      </c>
      <c r="CZ87">
        <v>-6.22278E-2</v>
      </c>
      <c r="DA87">
        <v>-3.47668E-2</v>
      </c>
      <c r="DB87">
        <v>-1.5084E-2</v>
      </c>
      <c r="DC87">
        <v>4.7191000000000004E-3</v>
      </c>
      <c r="DD87">
        <v>8.2609999999999992E-3</v>
      </c>
      <c r="DE87">
        <v>4.5919999999999997E-3</v>
      </c>
      <c r="DF87">
        <v>1.12208E-2</v>
      </c>
      <c r="DG87">
        <v>3.6194E-3</v>
      </c>
      <c r="DH87">
        <v>6.1039999999999998E-4</v>
      </c>
      <c r="DI87">
        <v>-3.058E-3</v>
      </c>
      <c r="DJ87">
        <v>2.2372999999999998E-3</v>
      </c>
      <c r="DK87">
        <v>1.2228299999999999E-2</v>
      </c>
      <c r="DL87">
        <v>1.2010699999999999E-2</v>
      </c>
      <c r="DM87">
        <v>1.4902200000000001E-2</v>
      </c>
      <c r="DN87">
        <v>1.54713E-2</v>
      </c>
      <c r="DO87">
        <v>2.3256200000000001E-2</v>
      </c>
      <c r="DP87">
        <v>1.57944E-2</v>
      </c>
      <c r="DQ87">
        <v>1.9463E-3</v>
      </c>
      <c r="DR87">
        <v>-1.2199700000000001E-2</v>
      </c>
      <c r="DS87">
        <v>0.160132</v>
      </c>
      <c r="DT87">
        <v>0.2947882</v>
      </c>
      <c r="DU87">
        <v>-3.04374E-2</v>
      </c>
      <c r="DV87">
        <v>-0.16707959999999999</v>
      </c>
      <c r="DW87">
        <v>-0.1191686</v>
      </c>
      <c r="DX87">
        <v>-5.6299700000000001E-2</v>
      </c>
      <c r="DY87">
        <v>-2.9347999999999999E-2</v>
      </c>
      <c r="DZ87">
        <v>-1.02524E-2</v>
      </c>
      <c r="EA87">
        <v>1.0296400000000001E-2</v>
      </c>
      <c r="EB87">
        <v>1.3279900000000001E-2</v>
      </c>
      <c r="EC87">
        <v>9.1322999999999994E-3</v>
      </c>
      <c r="ED87">
        <v>1.5437599999999999E-2</v>
      </c>
      <c r="EE87">
        <v>7.5325000000000001E-3</v>
      </c>
      <c r="EF87">
        <v>4.1704999999999997E-3</v>
      </c>
      <c r="EG87">
        <v>6.3699999999999998E-4</v>
      </c>
      <c r="EH87">
        <v>6.4466999999999997E-3</v>
      </c>
      <c r="EI87">
        <v>1.6943400000000001E-2</v>
      </c>
      <c r="EJ87">
        <v>1.71801E-2</v>
      </c>
      <c r="EK87">
        <v>2.0757899999999999E-2</v>
      </c>
      <c r="EL87">
        <v>2.2086399999999999E-2</v>
      </c>
      <c r="EM87">
        <v>3.0520499999999999E-2</v>
      </c>
      <c r="EN87">
        <v>2.35567E-2</v>
      </c>
      <c r="EO87">
        <v>1.01905E-2</v>
      </c>
      <c r="EP87">
        <v>-3.6633E-3</v>
      </c>
      <c r="EQ87">
        <v>0.16881189999999999</v>
      </c>
      <c r="ER87">
        <v>0.3038246</v>
      </c>
      <c r="ES87">
        <v>-2.1008099999999998E-2</v>
      </c>
      <c r="ET87">
        <v>-0.15760450000000001</v>
      </c>
      <c r="EU87">
        <v>-0.1101652</v>
      </c>
      <c r="EV87">
        <v>-4.7740400000000002E-2</v>
      </c>
      <c r="EW87">
        <v>-2.15243E-2</v>
      </c>
      <c r="EX87">
        <v>-3.2762999999999998E-3</v>
      </c>
      <c r="EY87">
        <v>75.848960000000005</v>
      </c>
      <c r="EZ87">
        <v>74.24539</v>
      </c>
      <c r="FA87">
        <v>72.425809999999998</v>
      </c>
      <c r="FB87">
        <v>70.705770000000001</v>
      </c>
      <c r="FC87">
        <v>69.728160000000003</v>
      </c>
      <c r="FD87">
        <v>68.553640000000001</v>
      </c>
      <c r="FE87">
        <v>68.81711</v>
      </c>
      <c r="FF87">
        <v>71.843419999999995</v>
      </c>
      <c r="FG87">
        <v>76.909260000000003</v>
      </c>
      <c r="FH87">
        <v>81.602620000000002</v>
      </c>
      <c r="FI87">
        <v>85.879720000000006</v>
      </c>
      <c r="FJ87">
        <v>89.700990000000004</v>
      </c>
      <c r="FK87">
        <v>93.358949999999993</v>
      </c>
      <c r="FL87">
        <v>96.719059999999999</v>
      </c>
      <c r="FM87">
        <v>99.509699999999995</v>
      </c>
      <c r="FN87">
        <v>100.9571</v>
      </c>
      <c r="FO87">
        <v>102.0612</v>
      </c>
      <c r="FP87">
        <v>102.19029999999999</v>
      </c>
      <c r="FQ87">
        <v>101.2266</v>
      </c>
      <c r="FR87">
        <v>98.195239999999998</v>
      </c>
      <c r="FS87">
        <v>92.576030000000003</v>
      </c>
      <c r="FT87">
        <v>87.68777</v>
      </c>
      <c r="FU87">
        <v>84.693079999999995</v>
      </c>
      <c r="FV87">
        <v>82.572649999999996</v>
      </c>
      <c r="FW87">
        <v>9.8888900000000002E-2</v>
      </c>
      <c r="FX87">
        <v>8.3196999999999993E-3</v>
      </c>
      <c r="FY87">
        <v>8.3196999999999993E-3</v>
      </c>
      <c r="FZ87">
        <v>0</v>
      </c>
      <c r="GA87">
        <v>0</v>
      </c>
    </row>
    <row r="88" spans="1:183" x14ac:dyDescent="0.3">
      <c r="A88" t="s">
        <v>52</v>
      </c>
      <c r="B88" t="s">
        <v>53</v>
      </c>
      <c r="C88" t="s">
        <v>102</v>
      </c>
      <c r="D88" s="6">
        <v>44759</v>
      </c>
      <c r="E88" s="46">
        <v>16</v>
      </c>
      <c r="F88" s="46">
        <v>18</v>
      </c>
      <c r="G88" s="46">
        <v>17</v>
      </c>
      <c r="H88" s="46">
        <v>17</v>
      </c>
      <c r="I88">
        <v>6775</v>
      </c>
      <c r="J88">
        <v>40836</v>
      </c>
      <c r="K88">
        <v>1.6901569999999999</v>
      </c>
      <c r="L88">
        <v>1.465948</v>
      </c>
      <c r="M88">
        <v>1.288818</v>
      </c>
      <c r="N88">
        <v>1.1609210000000001</v>
      </c>
      <c r="O88">
        <v>1.059552</v>
      </c>
      <c r="P88">
        <v>0.99609040000000004</v>
      </c>
      <c r="Q88">
        <v>0.97148489999999998</v>
      </c>
      <c r="R88">
        <v>0.94858920000000002</v>
      </c>
      <c r="S88">
        <v>1.0250440000000001</v>
      </c>
      <c r="T88">
        <v>1.1482000000000001</v>
      </c>
      <c r="U88">
        <v>1.3342970000000001</v>
      </c>
      <c r="V88">
        <v>1.5849880000000001</v>
      </c>
      <c r="W88">
        <v>1.8402270000000001</v>
      </c>
      <c r="X88">
        <v>2.0913909999999998</v>
      </c>
      <c r="Y88">
        <v>2.3410410000000001</v>
      </c>
      <c r="Z88">
        <v>2.5961180000000001</v>
      </c>
      <c r="AA88">
        <v>2.8950529999999999</v>
      </c>
      <c r="AB88">
        <v>3.164396</v>
      </c>
      <c r="AC88">
        <v>3.355731</v>
      </c>
      <c r="AD88">
        <v>3.3285100000000001</v>
      </c>
      <c r="AE88">
        <v>3.09565</v>
      </c>
      <c r="AF88">
        <v>2.8587479999999998</v>
      </c>
      <c r="AG88">
        <v>2.4532419999999999</v>
      </c>
      <c r="AH88">
        <v>2.032813</v>
      </c>
      <c r="AI88">
        <v>-1.9947199999999998E-2</v>
      </c>
      <c r="AJ88">
        <v>-4.6752E-3</v>
      </c>
      <c r="AK88">
        <v>-3.2017E-3</v>
      </c>
      <c r="AL88">
        <v>4.5739999999999999E-3</v>
      </c>
      <c r="AM88">
        <v>-7.5014000000000001E-3</v>
      </c>
      <c r="AN88">
        <v>-1.6002700000000002E-2</v>
      </c>
      <c r="AO88">
        <v>-3.8357999999999999E-3</v>
      </c>
      <c r="AP88">
        <v>-1.53937E-2</v>
      </c>
      <c r="AQ88">
        <v>6.2732999999999999E-3</v>
      </c>
      <c r="AR88">
        <v>3.3830399999999997E-2</v>
      </c>
      <c r="AS88">
        <v>3.6396199999999997E-2</v>
      </c>
      <c r="AT88">
        <v>4.10166E-2</v>
      </c>
      <c r="AU88">
        <v>7.7076999999999996E-3</v>
      </c>
      <c r="AV88">
        <v>1.1732599999999999E-2</v>
      </c>
      <c r="AW88">
        <v>3.9987E-3</v>
      </c>
      <c r="AX88">
        <v>7.9283800000000001E-2</v>
      </c>
      <c r="AY88">
        <v>0.1853465</v>
      </c>
      <c r="AZ88">
        <v>4.0633000000000002E-2</v>
      </c>
      <c r="BA88">
        <v>-0.13757539999999999</v>
      </c>
      <c r="BB88">
        <v>-9.2433199999999993E-2</v>
      </c>
      <c r="BC88">
        <v>-8.0793900000000002E-2</v>
      </c>
      <c r="BD88">
        <v>-3.14148E-2</v>
      </c>
      <c r="BE88">
        <v>-2.2908700000000001E-2</v>
      </c>
      <c r="BF88">
        <v>-1.23854E-2</v>
      </c>
      <c r="BG88">
        <v>-7.8189000000000002E-3</v>
      </c>
      <c r="BH88">
        <v>6.3743000000000003E-3</v>
      </c>
      <c r="BI88">
        <v>6.7032999999999997E-3</v>
      </c>
      <c r="BJ88">
        <v>1.3472E-2</v>
      </c>
      <c r="BK88">
        <v>8.25E-4</v>
      </c>
      <c r="BL88">
        <v>-8.0029999999999997E-3</v>
      </c>
      <c r="BM88">
        <v>4.1707999999999997E-3</v>
      </c>
      <c r="BN88">
        <v>-6.2621999999999999E-3</v>
      </c>
      <c r="BO88">
        <v>1.6807200000000001E-2</v>
      </c>
      <c r="BP88">
        <v>4.55681E-2</v>
      </c>
      <c r="BQ88">
        <v>4.9539600000000003E-2</v>
      </c>
      <c r="BR88">
        <v>5.5439200000000001E-2</v>
      </c>
      <c r="BS88">
        <v>2.3259599999999998E-2</v>
      </c>
      <c r="BT88">
        <v>2.7732900000000001E-2</v>
      </c>
      <c r="BU88">
        <v>2.0181600000000001E-2</v>
      </c>
      <c r="BV88">
        <v>9.5398399999999994E-2</v>
      </c>
      <c r="BW88">
        <v>0.20181979999999999</v>
      </c>
      <c r="BX88">
        <v>5.7494999999999997E-2</v>
      </c>
      <c r="BY88">
        <v>-0.12037870000000001</v>
      </c>
      <c r="BZ88">
        <v>-7.5692400000000007E-2</v>
      </c>
      <c r="CA88">
        <v>-6.4727199999999999E-2</v>
      </c>
      <c r="CB88">
        <v>-1.6126499999999998E-2</v>
      </c>
      <c r="CC88">
        <v>-8.7594000000000005E-3</v>
      </c>
      <c r="CD88">
        <v>3.2140000000000001E-4</v>
      </c>
      <c r="CE88">
        <v>5.8120000000000003E-4</v>
      </c>
      <c r="CF88">
        <v>1.40272E-2</v>
      </c>
      <c r="CG88">
        <v>1.35634E-2</v>
      </c>
      <c r="CH88">
        <v>1.9634800000000001E-2</v>
      </c>
      <c r="CI88">
        <v>6.5919000000000004E-3</v>
      </c>
      <c r="CJ88">
        <v>-2.4624E-3</v>
      </c>
      <c r="CK88">
        <v>9.7161999999999995E-3</v>
      </c>
      <c r="CL88">
        <v>6.2299999999999996E-5</v>
      </c>
      <c r="CM88">
        <v>2.41029E-2</v>
      </c>
      <c r="CN88">
        <v>5.3697700000000001E-2</v>
      </c>
      <c r="CO88">
        <v>5.8642699999999999E-2</v>
      </c>
      <c r="CP88">
        <v>6.5428200000000006E-2</v>
      </c>
      <c r="CQ88">
        <v>3.4030900000000003E-2</v>
      </c>
      <c r="CR88">
        <v>3.8814599999999998E-2</v>
      </c>
      <c r="CS88">
        <v>3.1389800000000002E-2</v>
      </c>
      <c r="CT88">
        <v>0.1065593</v>
      </c>
      <c r="CU88">
        <v>0.2132291</v>
      </c>
      <c r="CV88">
        <v>6.9173600000000002E-2</v>
      </c>
      <c r="CW88">
        <v>-0.10846840000000001</v>
      </c>
      <c r="CX88">
        <v>-6.4097699999999994E-2</v>
      </c>
      <c r="CY88">
        <v>-5.3599500000000001E-2</v>
      </c>
      <c r="CZ88">
        <v>-5.5379000000000001E-3</v>
      </c>
      <c r="DA88">
        <v>1.0403000000000001E-3</v>
      </c>
      <c r="DB88">
        <v>9.1220999999999993E-3</v>
      </c>
      <c r="DC88">
        <v>8.9811999999999999E-3</v>
      </c>
      <c r="DD88">
        <v>2.1680000000000001E-2</v>
      </c>
      <c r="DE88">
        <v>2.04236E-2</v>
      </c>
      <c r="DF88">
        <v>2.5797500000000001E-2</v>
      </c>
      <c r="DG88">
        <v>1.23588E-2</v>
      </c>
      <c r="DH88">
        <v>3.0782000000000001E-3</v>
      </c>
      <c r="DI88">
        <v>1.5261500000000001E-2</v>
      </c>
      <c r="DJ88">
        <v>6.3867000000000004E-3</v>
      </c>
      <c r="DK88">
        <v>3.1398700000000002E-2</v>
      </c>
      <c r="DL88">
        <v>6.1827199999999999E-2</v>
      </c>
      <c r="DM88">
        <v>6.7745799999999995E-2</v>
      </c>
      <c r="DN88">
        <v>7.5417300000000007E-2</v>
      </c>
      <c r="DO88">
        <v>4.4802099999999997E-2</v>
      </c>
      <c r="DP88">
        <v>4.98964E-2</v>
      </c>
      <c r="DQ88">
        <v>4.2597999999999997E-2</v>
      </c>
      <c r="DR88">
        <v>0.1177202</v>
      </c>
      <c r="DS88">
        <v>0.22463849999999999</v>
      </c>
      <c r="DT88">
        <v>8.0852099999999996E-2</v>
      </c>
      <c r="DU88">
        <v>-9.6558099999999994E-2</v>
      </c>
      <c r="DV88">
        <v>-5.2503099999999997E-2</v>
      </c>
      <c r="DW88">
        <v>-4.2471799999999997E-2</v>
      </c>
      <c r="DX88">
        <v>5.0507E-3</v>
      </c>
      <c r="DY88">
        <v>1.08401E-2</v>
      </c>
      <c r="DZ88">
        <v>1.7922799999999999E-2</v>
      </c>
      <c r="EA88">
        <v>2.11095E-2</v>
      </c>
      <c r="EB88">
        <v>3.2729599999999998E-2</v>
      </c>
      <c r="EC88">
        <v>3.0328500000000001E-2</v>
      </c>
      <c r="ED88">
        <v>3.46956E-2</v>
      </c>
      <c r="EE88">
        <v>2.06853E-2</v>
      </c>
      <c r="EF88">
        <v>1.10779E-2</v>
      </c>
      <c r="EG88">
        <v>2.32681E-2</v>
      </c>
      <c r="EH88">
        <v>1.5518199999999999E-2</v>
      </c>
      <c r="EI88">
        <v>4.19326E-2</v>
      </c>
      <c r="EJ88">
        <v>7.3564900000000003E-2</v>
      </c>
      <c r="EK88">
        <v>8.0889199999999994E-2</v>
      </c>
      <c r="EL88">
        <v>8.9839799999999997E-2</v>
      </c>
      <c r="EM88">
        <v>6.0353999999999998E-2</v>
      </c>
      <c r="EN88">
        <v>6.58966E-2</v>
      </c>
      <c r="EO88">
        <v>5.8780899999999997E-2</v>
      </c>
      <c r="EP88">
        <v>0.1338348</v>
      </c>
      <c r="EQ88">
        <v>0.24111179999999999</v>
      </c>
      <c r="ER88">
        <v>9.7714099999999998E-2</v>
      </c>
      <c r="ES88">
        <v>-7.9361500000000001E-2</v>
      </c>
      <c r="ET88">
        <v>-3.5762200000000001E-2</v>
      </c>
      <c r="EU88">
        <v>-2.64052E-2</v>
      </c>
      <c r="EV88">
        <v>2.03389E-2</v>
      </c>
      <c r="EW88">
        <v>2.4989399999999998E-2</v>
      </c>
      <c r="EX88">
        <v>3.06295E-2</v>
      </c>
      <c r="EY88">
        <v>85.398160000000004</v>
      </c>
      <c r="EZ88">
        <v>83.956130000000002</v>
      </c>
      <c r="FA88">
        <v>82.11806</v>
      </c>
      <c r="FB88">
        <v>80.271060000000006</v>
      </c>
      <c r="FC88">
        <v>78.502880000000005</v>
      </c>
      <c r="FD88">
        <v>77.501670000000004</v>
      </c>
      <c r="FE88">
        <v>76.532110000000003</v>
      </c>
      <c r="FF88">
        <v>79.284390000000002</v>
      </c>
      <c r="FG88">
        <v>83.923180000000002</v>
      </c>
      <c r="FH88">
        <v>88.935199999999995</v>
      </c>
      <c r="FI88">
        <v>93.945840000000004</v>
      </c>
      <c r="FJ88">
        <v>98.054680000000005</v>
      </c>
      <c r="FK88">
        <v>100.8289</v>
      </c>
      <c r="FL88">
        <v>103.3257</v>
      </c>
      <c r="FM88">
        <v>103.9492</v>
      </c>
      <c r="FN88">
        <v>105.0844</v>
      </c>
      <c r="FO88">
        <v>105.4931</v>
      </c>
      <c r="FP88">
        <v>104.5771</v>
      </c>
      <c r="FQ88">
        <v>102.46850000000001</v>
      </c>
      <c r="FR88">
        <v>99.341769999999997</v>
      </c>
      <c r="FS88">
        <v>96.154989999999998</v>
      </c>
      <c r="FT88">
        <v>93.538060000000002</v>
      </c>
      <c r="FU88">
        <v>90.337689999999995</v>
      </c>
      <c r="FV88">
        <v>87.222009999999997</v>
      </c>
      <c r="FW88">
        <v>0.1980519</v>
      </c>
      <c r="FX88">
        <v>1.5375700000000001E-2</v>
      </c>
      <c r="FY88">
        <v>1.5375700000000001E-2</v>
      </c>
      <c r="FZ88">
        <v>0</v>
      </c>
      <c r="GA88">
        <v>0</v>
      </c>
    </row>
    <row r="89" spans="1:183" x14ac:dyDescent="0.3">
      <c r="A89" t="s">
        <v>52</v>
      </c>
      <c r="B89" t="s">
        <v>53</v>
      </c>
      <c r="C89" t="s">
        <v>102</v>
      </c>
      <c r="D89" s="6">
        <v>44766</v>
      </c>
      <c r="F89" s="46"/>
      <c r="G89" s="46"/>
      <c r="H89" s="46"/>
      <c r="FZ89">
        <v>0</v>
      </c>
      <c r="GA89">
        <v>1</v>
      </c>
    </row>
    <row r="90" spans="1:183" x14ac:dyDescent="0.3">
      <c r="A90" t="s">
        <v>52</v>
      </c>
      <c r="B90" t="s">
        <v>53</v>
      </c>
      <c r="C90" t="s">
        <v>102</v>
      </c>
      <c r="D90" s="6">
        <v>44771</v>
      </c>
      <c r="E90" s="46">
        <v>18</v>
      </c>
      <c r="F90" s="46">
        <v>20</v>
      </c>
      <c r="G90" s="46">
        <v>19</v>
      </c>
      <c r="H90" s="46">
        <v>19</v>
      </c>
      <c r="I90">
        <v>13033</v>
      </c>
      <c r="J90">
        <v>40520</v>
      </c>
      <c r="K90">
        <v>1.236561</v>
      </c>
      <c r="L90">
        <v>1.0780670000000001</v>
      </c>
      <c r="M90">
        <v>0.9684007</v>
      </c>
      <c r="N90">
        <v>0.8910207</v>
      </c>
      <c r="O90">
        <v>0.8457559</v>
      </c>
      <c r="P90">
        <v>0.83034490000000005</v>
      </c>
      <c r="Q90">
        <v>0.8250902</v>
      </c>
      <c r="R90">
        <v>0.76774609999999999</v>
      </c>
      <c r="S90">
        <v>0.73821409999999998</v>
      </c>
      <c r="T90">
        <v>0.74144829999999995</v>
      </c>
      <c r="U90">
        <v>0.80970070000000005</v>
      </c>
      <c r="V90">
        <v>0.93998570000000004</v>
      </c>
      <c r="W90">
        <v>1.1224369999999999</v>
      </c>
      <c r="X90">
        <v>1.3255939999999999</v>
      </c>
      <c r="Y90">
        <v>1.558819</v>
      </c>
      <c r="Z90">
        <v>1.8370949999999999</v>
      </c>
      <c r="AA90">
        <v>2.1085929999999999</v>
      </c>
      <c r="AB90">
        <v>2.3788</v>
      </c>
      <c r="AC90">
        <v>2.526815</v>
      </c>
      <c r="AD90">
        <v>2.4679099999999998</v>
      </c>
      <c r="AE90">
        <v>2.2734749999999999</v>
      </c>
      <c r="AF90">
        <v>2.0849859999999998</v>
      </c>
      <c r="AG90">
        <v>1.813483</v>
      </c>
      <c r="AH90">
        <v>1.51654</v>
      </c>
      <c r="AI90">
        <v>5.7026999999999998E-3</v>
      </c>
      <c r="AJ90">
        <v>3.8054E-3</v>
      </c>
      <c r="AK90">
        <v>1.9945000000000002E-3</v>
      </c>
      <c r="AL90">
        <v>-3.888E-3</v>
      </c>
      <c r="AM90">
        <v>-3.2780999999999999E-3</v>
      </c>
      <c r="AN90">
        <v>-7.4260000000000003E-3</v>
      </c>
      <c r="AO90">
        <v>-4.2474000000000001E-3</v>
      </c>
      <c r="AP90">
        <v>-6.3357999999999999E-3</v>
      </c>
      <c r="AQ90">
        <v>-3.8579999999999999E-3</v>
      </c>
      <c r="AR90">
        <v>-1.4830299999999999E-2</v>
      </c>
      <c r="AS90">
        <v>-2.3045199999999998E-2</v>
      </c>
      <c r="AT90">
        <v>-1.68168E-2</v>
      </c>
      <c r="AU90">
        <v>-2.5270500000000001E-2</v>
      </c>
      <c r="AV90">
        <v>-3.2210200000000001E-2</v>
      </c>
      <c r="AW90">
        <v>-2.9471600000000001E-2</v>
      </c>
      <c r="AX90">
        <v>-2.6700600000000001E-2</v>
      </c>
      <c r="AY90">
        <v>-4.0120099999999999E-2</v>
      </c>
      <c r="AZ90">
        <v>7.2765E-3</v>
      </c>
      <c r="BA90">
        <v>8.0926999999999999E-2</v>
      </c>
      <c r="BB90">
        <v>-1.5186099999999999E-2</v>
      </c>
      <c r="BC90">
        <v>-0.1163621</v>
      </c>
      <c r="BD90">
        <v>-6.09904E-2</v>
      </c>
      <c r="BE90">
        <v>-7.7790999999999997E-3</v>
      </c>
      <c r="BF90">
        <v>-8.3196999999999993E-3</v>
      </c>
      <c r="BG90">
        <v>1.2973E-2</v>
      </c>
      <c r="BH90">
        <v>1.0291399999999999E-2</v>
      </c>
      <c r="BI90">
        <v>7.8946999999999993E-3</v>
      </c>
      <c r="BJ90">
        <v>1.4968E-3</v>
      </c>
      <c r="BK90">
        <v>1.6436999999999999E-3</v>
      </c>
      <c r="BL90">
        <v>-2.7821999999999999E-3</v>
      </c>
      <c r="BM90">
        <v>5.0460000000000001E-4</v>
      </c>
      <c r="BN90">
        <v>-1.0713000000000001E-3</v>
      </c>
      <c r="BO90">
        <v>1.8167000000000001E-3</v>
      </c>
      <c r="BP90">
        <v>-8.6666999999999994E-3</v>
      </c>
      <c r="BQ90">
        <v>-1.6336699999999999E-2</v>
      </c>
      <c r="BR90">
        <v>-9.3348000000000007E-3</v>
      </c>
      <c r="BS90">
        <v>-1.6831599999999999E-2</v>
      </c>
      <c r="BT90">
        <v>-2.3015899999999999E-2</v>
      </c>
      <c r="BU90">
        <v>-1.98073E-2</v>
      </c>
      <c r="BV90">
        <v>-1.64837E-2</v>
      </c>
      <c r="BW90">
        <v>-2.9630900000000002E-2</v>
      </c>
      <c r="BX90">
        <v>1.8116500000000001E-2</v>
      </c>
      <c r="BY90">
        <v>9.1889700000000005E-2</v>
      </c>
      <c r="BZ90">
        <v>-4.4707000000000002E-3</v>
      </c>
      <c r="CA90">
        <v>-0.10598870000000001</v>
      </c>
      <c r="CB90">
        <v>-5.1094500000000001E-2</v>
      </c>
      <c r="CC90">
        <v>1.3102999999999999E-3</v>
      </c>
      <c r="CD90">
        <v>-1.4109999999999999E-4</v>
      </c>
      <c r="CE90">
        <v>1.8008400000000001E-2</v>
      </c>
      <c r="CF90">
        <v>1.47835E-2</v>
      </c>
      <c r="CG90">
        <v>1.19811E-2</v>
      </c>
      <c r="CH90">
        <v>5.2262999999999997E-3</v>
      </c>
      <c r="CI90">
        <v>5.0524000000000003E-3</v>
      </c>
      <c r="CJ90">
        <v>4.3409999999999998E-4</v>
      </c>
      <c r="CK90">
        <v>3.7958000000000002E-3</v>
      </c>
      <c r="CL90">
        <v>2.5747999999999999E-3</v>
      </c>
      <c r="CM90">
        <v>5.7470000000000004E-3</v>
      </c>
      <c r="CN90">
        <v>-4.3978999999999997E-3</v>
      </c>
      <c r="CO90">
        <v>-1.16904E-2</v>
      </c>
      <c r="CP90">
        <v>-4.1527999999999999E-3</v>
      </c>
      <c r="CQ90">
        <v>-1.0986900000000001E-2</v>
      </c>
      <c r="CR90">
        <v>-1.6648E-2</v>
      </c>
      <c r="CS90">
        <v>-1.31138E-2</v>
      </c>
      <c r="CT90">
        <v>-9.4073999999999998E-3</v>
      </c>
      <c r="CU90">
        <v>-2.2366199999999999E-2</v>
      </c>
      <c r="CV90">
        <v>2.56242E-2</v>
      </c>
      <c r="CW90">
        <v>9.9482399999999999E-2</v>
      </c>
      <c r="CX90">
        <v>2.9508E-3</v>
      </c>
      <c r="CY90">
        <v>-9.8804100000000006E-2</v>
      </c>
      <c r="CZ90">
        <v>-4.4240599999999998E-2</v>
      </c>
      <c r="DA90">
        <v>7.6055999999999997E-3</v>
      </c>
      <c r="DB90">
        <v>5.5234000000000004E-3</v>
      </c>
      <c r="DC90">
        <v>2.30438E-2</v>
      </c>
      <c r="DD90">
        <v>1.92757E-2</v>
      </c>
      <c r="DE90">
        <v>1.6067600000000001E-2</v>
      </c>
      <c r="DF90">
        <v>8.9558999999999993E-3</v>
      </c>
      <c r="DG90">
        <v>8.4612000000000003E-3</v>
      </c>
      <c r="DH90">
        <v>3.6505000000000001E-3</v>
      </c>
      <c r="DI90">
        <v>7.0870000000000004E-3</v>
      </c>
      <c r="DJ90">
        <v>6.2208999999999997E-3</v>
      </c>
      <c r="DK90">
        <v>9.6772999999999998E-3</v>
      </c>
      <c r="DL90">
        <v>-1.2909999999999999E-4</v>
      </c>
      <c r="DM90">
        <v>-7.0441000000000002E-3</v>
      </c>
      <c r="DN90">
        <v>1.0292000000000001E-3</v>
      </c>
      <c r="DO90">
        <v>-5.1422000000000004E-3</v>
      </c>
      <c r="DP90">
        <v>-1.0279999999999999E-2</v>
      </c>
      <c r="DQ90">
        <v>-6.4203999999999997E-3</v>
      </c>
      <c r="DR90">
        <v>-2.3311999999999999E-3</v>
      </c>
      <c r="DS90">
        <v>-1.5101399999999999E-2</v>
      </c>
      <c r="DT90">
        <v>3.3131899999999999E-2</v>
      </c>
      <c r="DU90">
        <v>0.1070752</v>
      </c>
      <c r="DV90">
        <v>1.0372299999999999E-2</v>
      </c>
      <c r="DW90">
        <v>-9.1619500000000006E-2</v>
      </c>
      <c r="DX90">
        <v>-3.7386799999999998E-2</v>
      </c>
      <c r="DY90">
        <v>1.3900900000000001E-2</v>
      </c>
      <c r="DZ90">
        <v>1.1187900000000001E-2</v>
      </c>
      <c r="EA90">
        <v>3.03141E-2</v>
      </c>
      <c r="EB90">
        <v>2.5761699999999998E-2</v>
      </c>
      <c r="EC90">
        <v>2.1967799999999999E-2</v>
      </c>
      <c r="ED90">
        <v>1.43407E-2</v>
      </c>
      <c r="EE90">
        <v>1.3383000000000001E-2</v>
      </c>
      <c r="EF90">
        <v>8.2942999999999992E-3</v>
      </c>
      <c r="EG90">
        <v>1.1838899999999999E-2</v>
      </c>
      <c r="EH90">
        <v>1.14854E-2</v>
      </c>
      <c r="EI90">
        <v>1.5351999999999999E-2</v>
      </c>
      <c r="EJ90">
        <v>6.0343999999999997E-3</v>
      </c>
      <c r="EK90">
        <v>-3.3560000000000003E-4</v>
      </c>
      <c r="EL90">
        <v>8.5112E-3</v>
      </c>
      <c r="EM90">
        <v>3.2967000000000001E-3</v>
      </c>
      <c r="EN90">
        <v>-1.0857E-3</v>
      </c>
      <c r="EO90">
        <v>3.2439000000000001E-3</v>
      </c>
      <c r="EP90">
        <v>7.8858000000000001E-3</v>
      </c>
      <c r="EQ90">
        <v>-4.6122999999999997E-3</v>
      </c>
      <c r="ER90">
        <v>4.3971799999999998E-2</v>
      </c>
      <c r="ES90">
        <v>0.1180378</v>
      </c>
      <c r="ET90">
        <v>2.1087700000000001E-2</v>
      </c>
      <c r="EU90">
        <v>-8.1246100000000002E-2</v>
      </c>
      <c r="EV90">
        <v>-2.7490899999999999E-2</v>
      </c>
      <c r="EW90">
        <v>2.2990300000000002E-2</v>
      </c>
      <c r="EX90">
        <v>1.9366600000000001E-2</v>
      </c>
      <c r="EY90">
        <v>75.999359999999996</v>
      </c>
      <c r="EZ90">
        <v>74.185460000000006</v>
      </c>
      <c r="FA90">
        <v>72.704440000000005</v>
      </c>
      <c r="FB90">
        <v>71.40401</v>
      </c>
      <c r="FC90">
        <v>70.127330000000001</v>
      </c>
      <c r="FD90">
        <v>69.533820000000006</v>
      </c>
      <c r="FE90">
        <v>69.383349999999993</v>
      </c>
      <c r="FF90">
        <v>70.863429999999994</v>
      </c>
      <c r="FG90">
        <v>73.898560000000003</v>
      </c>
      <c r="FH90">
        <v>78.22936</v>
      </c>
      <c r="FI90">
        <v>82.550960000000003</v>
      </c>
      <c r="FJ90">
        <v>86.362939999999995</v>
      </c>
      <c r="FK90">
        <v>89.66</v>
      </c>
      <c r="FL90">
        <v>92.242130000000003</v>
      </c>
      <c r="FM90">
        <v>94.281300000000002</v>
      </c>
      <c r="FN90">
        <v>95.901290000000003</v>
      </c>
      <c r="FO90">
        <v>96.922479999999993</v>
      </c>
      <c r="FP90">
        <v>96.093159999999997</v>
      </c>
      <c r="FQ90">
        <v>93.981679999999997</v>
      </c>
      <c r="FR90">
        <v>90.154089999999997</v>
      </c>
      <c r="FS90">
        <v>86.190560000000005</v>
      </c>
      <c r="FT90">
        <v>82.842500000000001</v>
      </c>
      <c r="FU90">
        <v>80.098590000000002</v>
      </c>
      <c r="FV90">
        <v>77.24512</v>
      </c>
      <c r="FW90">
        <v>0.1169844</v>
      </c>
      <c r="FX90">
        <v>1.00597E-2</v>
      </c>
      <c r="FY90">
        <v>1.00597E-2</v>
      </c>
      <c r="FZ90">
        <v>0</v>
      </c>
      <c r="GA90">
        <v>0</v>
      </c>
    </row>
    <row r="91" spans="1:183" x14ac:dyDescent="0.3">
      <c r="A91" t="s">
        <v>52</v>
      </c>
      <c r="B91" t="s">
        <v>53</v>
      </c>
      <c r="C91" t="s">
        <v>102</v>
      </c>
      <c r="D91" s="6">
        <v>44789</v>
      </c>
      <c r="E91" s="46">
        <v>18</v>
      </c>
      <c r="F91" s="46">
        <v>22</v>
      </c>
      <c r="G91" s="46">
        <v>21</v>
      </c>
      <c r="H91" s="46">
        <v>19</v>
      </c>
      <c r="I91">
        <v>35020</v>
      </c>
      <c r="J91">
        <v>36889</v>
      </c>
      <c r="K91">
        <v>1.109364</v>
      </c>
      <c r="L91">
        <v>0.96361129999999995</v>
      </c>
      <c r="M91">
        <v>0.8499255</v>
      </c>
      <c r="N91">
        <v>0.77217610000000003</v>
      </c>
      <c r="O91">
        <v>0.73168979999999995</v>
      </c>
      <c r="P91">
        <v>0.72525340000000005</v>
      </c>
      <c r="Q91">
        <v>0.75724360000000002</v>
      </c>
      <c r="R91">
        <v>0.71748040000000002</v>
      </c>
      <c r="S91">
        <v>0.65789629999999999</v>
      </c>
      <c r="T91">
        <v>0.65835600000000005</v>
      </c>
      <c r="U91">
        <v>0.73028499999999996</v>
      </c>
      <c r="V91">
        <v>0.85961089999999996</v>
      </c>
      <c r="W91">
        <v>1.0786629999999999</v>
      </c>
      <c r="X91">
        <v>1.3541989999999999</v>
      </c>
      <c r="Y91">
        <v>1.6796519999999999</v>
      </c>
      <c r="Z91">
        <v>2.0473859999999999</v>
      </c>
      <c r="AA91">
        <v>2.398047</v>
      </c>
      <c r="AB91">
        <v>2.744024</v>
      </c>
      <c r="AC91">
        <v>2.9460440000000001</v>
      </c>
      <c r="AD91">
        <v>2.8724280000000002</v>
      </c>
      <c r="AE91">
        <v>2.621448</v>
      </c>
      <c r="AF91">
        <v>2.332754</v>
      </c>
      <c r="AG91">
        <v>1.925664</v>
      </c>
      <c r="AH91">
        <v>1.562521</v>
      </c>
      <c r="AI91">
        <v>-1.2872E-2</v>
      </c>
      <c r="AJ91">
        <v>-1.9724999999999999E-3</v>
      </c>
      <c r="AK91">
        <v>-6.5627000000000003E-3</v>
      </c>
      <c r="AL91">
        <v>-7.6534999999999997E-3</v>
      </c>
      <c r="AM91">
        <v>-6.8011E-3</v>
      </c>
      <c r="AN91">
        <v>-4.8050000000000002E-3</v>
      </c>
      <c r="AO91">
        <v>-2.9331000000000001E-3</v>
      </c>
      <c r="AP91">
        <v>-1.789E-3</v>
      </c>
      <c r="AQ91">
        <v>-5.6645000000000003E-3</v>
      </c>
      <c r="AR91">
        <v>-1.2998300000000001E-2</v>
      </c>
      <c r="AS91">
        <v>-1.23728E-2</v>
      </c>
      <c r="AT91">
        <v>-1.99077E-2</v>
      </c>
      <c r="AU91">
        <v>-1.8217799999999999E-2</v>
      </c>
      <c r="AV91">
        <v>-1.19215E-2</v>
      </c>
      <c r="AW91">
        <v>-2.1111000000000001E-2</v>
      </c>
      <c r="AX91">
        <v>-2.59642E-2</v>
      </c>
      <c r="AY91">
        <v>-4.3161100000000001E-2</v>
      </c>
      <c r="AZ91">
        <v>9.9528099999999994E-2</v>
      </c>
      <c r="BA91">
        <v>0.15744</v>
      </c>
      <c r="BB91">
        <v>5.2097499999999998E-2</v>
      </c>
      <c r="BC91">
        <v>1.8374100000000001E-2</v>
      </c>
      <c r="BD91">
        <v>-9.6026100000000003E-2</v>
      </c>
      <c r="BE91">
        <v>-9.4004000000000004E-2</v>
      </c>
      <c r="BF91">
        <v>-5.0107899999999997E-2</v>
      </c>
      <c r="BG91">
        <v>-8.0832999999999999E-3</v>
      </c>
      <c r="BH91">
        <v>2.5679000000000001E-3</v>
      </c>
      <c r="BI91">
        <v>-2.4374000000000002E-3</v>
      </c>
      <c r="BJ91">
        <v>-3.9874000000000003E-3</v>
      </c>
      <c r="BK91">
        <v>-3.5205000000000002E-3</v>
      </c>
      <c r="BL91">
        <v>-1.9400999999999999E-3</v>
      </c>
      <c r="BM91">
        <v>-1.9929999999999999E-4</v>
      </c>
      <c r="BN91">
        <v>1.0747E-3</v>
      </c>
      <c r="BO91">
        <v>-2.5333E-3</v>
      </c>
      <c r="BP91">
        <v>-9.5560000000000003E-3</v>
      </c>
      <c r="BQ91">
        <v>-8.5763000000000002E-3</v>
      </c>
      <c r="BR91">
        <v>-1.56267E-2</v>
      </c>
      <c r="BS91">
        <v>-1.32251E-2</v>
      </c>
      <c r="BT91">
        <v>-6.2668999999999997E-3</v>
      </c>
      <c r="BU91">
        <v>-1.48708E-2</v>
      </c>
      <c r="BV91">
        <v>-1.9374700000000002E-2</v>
      </c>
      <c r="BW91">
        <v>-3.6258199999999997E-2</v>
      </c>
      <c r="BX91">
        <v>0.10655290000000001</v>
      </c>
      <c r="BY91">
        <v>0.16459840000000001</v>
      </c>
      <c r="BZ91">
        <v>5.9262599999999999E-2</v>
      </c>
      <c r="CA91">
        <v>2.5214799999999999E-2</v>
      </c>
      <c r="CB91">
        <v>-8.9325199999999993E-2</v>
      </c>
      <c r="CC91">
        <v>-8.7791900000000006E-2</v>
      </c>
      <c r="CD91">
        <v>-4.4523399999999998E-2</v>
      </c>
      <c r="CE91">
        <v>-4.7666999999999996E-3</v>
      </c>
      <c r="CF91">
        <v>5.7126E-3</v>
      </c>
      <c r="CG91">
        <v>4.1980000000000001E-4</v>
      </c>
      <c r="CH91">
        <v>-1.4483E-3</v>
      </c>
      <c r="CI91">
        <v>-1.2482999999999999E-3</v>
      </c>
      <c r="CJ91">
        <v>4.4100000000000001E-5</v>
      </c>
      <c r="CK91">
        <v>1.694E-3</v>
      </c>
      <c r="CL91">
        <v>3.0580999999999998E-3</v>
      </c>
      <c r="CM91">
        <v>-3.6450000000000002E-4</v>
      </c>
      <c r="CN91">
        <v>-7.1719000000000001E-3</v>
      </c>
      <c r="CO91">
        <v>-5.9468000000000003E-3</v>
      </c>
      <c r="CP91">
        <v>-1.2661800000000001E-2</v>
      </c>
      <c r="CQ91">
        <v>-9.7672000000000002E-3</v>
      </c>
      <c r="CR91">
        <v>-2.3506E-3</v>
      </c>
      <c r="CS91">
        <v>-1.05489E-2</v>
      </c>
      <c r="CT91">
        <v>-1.48109E-2</v>
      </c>
      <c r="CU91">
        <v>-3.14773E-2</v>
      </c>
      <c r="CV91">
        <v>0.1114182</v>
      </c>
      <c r="CW91">
        <v>0.16955629999999999</v>
      </c>
      <c r="CX91">
        <v>6.4225199999999996E-2</v>
      </c>
      <c r="CY91">
        <v>2.9952699999999999E-2</v>
      </c>
      <c r="CZ91">
        <v>-8.4684200000000001E-2</v>
      </c>
      <c r="DA91">
        <v>-8.3489400000000005E-2</v>
      </c>
      <c r="DB91">
        <v>-4.0655499999999997E-2</v>
      </c>
      <c r="DC91">
        <v>-1.4501E-3</v>
      </c>
      <c r="DD91">
        <v>8.8573000000000002E-3</v>
      </c>
      <c r="DE91">
        <v>3.277E-3</v>
      </c>
      <c r="DF91">
        <v>1.0908000000000001E-3</v>
      </c>
      <c r="DG91">
        <v>1.0238999999999999E-3</v>
      </c>
      <c r="DH91">
        <v>2.0282999999999998E-3</v>
      </c>
      <c r="DI91">
        <v>3.5874000000000001E-3</v>
      </c>
      <c r="DJ91">
        <v>5.0416000000000002E-3</v>
      </c>
      <c r="DK91">
        <v>1.8041999999999999E-3</v>
      </c>
      <c r="DL91">
        <v>-4.7876999999999998E-3</v>
      </c>
      <c r="DM91">
        <v>-3.3173999999999999E-3</v>
      </c>
      <c r="DN91">
        <v>-9.6968000000000002E-3</v>
      </c>
      <c r="DO91">
        <v>-6.3092000000000001E-3</v>
      </c>
      <c r="DP91">
        <v>1.5656999999999999E-3</v>
      </c>
      <c r="DQ91">
        <v>-6.2268999999999996E-3</v>
      </c>
      <c r="DR91">
        <v>-1.02471E-2</v>
      </c>
      <c r="DS91">
        <v>-2.6696399999999999E-2</v>
      </c>
      <c r="DT91">
        <v>0.1162835</v>
      </c>
      <c r="DU91">
        <v>0.17451430000000001</v>
      </c>
      <c r="DV91">
        <v>6.9187700000000005E-2</v>
      </c>
      <c r="DW91">
        <v>3.4690600000000002E-2</v>
      </c>
      <c r="DX91">
        <v>-8.0043199999999995E-2</v>
      </c>
      <c r="DY91">
        <v>-7.9186999999999994E-2</v>
      </c>
      <c r="DZ91">
        <v>-3.67877E-2</v>
      </c>
      <c r="EA91">
        <v>3.3386000000000002E-3</v>
      </c>
      <c r="EB91">
        <v>1.33978E-2</v>
      </c>
      <c r="EC91">
        <v>7.4022999999999997E-3</v>
      </c>
      <c r="ED91">
        <v>4.7568000000000003E-3</v>
      </c>
      <c r="EE91">
        <v>4.3045999999999996E-3</v>
      </c>
      <c r="EF91">
        <v>4.8932000000000003E-3</v>
      </c>
      <c r="EG91">
        <v>6.3211999999999999E-3</v>
      </c>
      <c r="EH91">
        <v>7.9053000000000005E-3</v>
      </c>
      <c r="EI91">
        <v>4.9354999999999998E-3</v>
      </c>
      <c r="EJ91">
        <v>-1.3454000000000001E-3</v>
      </c>
      <c r="EK91">
        <v>4.7909999999999999E-4</v>
      </c>
      <c r="EL91">
        <v>-5.4158000000000001E-3</v>
      </c>
      <c r="EM91">
        <v>-1.3165E-3</v>
      </c>
      <c r="EN91">
        <v>7.2202000000000004E-3</v>
      </c>
      <c r="EO91">
        <v>1.3200000000000001E-5</v>
      </c>
      <c r="EP91">
        <v>-3.6576E-3</v>
      </c>
      <c r="EQ91">
        <v>-1.9793600000000001E-2</v>
      </c>
      <c r="ER91">
        <v>0.1233083</v>
      </c>
      <c r="ES91">
        <v>0.18167269999999999</v>
      </c>
      <c r="ET91">
        <v>7.6352799999999998E-2</v>
      </c>
      <c r="EU91">
        <v>4.15313E-2</v>
      </c>
      <c r="EV91">
        <v>-7.3342299999999999E-2</v>
      </c>
      <c r="EW91">
        <v>-7.2974899999999995E-2</v>
      </c>
      <c r="EX91">
        <v>-3.1203100000000001E-2</v>
      </c>
      <c r="EY91">
        <v>71.366669999999999</v>
      </c>
      <c r="EZ91">
        <v>70.38073</v>
      </c>
      <c r="FA91">
        <v>68.787310000000005</v>
      </c>
      <c r="FB91">
        <v>67.597970000000004</v>
      </c>
      <c r="FC91">
        <v>66.261520000000004</v>
      </c>
      <c r="FD91">
        <v>65.672030000000007</v>
      </c>
      <c r="FE91">
        <v>65.426509999999993</v>
      </c>
      <c r="FF91">
        <v>68.013109999999998</v>
      </c>
      <c r="FG91">
        <v>73.379930000000002</v>
      </c>
      <c r="FH91">
        <v>79.146029999999996</v>
      </c>
      <c r="FI91">
        <v>84.305260000000004</v>
      </c>
      <c r="FJ91">
        <v>89.022480000000002</v>
      </c>
      <c r="FK91">
        <v>93.531480000000002</v>
      </c>
      <c r="FL91">
        <v>97.354730000000004</v>
      </c>
      <c r="FM91">
        <v>99.797939999999997</v>
      </c>
      <c r="FN91">
        <v>100.8399</v>
      </c>
      <c r="FO91">
        <v>100.526</v>
      </c>
      <c r="FP91">
        <v>98.636189999999999</v>
      </c>
      <c r="FQ91">
        <v>95.833529999999996</v>
      </c>
      <c r="FR91">
        <v>90.816699999999997</v>
      </c>
      <c r="FS91">
        <v>85.427970000000002</v>
      </c>
      <c r="FT91">
        <v>81.819310000000002</v>
      </c>
      <c r="FU91">
        <v>79.039389999999997</v>
      </c>
      <c r="FV91">
        <v>76.754940000000005</v>
      </c>
      <c r="FW91">
        <v>7.0704600000000006E-2</v>
      </c>
      <c r="FX91">
        <v>6.4478000000000001E-3</v>
      </c>
      <c r="FY91">
        <v>6.4478000000000001E-3</v>
      </c>
      <c r="FZ91">
        <v>0</v>
      </c>
      <c r="GA91">
        <v>0</v>
      </c>
    </row>
    <row r="92" spans="1:183" x14ac:dyDescent="0.3">
      <c r="A92" t="s">
        <v>52</v>
      </c>
      <c r="B92" t="s">
        <v>53</v>
      </c>
      <c r="C92" t="s">
        <v>102</v>
      </c>
      <c r="D92" s="6">
        <v>44790</v>
      </c>
      <c r="E92" s="46">
        <v>17</v>
      </c>
      <c r="F92" s="46">
        <v>19</v>
      </c>
      <c r="G92" s="46">
        <v>18</v>
      </c>
      <c r="H92" s="46">
        <v>19</v>
      </c>
      <c r="I92">
        <v>32771</v>
      </c>
      <c r="J92">
        <v>36852</v>
      </c>
      <c r="K92">
        <v>1.30789</v>
      </c>
      <c r="L92">
        <v>1.130341</v>
      </c>
      <c r="M92">
        <v>0.99972720000000004</v>
      </c>
      <c r="N92">
        <v>0.9103156</v>
      </c>
      <c r="O92">
        <v>0.85984039999999995</v>
      </c>
      <c r="P92">
        <v>0.84369720000000004</v>
      </c>
      <c r="Q92">
        <v>0.87010520000000002</v>
      </c>
      <c r="R92">
        <v>0.83838400000000002</v>
      </c>
      <c r="S92">
        <v>0.7912496</v>
      </c>
      <c r="T92">
        <v>0.82986780000000004</v>
      </c>
      <c r="U92">
        <v>0.91701460000000001</v>
      </c>
      <c r="V92">
        <v>1.013188</v>
      </c>
      <c r="W92">
        <v>1.1499379999999999</v>
      </c>
      <c r="X92">
        <v>1.329809</v>
      </c>
      <c r="Y92">
        <v>1.4829319999999999</v>
      </c>
      <c r="Z92">
        <v>1.6945190000000001</v>
      </c>
      <c r="AA92">
        <v>1.830373</v>
      </c>
      <c r="AB92">
        <v>2.0415700000000001</v>
      </c>
      <c r="AC92">
        <v>2.2061950000000001</v>
      </c>
      <c r="AD92">
        <v>2.1733690000000001</v>
      </c>
      <c r="AE92">
        <v>2.0242879999999999</v>
      </c>
      <c r="AF92">
        <v>1.8351500000000001</v>
      </c>
      <c r="AG92">
        <v>1.5469850000000001</v>
      </c>
      <c r="AH92">
        <v>1.2637670000000001</v>
      </c>
      <c r="AI92">
        <v>-2.2747699999999999E-2</v>
      </c>
      <c r="AJ92">
        <v>-1.28384E-2</v>
      </c>
      <c r="AK92">
        <v>-6.1167000000000001E-3</v>
      </c>
      <c r="AL92">
        <v>4.1330999999999998E-3</v>
      </c>
      <c r="AM92">
        <v>3.3446999999999999E-3</v>
      </c>
      <c r="AN92">
        <v>3.9740000000000001E-4</v>
      </c>
      <c r="AO92">
        <v>-5.4276999999999997E-3</v>
      </c>
      <c r="AP92">
        <v>-1.9987999999999998E-3</v>
      </c>
      <c r="AQ92">
        <v>-1.9359600000000001E-2</v>
      </c>
      <c r="AR92">
        <v>-1.8696999999999998E-2</v>
      </c>
      <c r="AS92">
        <v>-3.8085399999999998E-2</v>
      </c>
      <c r="AT92">
        <v>-5.0314699999999997E-2</v>
      </c>
      <c r="AU92">
        <v>-5.1251199999999997E-2</v>
      </c>
      <c r="AV92">
        <v>-6.5339099999999997E-2</v>
      </c>
      <c r="AW92">
        <v>-5.5992399999999998E-2</v>
      </c>
      <c r="AX92">
        <v>-5.3345299999999998E-2</v>
      </c>
      <c r="AY92">
        <v>0.1141466</v>
      </c>
      <c r="AZ92">
        <v>0.1687102</v>
      </c>
      <c r="BA92">
        <v>0.15969520000000001</v>
      </c>
      <c r="BB92">
        <v>-0.20012949999999999</v>
      </c>
      <c r="BC92">
        <v>-0.1231336</v>
      </c>
      <c r="BD92">
        <v>-6.2459599999999997E-2</v>
      </c>
      <c r="BE92">
        <v>-2.64637E-2</v>
      </c>
      <c r="BF92">
        <v>-1.64838E-2</v>
      </c>
      <c r="BG92">
        <v>-1.7488699999999999E-2</v>
      </c>
      <c r="BH92">
        <v>-7.8916999999999998E-3</v>
      </c>
      <c r="BI92">
        <v>-1.6118E-3</v>
      </c>
      <c r="BJ92">
        <v>8.2123000000000005E-3</v>
      </c>
      <c r="BK92">
        <v>7.0721999999999998E-3</v>
      </c>
      <c r="BL92">
        <v>3.7314000000000002E-3</v>
      </c>
      <c r="BM92">
        <v>-2.1589999999999999E-3</v>
      </c>
      <c r="BN92">
        <v>1.4528E-3</v>
      </c>
      <c r="BO92">
        <v>-1.5632299999999998E-2</v>
      </c>
      <c r="BP92">
        <v>-1.45579E-2</v>
      </c>
      <c r="BQ92">
        <v>-3.3468299999999999E-2</v>
      </c>
      <c r="BR92">
        <v>-4.5352799999999999E-2</v>
      </c>
      <c r="BS92">
        <v>-4.5895999999999999E-2</v>
      </c>
      <c r="BT92">
        <v>-5.9431100000000001E-2</v>
      </c>
      <c r="BU92">
        <v>-4.9906699999999998E-2</v>
      </c>
      <c r="BV92">
        <v>-4.6890599999999998E-2</v>
      </c>
      <c r="BW92">
        <v>0.1205088</v>
      </c>
      <c r="BX92">
        <v>0.17501340000000001</v>
      </c>
      <c r="BY92">
        <v>0.1659746</v>
      </c>
      <c r="BZ92">
        <v>-0.19366079999999999</v>
      </c>
      <c r="CA92">
        <v>-0.1171275</v>
      </c>
      <c r="CB92">
        <v>-5.6793900000000001E-2</v>
      </c>
      <c r="CC92">
        <v>-2.1274600000000001E-2</v>
      </c>
      <c r="CD92">
        <v>-1.18277E-2</v>
      </c>
      <c r="CE92">
        <v>-1.38464E-2</v>
      </c>
      <c r="CF92">
        <v>-4.4657000000000004E-3</v>
      </c>
      <c r="CG92">
        <v>1.5081999999999999E-3</v>
      </c>
      <c r="CH92">
        <v>1.10375E-2</v>
      </c>
      <c r="CI92">
        <v>9.6539E-3</v>
      </c>
      <c r="CJ92">
        <v>6.0404999999999999E-3</v>
      </c>
      <c r="CK92" s="34">
        <v>1.05E-4</v>
      </c>
      <c r="CL92">
        <v>3.8433E-3</v>
      </c>
      <c r="CM92">
        <v>-1.30508E-2</v>
      </c>
      <c r="CN92">
        <v>-1.1691200000000001E-2</v>
      </c>
      <c r="CO92">
        <v>-3.0270499999999999E-2</v>
      </c>
      <c r="CP92">
        <v>-4.1916200000000001E-2</v>
      </c>
      <c r="CQ92">
        <v>-4.2187000000000002E-2</v>
      </c>
      <c r="CR92">
        <v>-5.5339199999999998E-2</v>
      </c>
      <c r="CS92">
        <v>-4.5691700000000002E-2</v>
      </c>
      <c r="CT92">
        <v>-4.2419999999999999E-2</v>
      </c>
      <c r="CU92">
        <v>0.1249152</v>
      </c>
      <c r="CV92">
        <v>0.17937890000000001</v>
      </c>
      <c r="CW92">
        <v>0.17032369999999999</v>
      </c>
      <c r="CX92">
        <v>-0.18918070000000001</v>
      </c>
      <c r="CY92">
        <v>-0.1129676</v>
      </c>
      <c r="CZ92">
        <v>-5.2869899999999997E-2</v>
      </c>
      <c r="DA92">
        <v>-1.7680700000000001E-2</v>
      </c>
      <c r="DB92">
        <v>-8.6029000000000001E-3</v>
      </c>
      <c r="DC92">
        <v>-1.0204100000000001E-2</v>
      </c>
      <c r="DD92">
        <v>-1.0397E-3</v>
      </c>
      <c r="DE92">
        <v>4.6281999999999998E-3</v>
      </c>
      <c r="DF92">
        <v>1.38627E-2</v>
      </c>
      <c r="DG92">
        <v>1.22355E-2</v>
      </c>
      <c r="DH92">
        <v>8.3496000000000004E-3</v>
      </c>
      <c r="DI92">
        <v>2.3689000000000002E-3</v>
      </c>
      <c r="DJ92">
        <v>6.2338000000000003E-3</v>
      </c>
      <c r="DK92">
        <v>-1.0469300000000001E-2</v>
      </c>
      <c r="DL92">
        <v>-8.8245000000000007E-3</v>
      </c>
      <c r="DM92">
        <v>-2.7072700000000002E-2</v>
      </c>
      <c r="DN92">
        <v>-3.8479600000000003E-2</v>
      </c>
      <c r="DO92">
        <v>-3.8477999999999998E-2</v>
      </c>
      <c r="DP92">
        <v>-5.1247300000000003E-2</v>
      </c>
      <c r="DQ92">
        <v>-4.1476800000000001E-2</v>
      </c>
      <c r="DR92">
        <v>-3.7949499999999997E-2</v>
      </c>
      <c r="DS92">
        <v>0.12932160000000001</v>
      </c>
      <c r="DT92">
        <v>0.1837444</v>
      </c>
      <c r="DU92">
        <v>0.17467289999999999</v>
      </c>
      <c r="DV92">
        <v>-0.18470049999999999</v>
      </c>
      <c r="DW92">
        <v>-0.10880769999999999</v>
      </c>
      <c r="DX92">
        <v>-4.8945900000000001E-2</v>
      </c>
      <c r="DY92">
        <v>-1.40868E-2</v>
      </c>
      <c r="DZ92">
        <v>-5.3781000000000002E-3</v>
      </c>
      <c r="EA92">
        <v>-4.9452000000000003E-3</v>
      </c>
      <c r="EB92">
        <v>3.9069999999999999E-3</v>
      </c>
      <c r="EC92">
        <v>9.1330000000000005E-3</v>
      </c>
      <c r="ED92">
        <v>1.7941800000000001E-2</v>
      </c>
      <c r="EE92">
        <v>1.5963000000000001E-2</v>
      </c>
      <c r="EF92">
        <v>1.1683499999999999E-2</v>
      </c>
      <c r="EG92">
        <v>5.6376999999999998E-3</v>
      </c>
      <c r="EH92">
        <v>9.6854000000000003E-3</v>
      </c>
      <c r="EI92">
        <v>-6.7419999999999997E-3</v>
      </c>
      <c r="EJ92">
        <v>-4.6855000000000004E-3</v>
      </c>
      <c r="EK92">
        <v>-2.2455599999999999E-2</v>
      </c>
      <c r="EL92">
        <v>-3.3517699999999997E-2</v>
      </c>
      <c r="EM92">
        <v>-3.3122899999999997E-2</v>
      </c>
      <c r="EN92">
        <v>-4.5339299999999999E-2</v>
      </c>
      <c r="EO92">
        <v>-3.5391100000000002E-2</v>
      </c>
      <c r="EP92">
        <v>-3.1494800000000003E-2</v>
      </c>
      <c r="EQ92">
        <v>0.13568379999999999</v>
      </c>
      <c r="ER92">
        <v>0.19004760000000001</v>
      </c>
      <c r="ES92">
        <v>0.18095230000000001</v>
      </c>
      <c r="ET92">
        <v>-0.1782319</v>
      </c>
      <c r="EU92">
        <v>-0.10280160000000001</v>
      </c>
      <c r="EV92">
        <v>-4.3280300000000001E-2</v>
      </c>
      <c r="EW92">
        <v>-8.8978000000000008E-3</v>
      </c>
      <c r="EX92">
        <v>-7.2199999999999999E-4</v>
      </c>
      <c r="EY92">
        <v>74.583309999999997</v>
      </c>
      <c r="EZ92">
        <v>73.792050000000003</v>
      </c>
      <c r="FA92">
        <v>72.824290000000005</v>
      </c>
      <c r="FB92">
        <v>71.64761</v>
      </c>
      <c r="FC92">
        <v>71.428089999999997</v>
      </c>
      <c r="FD92">
        <v>70.859300000000005</v>
      </c>
      <c r="FE92">
        <v>70.226370000000003</v>
      </c>
      <c r="FF92">
        <v>71.520349999999993</v>
      </c>
      <c r="FG92">
        <v>75.654790000000006</v>
      </c>
      <c r="FH92">
        <v>79.408690000000007</v>
      </c>
      <c r="FI92">
        <v>82.583830000000006</v>
      </c>
      <c r="FJ92">
        <v>86.106229999999996</v>
      </c>
      <c r="FK92">
        <v>88.689729999999997</v>
      </c>
      <c r="FL92">
        <v>90.043530000000004</v>
      </c>
      <c r="FM92">
        <v>91.185820000000007</v>
      </c>
      <c r="FN92">
        <v>91.232410000000002</v>
      </c>
      <c r="FO92">
        <v>90.750500000000002</v>
      </c>
      <c r="FP92">
        <v>90.052340000000001</v>
      </c>
      <c r="FQ92">
        <v>88.293949999999995</v>
      </c>
      <c r="FR92">
        <v>84.50967</v>
      </c>
      <c r="FS92">
        <v>80.269289999999998</v>
      </c>
      <c r="FT92">
        <v>76.898780000000002</v>
      </c>
      <c r="FU92">
        <v>74.451899999999995</v>
      </c>
      <c r="FV92">
        <v>72.825490000000002</v>
      </c>
      <c r="FW92">
        <v>6.8884000000000001E-2</v>
      </c>
      <c r="FX92">
        <v>4.8154000000000001E-3</v>
      </c>
      <c r="FY92">
        <v>5.8754999999999996E-3</v>
      </c>
      <c r="FZ92">
        <v>0</v>
      </c>
      <c r="GA92">
        <v>0</v>
      </c>
    </row>
    <row r="93" spans="1:183" x14ac:dyDescent="0.3">
      <c r="A93" t="s">
        <v>52</v>
      </c>
      <c r="B93" t="s">
        <v>53</v>
      </c>
      <c r="C93" t="s">
        <v>102</v>
      </c>
      <c r="D93" s="6">
        <v>44792</v>
      </c>
      <c r="E93" s="46">
        <v>18</v>
      </c>
      <c r="F93" s="46">
        <v>19</v>
      </c>
      <c r="G93" s="46">
        <v>18</v>
      </c>
      <c r="H93" s="46">
        <v>19</v>
      </c>
      <c r="I93">
        <v>6186</v>
      </c>
      <c r="J93">
        <v>36787</v>
      </c>
      <c r="K93">
        <v>1.2504139999999999</v>
      </c>
      <c r="L93">
        <v>1.0690230000000001</v>
      </c>
      <c r="M93">
        <v>0.95243069999999996</v>
      </c>
      <c r="N93">
        <v>0.87061599999999995</v>
      </c>
      <c r="O93">
        <v>0.83170860000000002</v>
      </c>
      <c r="P93">
        <v>0.82768240000000004</v>
      </c>
      <c r="Q93">
        <v>0.87415120000000002</v>
      </c>
      <c r="R93">
        <v>0.85907940000000005</v>
      </c>
      <c r="S93">
        <v>0.78346709999999997</v>
      </c>
      <c r="T93">
        <v>0.78581080000000003</v>
      </c>
      <c r="U93">
        <v>0.85536060000000003</v>
      </c>
      <c r="V93">
        <v>0.9757363</v>
      </c>
      <c r="W93">
        <v>1.163761</v>
      </c>
      <c r="X93">
        <v>1.403178</v>
      </c>
      <c r="Y93">
        <v>1.651049</v>
      </c>
      <c r="Z93">
        <v>1.9938709999999999</v>
      </c>
      <c r="AA93">
        <v>2.303776</v>
      </c>
      <c r="AB93">
        <v>2.6685660000000002</v>
      </c>
      <c r="AC93">
        <v>2.8553299999999999</v>
      </c>
      <c r="AD93">
        <v>2.7138149999999999</v>
      </c>
      <c r="AE93">
        <v>2.418139</v>
      </c>
      <c r="AF93">
        <v>2.1004679999999998</v>
      </c>
      <c r="AG93">
        <v>1.731279</v>
      </c>
      <c r="AH93">
        <v>1.401932</v>
      </c>
      <c r="AI93">
        <v>-1.6406299999999999E-2</v>
      </c>
      <c r="AJ93">
        <v>-2.4870300000000001E-2</v>
      </c>
      <c r="AK93">
        <v>-2.01643E-2</v>
      </c>
      <c r="AL93">
        <v>-1.6267400000000001E-2</v>
      </c>
      <c r="AM93">
        <v>-1.48997E-2</v>
      </c>
      <c r="AN93">
        <v>-9.8236E-3</v>
      </c>
      <c r="AO93">
        <v>-2.2739599999999999E-2</v>
      </c>
      <c r="AP93">
        <v>-2.89366E-2</v>
      </c>
      <c r="AQ93">
        <v>-2.8773300000000002E-2</v>
      </c>
      <c r="AR93">
        <v>-3.0158000000000001E-2</v>
      </c>
      <c r="AS93">
        <v>-1.18628E-2</v>
      </c>
      <c r="AT93">
        <v>-2.8466600000000002E-2</v>
      </c>
      <c r="AU93">
        <v>-1.3818E-2</v>
      </c>
      <c r="AV93">
        <v>-1.00716E-2</v>
      </c>
      <c r="AW93">
        <v>-3.1562699999999999E-2</v>
      </c>
      <c r="AX93">
        <v>-2.3469500000000001E-2</v>
      </c>
      <c r="AY93">
        <v>-5.5998899999999997E-2</v>
      </c>
      <c r="AZ93">
        <v>0.1825725</v>
      </c>
      <c r="BA93">
        <v>0.20207159999999999</v>
      </c>
      <c r="BB93">
        <v>-0.23659549999999999</v>
      </c>
      <c r="BC93">
        <v>-0.15691910000000001</v>
      </c>
      <c r="BD93">
        <v>-7.6105800000000001E-2</v>
      </c>
      <c r="BE93">
        <v>-2.46222E-2</v>
      </c>
      <c r="BF93">
        <v>-3.2063399999999999E-2</v>
      </c>
      <c r="BG93">
        <v>-6.0813000000000004E-3</v>
      </c>
      <c r="BH93">
        <v>-1.52248E-2</v>
      </c>
      <c r="BI93">
        <v>-1.09105E-2</v>
      </c>
      <c r="BJ93">
        <v>-7.9381E-3</v>
      </c>
      <c r="BK93">
        <v>-7.0101E-3</v>
      </c>
      <c r="BL93" s="34">
        <v>-2.8213000000000001E-3</v>
      </c>
      <c r="BM93">
        <v>-1.5988700000000002E-2</v>
      </c>
      <c r="BN93">
        <v>-2.1305600000000001E-2</v>
      </c>
      <c r="BO93">
        <v>-2.0570999999999999E-2</v>
      </c>
      <c r="BP93">
        <v>-2.09021E-2</v>
      </c>
      <c r="BQ93">
        <v>-1.5857E-3</v>
      </c>
      <c r="BR93">
        <v>-1.7391799999999999E-2</v>
      </c>
      <c r="BS93">
        <v>-1.714E-3</v>
      </c>
      <c r="BT93">
        <v>3.2377E-3</v>
      </c>
      <c r="BU93">
        <v>-1.78181E-2</v>
      </c>
      <c r="BV93">
        <v>-9.2093999999999995E-3</v>
      </c>
      <c r="BW93">
        <v>-4.1386800000000001E-2</v>
      </c>
      <c r="BX93">
        <v>0.19800129999999999</v>
      </c>
      <c r="BY93">
        <v>0.21789800000000001</v>
      </c>
      <c r="BZ93">
        <v>-0.22064719999999999</v>
      </c>
      <c r="CA93">
        <v>-0.1418624</v>
      </c>
      <c r="CB93">
        <v>-6.21781E-2</v>
      </c>
      <c r="CC93">
        <v>-1.22869E-2</v>
      </c>
      <c r="CD93">
        <v>-2.1257700000000001E-2</v>
      </c>
      <c r="CE93">
        <v>1.0698000000000001E-3</v>
      </c>
      <c r="CF93">
        <v>-8.5442999999999995E-3</v>
      </c>
      <c r="CG93">
        <v>-4.5014E-3</v>
      </c>
      <c r="CH93">
        <v>-2.1692E-3</v>
      </c>
      <c r="CI93">
        <v>-1.5456999999999999E-3</v>
      </c>
      <c r="CJ93">
        <v>2.0284999999999999E-3</v>
      </c>
      <c r="CK93">
        <v>-1.1313E-2</v>
      </c>
      <c r="CL93">
        <v>-1.6020400000000001E-2</v>
      </c>
      <c r="CM93">
        <v>-1.4890199999999999E-2</v>
      </c>
      <c r="CN93">
        <v>-1.44916E-2</v>
      </c>
      <c r="CO93">
        <v>5.5322000000000001E-3</v>
      </c>
      <c r="CP93">
        <v>-9.7213000000000004E-3</v>
      </c>
      <c r="CQ93">
        <v>6.6690999999999999E-3</v>
      </c>
      <c r="CR93">
        <v>1.2455600000000001E-2</v>
      </c>
      <c r="CS93">
        <v>-8.2985999999999997E-3</v>
      </c>
      <c r="CT93">
        <v>6.6710000000000001E-4</v>
      </c>
      <c r="CU93">
        <v>-3.12664E-2</v>
      </c>
      <c r="CV93">
        <v>0.20868719999999999</v>
      </c>
      <c r="CW93">
        <v>0.22885939999999999</v>
      </c>
      <c r="CX93">
        <v>-0.2096015</v>
      </c>
      <c r="CY93">
        <v>-0.1314343</v>
      </c>
      <c r="CZ93">
        <v>-5.2531799999999997E-2</v>
      </c>
      <c r="DA93">
        <v>-3.7434E-3</v>
      </c>
      <c r="DB93">
        <v>-1.3773799999999999E-2</v>
      </c>
      <c r="DC93">
        <v>8.2208999999999997E-3</v>
      </c>
      <c r="DD93">
        <v>-1.8638999999999999E-3</v>
      </c>
      <c r="DE93">
        <v>1.9078000000000001E-3</v>
      </c>
      <c r="DF93">
        <v>3.5996999999999999E-3</v>
      </c>
      <c r="DG93">
        <v>3.9186000000000004E-3</v>
      </c>
      <c r="DH93">
        <v>6.8783000000000004E-3</v>
      </c>
      <c r="DI93">
        <v>-6.6373999999999999E-3</v>
      </c>
      <c r="DJ93">
        <v>-1.0735099999999999E-2</v>
      </c>
      <c r="DK93">
        <v>-9.2093999999999995E-3</v>
      </c>
      <c r="DL93">
        <v>-8.0809999999999996E-3</v>
      </c>
      <c r="DM93">
        <v>1.2650099999999999E-2</v>
      </c>
      <c r="DN93">
        <v>-2.0509E-3</v>
      </c>
      <c r="DO93">
        <v>1.5052299999999999E-2</v>
      </c>
      <c r="DP93">
        <v>2.1673600000000001E-2</v>
      </c>
      <c r="DQ93">
        <v>1.2209E-3</v>
      </c>
      <c r="DR93">
        <v>1.0543500000000001E-2</v>
      </c>
      <c r="DS93">
        <v>-2.1146100000000001E-2</v>
      </c>
      <c r="DT93">
        <v>0.21937309999999999</v>
      </c>
      <c r="DU93">
        <v>0.2398207</v>
      </c>
      <c r="DV93">
        <v>-0.1985557</v>
      </c>
      <c r="DW93">
        <v>-0.12100610000000001</v>
      </c>
      <c r="DX93">
        <v>-4.2885399999999997E-2</v>
      </c>
      <c r="DY93">
        <v>4.7999999999999996E-3</v>
      </c>
      <c r="DZ93">
        <v>-6.2897999999999999E-3</v>
      </c>
      <c r="EA93">
        <v>1.8545900000000001E-2</v>
      </c>
      <c r="EB93">
        <v>7.7815999999999996E-3</v>
      </c>
      <c r="EC93">
        <v>1.1161600000000001E-2</v>
      </c>
      <c r="ED93">
        <v>1.1929E-2</v>
      </c>
      <c r="EE93">
        <v>1.18082E-2</v>
      </c>
      <c r="EF93">
        <v>1.38806E-2</v>
      </c>
      <c r="EG93">
        <v>1.1349999999999999E-4</v>
      </c>
      <c r="EH93">
        <v>-3.1042000000000001E-3</v>
      </c>
      <c r="EI93">
        <v>-1.0070999999999999E-3</v>
      </c>
      <c r="EJ93">
        <v>1.1749E-3</v>
      </c>
      <c r="EK93">
        <v>2.2927199999999998E-2</v>
      </c>
      <c r="EL93">
        <v>9.0240000000000008E-3</v>
      </c>
      <c r="EM93">
        <v>2.7156300000000001E-2</v>
      </c>
      <c r="EN93">
        <v>3.4982800000000001E-2</v>
      </c>
      <c r="EO93">
        <v>1.49655E-2</v>
      </c>
      <c r="EP93">
        <v>2.4803599999999999E-2</v>
      </c>
      <c r="EQ93">
        <v>-6.5339999999999999E-3</v>
      </c>
      <c r="ER93">
        <v>0.23480190000000001</v>
      </c>
      <c r="ES93">
        <v>0.25564710000000002</v>
      </c>
      <c r="ET93">
        <v>-0.1826074</v>
      </c>
      <c r="EU93">
        <v>-0.1059494</v>
      </c>
      <c r="EV93">
        <v>-2.8957699999999999E-2</v>
      </c>
      <c r="EW93">
        <v>1.7135299999999999E-2</v>
      </c>
      <c r="EX93">
        <v>4.5158999999999998E-3</v>
      </c>
      <c r="EY93">
        <v>73.817340000000002</v>
      </c>
      <c r="EZ93">
        <v>72.927760000000006</v>
      </c>
      <c r="FA93">
        <v>71.925539999999998</v>
      </c>
      <c r="FB93">
        <v>70.748609999999999</v>
      </c>
      <c r="FC93">
        <v>69.213390000000004</v>
      </c>
      <c r="FD93">
        <v>67.987009999999998</v>
      </c>
      <c r="FE93">
        <v>67.504090000000005</v>
      </c>
      <c r="FF93">
        <v>70.436170000000004</v>
      </c>
      <c r="FG93">
        <v>76.133219999999994</v>
      </c>
      <c r="FH93">
        <v>82.265450000000001</v>
      </c>
      <c r="FI93">
        <v>87.486599999999996</v>
      </c>
      <c r="FJ93">
        <v>89.368669999999995</v>
      </c>
      <c r="FK93">
        <v>92.286450000000002</v>
      </c>
      <c r="FL93">
        <v>93.791679999999999</v>
      </c>
      <c r="FM93">
        <v>95.726219999999998</v>
      </c>
      <c r="FN93">
        <v>97.550910000000002</v>
      </c>
      <c r="FO93">
        <v>98.784400000000005</v>
      </c>
      <c r="FP93">
        <v>98.756699999999995</v>
      </c>
      <c r="FQ93">
        <v>95.781800000000004</v>
      </c>
      <c r="FR93">
        <v>88.920389999999998</v>
      </c>
      <c r="FS93">
        <v>81.667209999999997</v>
      </c>
      <c r="FT93">
        <v>77.247299999999996</v>
      </c>
      <c r="FU93">
        <v>75.25694</v>
      </c>
      <c r="FV93">
        <v>73.632059999999996</v>
      </c>
      <c r="FW93">
        <v>0.16348280000000001</v>
      </c>
      <c r="FX93">
        <v>1.45959E-2</v>
      </c>
      <c r="FY93">
        <v>1.45959E-2</v>
      </c>
      <c r="FZ93">
        <v>0</v>
      </c>
      <c r="GA93">
        <v>0</v>
      </c>
    </row>
    <row r="94" spans="1:183" x14ac:dyDescent="0.3">
      <c r="A94" t="s">
        <v>52</v>
      </c>
      <c r="B94" t="s">
        <v>53</v>
      </c>
      <c r="C94" t="s">
        <v>102</v>
      </c>
      <c r="D94" s="6">
        <v>44806</v>
      </c>
      <c r="E94" s="46">
        <v>18</v>
      </c>
      <c r="F94" s="46">
        <v>19</v>
      </c>
      <c r="G94" s="46">
        <v>18</v>
      </c>
      <c r="H94" s="46">
        <v>19</v>
      </c>
      <c r="I94">
        <v>6432</v>
      </c>
      <c r="J94">
        <v>39706</v>
      </c>
      <c r="K94">
        <v>1.4802599999999999</v>
      </c>
      <c r="L94">
        <v>1.276386</v>
      </c>
      <c r="M94">
        <v>1.1509510000000001</v>
      </c>
      <c r="N94">
        <v>1.050305</v>
      </c>
      <c r="O94">
        <v>1.0034620000000001</v>
      </c>
      <c r="P94">
        <v>0.97860749999999996</v>
      </c>
      <c r="Q94">
        <v>0.99608410000000003</v>
      </c>
      <c r="R94">
        <v>0.93019589999999996</v>
      </c>
      <c r="S94">
        <v>0.85843930000000002</v>
      </c>
      <c r="T94">
        <v>0.88294240000000002</v>
      </c>
      <c r="U94">
        <v>1.012902</v>
      </c>
      <c r="V94">
        <v>1.209293</v>
      </c>
      <c r="W94">
        <v>1.4843649999999999</v>
      </c>
      <c r="X94">
        <v>1.7828759999999999</v>
      </c>
      <c r="Y94">
        <v>2.1040730000000001</v>
      </c>
      <c r="Z94">
        <v>2.457309</v>
      </c>
      <c r="AA94">
        <v>2.8370069999999998</v>
      </c>
      <c r="AB94">
        <v>3.1552259999999999</v>
      </c>
      <c r="AC94">
        <v>3.2662559999999998</v>
      </c>
      <c r="AD94">
        <v>3.0827939999999998</v>
      </c>
      <c r="AE94">
        <v>2.8209610000000001</v>
      </c>
      <c r="AF94">
        <v>2.5089769999999998</v>
      </c>
      <c r="AG94">
        <v>2.1416110000000002</v>
      </c>
      <c r="AH94">
        <v>1.8158559999999999</v>
      </c>
      <c r="AI94">
        <v>-4.5552200000000001E-2</v>
      </c>
      <c r="AJ94">
        <v>-4.3485000000000003E-2</v>
      </c>
      <c r="AK94">
        <v>-1.91845E-2</v>
      </c>
      <c r="AL94">
        <v>-1.85179E-2</v>
      </c>
      <c r="AM94">
        <v>-5.5468999999999996E-3</v>
      </c>
      <c r="AN94">
        <v>-9.3825999999999996E-3</v>
      </c>
      <c r="AO94">
        <v>-1.6352700000000001E-2</v>
      </c>
      <c r="AP94">
        <v>-2.3549400000000002E-2</v>
      </c>
      <c r="AQ94">
        <v>-3.6099199999999998E-2</v>
      </c>
      <c r="AR94">
        <v>-3.8327100000000003E-2</v>
      </c>
      <c r="AS94">
        <v>-2.9578299999999998E-2</v>
      </c>
      <c r="AT94">
        <v>-3.8010700000000001E-2</v>
      </c>
      <c r="AU94">
        <v>-4.1142499999999999E-2</v>
      </c>
      <c r="AV94">
        <v>-5.8313400000000001E-2</v>
      </c>
      <c r="AW94">
        <v>-4.3214599999999999E-2</v>
      </c>
      <c r="AX94">
        <v>-8.3920700000000001E-2</v>
      </c>
      <c r="AY94">
        <v>-8.2623600000000005E-2</v>
      </c>
      <c r="AZ94">
        <v>0.12685660000000001</v>
      </c>
      <c r="BA94">
        <v>0.14586869999999999</v>
      </c>
      <c r="BB94">
        <v>-0.1976194</v>
      </c>
      <c r="BC94">
        <v>-0.1498516</v>
      </c>
      <c r="BD94">
        <v>-0.12823209999999999</v>
      </c>
      <c r="BE94">
        <v>-7.4710899999999997E-2</v>
      </c>
      <c r="BF94">
        <v>-4.3811900000000001E-2</v>
      </c>
      <c r="BG94">
        <v>-3.4510199999999998E-2</v>
      </c>
      <c r="BH94">
        <v>-3.3535299999999997E-2</v>
      </c>
      <c r="BI94">
        <v>-1.0260200000000001E-2</v>
      </c>
      <c r="BJ94">
        <v>-1.02735E-2</v>
      </c>
      <c r="BK94">
        <v>2.4483E-3</v>
      </c>
      <c r="BL94">
        <v>-1.5364E-3</v>
      </c>
      <c r="BM94">
        <v>-8.6505999999999996E-3</v>
      </c>
      <c r="BN94">
        <v>-1.4998600000000001E-2</v>
      </c>
      <c r="BO94">
        <v>-2.6858199999999999E-2</v>
      </c>
      <c r="BP94">
        <v>-2.83214E-2</v>
      </c>
      <c r="BQ94">
        <v>-1.8581E-2</v>
      </c>
      <c r="BR94">
        <v>-2.5520299999999999E-2</v>
      </c>
      <c r="BS94">
        <v>-2.7541800000000002E-2</v>
      </c>
      <c r="BT94">
        <v>-4.3663399999999998E-2</v>
      </c>
      <c r="BU94">
        <v>-2.8261399999999999E-2</v>
      </c>
      <c r="BV94">
        <v>-6.8322400000000005E-2</v>
      </c>
      <c r="BW94">
        <v>-6.6380999999999996E-2</v>
      </c>
      <c r="BX94">
        <v>0.1439097</v>
      </c>
      <c r="BY94">
        <v>0.1630421</v>
      </c>
      <c r="BZ94">
        <v>-0.1806152</v>
      </c>
      <c r="CA94">
        <v>-0.13358</v>
      </c>
      <c r="CB94">
        <v>-0.1127913</v>
      </c>
      <c r="CC94">
        <v>-6.0456200000000002E-2</v>
      </c>
      <c r="CD94">
        <v>-3.08924E-2</v>
      </c>
      <c r="CE94">
        <v>-2.68626E-2</v>
      </c>
      <c r="CF94">
        <v>-2.66442E-2</v>
      </c>
      <c r="CG94">
        <v>-4.0793000000000001E-3</v>
      </c>
      <c r="CH94">
        <v>-4.5633999999999996E-3</v>
      </c>
      <c r="CI94">
        <v>7.9857000000000001E-3</v>
      </c>
      <c r="CJ94">
        <v>3.8979000000000001E-3</v>
      </c>
      <c r="CK94">
        <v>-3.3162000000000001E-3</v>
      </c>
      <c r="CL94">
        <v>-9.0764000000000001E-3</v>
      </c>
      <c r="CM94">
        <v>-2.0457900000000001E-2</v>
      </c>
      <c r="CN94">
        <v>-2.1391400000000001E-2</v>
      </c>
      <c r="CO94">
        <v>-1.09643E-2</v>
      </c>
      <c r="CP94">
        <v>-1.6869599999999998E-2</v>
      </c>
      <c r="CQ94">
        <v>-1.8121999999999999E-2</v>
      </c>
      <c r="CR94">
        <v>-3.3516900000000002E-2</v>
      </c>
      <c r="CS94">
        <v>-1.7904900000000001E-2</v>
      </c>
      <c r="CT94">
        <v>-5.7519000000000001E-2</v>
      </c>
      <c r="CU94">
        <v>-5.5131399999999997E-2</v>
      </c>
      <c r="CV94">
        <v>0.15572059999999999</v>
      </c>
      <c r="CW94">
        <v>0.17493639999999999</v>
      </c>
      <c r="CX94">
        <v>-0.16883809999999999</v>
      </c>
      <c r="CY94">
        <v>-0.12231019999999999</v>
      </c>
      <c r="CZ94">
        <v>-0.1020971</v>
      </c>
      <c r="DA94">
        <v>-5.0583500000000003E-2</v>
      </c>
      <c r="DB94">
        <v>-2.1944399999999999E-2</v>
      </c>
      <c r="DC94">
        <v>-1.9214999999999999E-2</v>
      </c>
      <c r="DD94">
        <v>-1.9753099999999999E-2</v>
      </c>
      <c r="DE94">
        <v>2.1017000000000002E-3</v>
      </c>
      <c r="DF94">
        <v>1.1467000000000001E-3</v>
      </c>
      <c r="DG94">
        <v>1.35231E-2</v>
      </c>
      <c r="DH94">
        <v>9.3322000000000006E-3</v>
      </c>
      <c r="DI94">
        <v>2.0181999999999999E-3</v>
      </c>
      <c r="DJ94">
        <v>-3.1541E-3</v>
      </c>
      <c r="DK94">
        <v>-1.40576E-2</v>
      </c>
      <c r="DL94">
        <v>-1.4461399999999999E-2</v>
      </c>
      <c r="DM94">
        <v>-3.3476000000000001E-3</v>
      </c>
      <c r="DN94">
        <v>-8.2188000000000001E-3</v>
      </c>
      <c r="DO94">
        <v>-8.7022000000000002E-3</v>
      </c>
      <c r="DP94">
        <v>-2.33703E-2</v>
      </c>
      <c r="DQ94">
        <v>-7.5484000000000002E-3</v>
      </c>
      <c r="DR94">
        <v>-4.6715699999999999E-2</v>
      </c>
      <c r="DS94">
        <v>-4.3881799999999999E-2</v>
      </c>
      <c r="DT94">
        <v>0.1675316</v>
      </c>
      <c r="DU94">
        <v>0.18683069999999999</v>
      </c>
      <c r="DV94">
        <v>-0.15706100000000001</v>
      </c>
      <c r="DW94">
        <v>-0.1110405</v>
      </c>
      <c r="DX94">
        <v>-9.1402899999999995E-2</v>
      </c>
      <c r="DY94">
        <v>-4.0710799999999998E-2</v>
      </c>
      <c r="DZ94">
        <v>-1.29964E-2</v>
      </c>
      <c r="EA94">
        <v>-8.1729999999999997E-3</v>
      </c>
      <c r="EB94">
        <v>-9.8034000000000003E-3</v>
      </c>
      <c r="EC94">
        <v>1.1025999999999999E-2</v>
      </c>
      <c r="ED94">
        <v>9.3910999999999994E-3</v>
      </c>
      <c r="EE94">
        <v>2.1518200000000001E-2</v>
      </c>
      <c r="EF94">
        <v>1.7178499999999999E-2</v>
      </c>
      <c r="EG94">
        <v>9.7202E-3</v>
      </c>
      <c r="EH94">
        <v>5.3966999999999999E-3</v>
      </c>
      <c r="EI94">
        <v>-4.8165999999999999E-3</v>
      </c>
      <c r="EJ94">
        <v>-4.4556999999999999E-3</v>
      </c>
      <c r="EK94">
        <v>7.6496000000000003E-3</v>
      </c>
      <c r="EL94">
        <v>4.2716000000000004E-3</v>
      </c>
      <c r="EM94">
        <v>4.8985000000000001E-3</v>
      </c>
      <c r="EN94">
        <v>-8.7203000000000003E-3</v>
      </c>
      <c r="EO94">
        <v>7.4047999999999996E-3</v>
      </c>
      <c r="EP94">
        <v>-3.1117300000000001E-2</v>
      </c>
      <c r="EQ94">
        <v>-2.7639299999999999E-2</v>
      </c>
      <c r="ER94">
        <v>0.18458469999999999</v>
      </c>
      <c r="ES94">
        <v>0.2040042</v>
      </c>
      <c r="ET94">
        <v>-0.14005670000000001</v>
      </c>
      <c r="EU94">
        <v>-9.47688E-2</v>
      </c>
      <c r="EV94">
        <v>-7.5962199999999994E-2</v>
      </c>
      <c r="EW94">
        <v>-2.64561E-2</v>
      </c>
      <c r="EX94">
        <v>-7.6899999999999999E-5</v>
      </c>
      <c r="EY94">
        <v>84.673839999999998</v>
      </c>
      <c r="EZ94">
        <v>82.555769999999995</v>
      </c>
      <c r="FA94">
        <v>80.957340000000002</v>
      </c>
      <c r="FB94">
        <v>79.135869999999997</v>
      </c>
      <c r="FC94">
        <v>77.92765</v>
      </c>
      <c r="FD94">
        <v>75.867930000000001</v>
      </c>
      <c r="FE94">
        <v>75.331869999999995</v>
      </c>
      <c r="FF94">
        <v>77.050060000000002</v>
      </c>
      <c r="FG94">
        <v>80.518060000000006</v>
      </c>
      <c r="FH94">
        <v>85.910920000000004</v>
      </c>
      <c r="FI94">
        <v>91.129490000000004</v>
      </c>
      <c r="FJ94">
        <v>95.112399999999994</v>
      </c>
      <c r="FK94">
        <v>98.026679999999999</v>
      </c>
      <c r="FL94">
        <v>101.43770000000001</v>
      </c>
      <c r="FM94">
        <v>104.98820000000001</v>
      </c>
      <c r="FN94">
        <v>106.3227</v>
      </c>
      <c r="FO94">
        <v>107.88120000000001</v>
      </c>
      <c r="FP94">
        <v>107.2899</v>
      </c>
      <c r="FQ94">
        <v>104.6876</v>
      </c>
      <c r="FR94">
        <v>100.61960000000001</v>
      </c>
      <c r="FS94">
        <v>97.206540000000004</v>
      </c>
      <c r="FT94">
        <v>93.854870000000005</v>
      </c>
      <c r="FU94">
        <v>89.927120000000002</v>
      </c>
      <c r="FV94">
        <v>86.401529999999994</v>
      </c>
      <c r="FW94">
        <v>0.18327579999999999</v>
      </c>
      <c r="FX94">
        <v>1.5982300000000001E-2</v>
      </c>
      <c r="FY94">
        <v>1.5982300000000001E-2</v>
      </c>
      <c r="FZ94">
        <v>0</v>
      </c>
      <c r="GA94">
        <v>0</v>
      </c>
    </row>
    <row r="95" spans="1:183" x14ac:dyDescent="0.3">
      <c r="A95" t="s">
        <v>52</v>
      </c>
      <c r="B95" t="s">
        <v>53</v>
      </c>
      <c r="C95" t="s">
        <v>102</v>
      </c>
      <c r="D95" s="6">
        <v>44809</v>
      </c>
      <c r="E95" s="46">
        <v>19</v>
      </c>
      <c r="F95" s="46">
        <v>22</v>
      </c>
      <c r="G95" s="46">
        <v>19</v>
      </c>
      <c r="H95" s="46">
        <v>20</v>
      </c>
      <c r="I95">
        <v>36415</v>
      </c>
      <c r="J95">
        <v>36431</v>
      </c>
      <c r="K95">
        <v>1.3268580000000001</v>
      </c>
      <c r="L95">
        <v>1.1460379999999999</v>
      </c>
      <c r="M95">
        <v>1.0160940000000001</v>
      </c>
      <c r="N95">
        <v>0.92047540000000005</v>
      </c>
      <c r="O95">
        <v>0.86226860000000005</v>
      </c>
      <c r="P95">
        <v>0.82826569999999999</v>
      </c>
      <c r="Q95">
        <v>0.82875829999999995</v>
      </c>
      <c r="R95">
        <v>0.81836799999999998</v>
      </c>
      <c r="S95">
        <v>0.87645470000000003</v>
      </c>
      <c r="T95">
        <v>0.98500330000000003</v>
      </c>
      <c r="U95">
        <v>1.1886950000000001</v>
      </c>
      <c r="V95">
        <v>1.4630810000000001</v>
      </c>
      <c r="W95">
        <v>1.7758050000000001</v>
      </c>
      <c r="X95">
        <v>2.0918830000000002</v>
      </c>
      <c r="Y95">
        <v>2.415149</v>
      </c>
      <c r="Z95">
        <v>2.7304930000000001</v>
      </c>
      <c r="AA95">
        <v>2.9907859999999999</v>
      </c>
      <c r="AB95">
        <v>3.2699690000000001</v>
      </c>
      <c r="AC95">
        <v>3.369545</v>
      </c>
      <c r="AD95">
        <v>3.224885</v>
      </c>
      <c r="AE95">
        <v>3.0143309999999999</v>
      </c>
      <c r="AF95">
        <v>2.7452839999999998</v>
      </c>
      <c r="AG95">
        <v>2.3525779999999998</v>
      </c>
      <c r="AH95">
        <v>1.9895849999999999</v>
      </c>
      <c r="AI95">
        <v>9.4019999999999998E-4</v>
      </c>
      <c r="AJ95">
        <v>1.4825000000000001E-3</v>
      </c>
      <c r="AK95">
        <v>5.6067000000000001E-3</v>
      </c>
      <c r="AL95">
        <v>7.6555E-3</v>
      </c>
      <c r="AM95">
        <v>1.0835900000000001E-2</v>
      </c>
      <c r="AN95">
        <v>2.6170999999999998E-3</v>
      </c>
      <c r="AO95">
        <v>-7.9130999999999993E-3</v>
      </c>
      <c r="AP95">
        <v>-1.7301299999999999E-2</v>
      </c>
      <c r="AQ95">
        <v>8.2538999999999998E-3</v>
      </c>
      <c r="AR95">
        <v>1.37243E-2</v>
      </c>
      <c r="AS95">
        <v>3.4775800000000003E-2</v>
      </c>
      <c r="AT95">
        <v>3.7215600000000001E-2</v>
      </c>
      <c r="AU95">
        <v>2.0062E-2</v>
      </c>
      <c r="AV95">
        <v>-1.14235E-2</v>
      </c>
      <c r="AW95">
        <v>-6.2322900000000001E-2</v>
      </c>
      <c r="AX95">
        <v>-9.0203599999999995E-2</v>
      </c>
      <c r="AY95">
        <v>-8.8716600000000007E-2</v>
      </c>
      <c r="AZ95">
        <v>-8.7510000000000004E-2</v>
      </c>
      <c r="BA95">
        <v>0.30051729999999999</v>
      </c>
      <c r="BB95">
        <v>0.35713650000000002</v>
      </c>
      <c r="BC95">
        <v>0.1089878</v>
      </c>
      <c r="BD95">
        <v>-2.8919799999999999E-2</v>
      </c>
      <c r="BE95">
        <v>-0.1979379</v>
      </c>
      <c r="BF95">
        <v>-0.1204462</v>
      </c>
      <c r="BG95">
        <v>6.6112000000000002E-3</v>
      </c>
      <c r="BH95">
        <v>6.8041000000000004E-3</v>
      </c>
      <c r="BI95">
        <v>1.04627E-2</v>
      </c>
      <c r="BJ95">
        <v>1.2075799999999999E-2</v>
      </c>
      <c r="BK95">
        <v>1.4860699999999999E-2</v>
      </c>
      <c r="BL95">
        <v>6.2325999999999996E-3</v>
      </c>
      <c r="BM95">
        <v>-4.4590999999999997E-3</v>
      </c>
      <c r="BN95">
        <v>-1.3634800000000001E-2</v>
      </c>
      <c r="BO95">
        <v>1.25174E-2</v>
      </c>
      <c r="BP95">
        <v>1.86435E-2</v>
      </c>
      <c r="BQ95">
        <v>4.0502900000000001E-2</v>
      </c>
      <c r="BR95">
        <v>4.3757499999999998E-2</v>
      </c>
      <c r="BS95">
        <v>2.73265E-2</v>
      </c>
      <c r="BT95">
        <v>-3.6300999999999998E-3</v>
      </c>
      <c r="BU95">
        <v>-5.4153600000000003E-2</v>
      </c>
      <c r="BV95">
        <v>-8.1834900000000002E-2</v>
      </c>
      <c r="BW95">
        <v>-8.02123E-2</v>
      </c>
      <c r="BX95">
        <v>-7.8788300000000006E-2</v>
      </c>
      <c r="BY95">
        <v>0.3089189</v>
      </c>
      <c r="BZ95">
        <v>0.36500529999999998</v>
      </c>
      <c r="CA95">
        <v>0.1167155</v>
      </c>
      <c r="CB95">
        <v>-2.1342E-2</v>
      </c>
      <c r="CC95">
        <v>-0.19021199999999999</v>
      </c>
      <c r="CD95">
        <v>-0.11329119999999999</v>
      </c>
      <c r="CE95">
        <v>1.05389E-2</v>
      </c>
      <c r="CF95">
        <v>1.0489699999999999E-2</v>
      </c>
      <c r="CG95">
        <v>1.3826E-2</v>
      </c>
      <c r="CH95">
        <v>1.5137400000000001E-2</v>
      </c>
      <c r="CI95">
        <v>1.7648199999999999E-2</v>
      </c>
      <c r="CJ95">
        <v>8.7367E-3</v>
      </c>
      <c r="CK95">
        <v>-2.0668000000000001E-3</v>
      </c>
      <c r="CL95">
        <v>-1.1095300000000001E-2</v>
      </c>
      <c r="CM95">
        <v>1.5470299999999999E-2</v>
      </c>
      <c r="CN95">
        <v>2.20506E-2</v>
      </c>
      <c r="CO95">
        <v>4.4469399999999999E-2</v>
      </c>
      <c r="CP95">
        <v>4.8288400000000002E-2</v>
      </c>
      <c r="CQ95">
        <v>3.2357900000000002E-2</v>
      </c>
      <c r="CR95">
        <v>1.7676E-3</v>
      </c>
      <c r="CS95">
        <v>-4.84956E-2</v>
      </c>
      <c r="CT95">
        <v>-7.6038800000000004E-2</v>
      </c>
      <c r="CU95">
        <v>-7.4322299999999994E-2</v>
      </c>
      <c r="CV95">
        <v>-7.2747699999999998E-2</v>
      </c>
      <c r="CW95">
        <v>0.31473790000000001</v>
      </c>
      <c r="CX95">
        <v>0.37045509999999998</v>
      </c>
      <c r="CY95">
        <v>0.1220677</v>
      </c>
      <c r="CZ95">
        <v>-1.6093699999999999E-2</v>
      </c>
      <c r="DA95">
        <v>-0.184861</v>
      </c>
      <c r="DB95">
        <v>-0.10833569999999999</v>
      </c>
      <c r="DC95">
        <v>1.44665E-2</v>
      </c>
      <c r="DD95">
        <v>1.4175399999999999E-2</v>
      </c>
      <c r="DE95">
        <v>1.7189200000000002E-2</v>
      </c>
      <c r="DF95">
        <v>1.81989E-2</v>
      </c>
      <c r="DG95">
        <v>2.04358E-2</v>
      </c>
      <c r="DH95">
        <v>1.12408E-2</v>
      </c>
      <c r="DI95">
        <v>3.2539999999999999E-4</v>
      </c>
      <c r="DJ95">
        <v>-8.5559E-3</v>
      </c>
      <c r="DK95">
        <v>1.8423200000000001E-2</v>
      </c>
      <c r="DL95">
        <v>2.54576E-2</v>
      </c>
      <c r="DM95">
        <v>4.8436E-2</v>
      </c>
      <c r="DN95">
        <v>5.2819199999999997E-2</v>
      </c>
      <c r="DO95">
        <v>3.7389199999999997E-2</v>
      </c>
      <c r="DP95">
        <v>7.1653000000000003E-3</v>
      </c>
      <c r="DQ95">
        <v>-4.2837600000000003E-2</v>
      </c>
      <c r="DR95">
        <v>-7.0242600000000002E-2</v>
      </c>
      <c r="DS95">
        <v>-6.8432199999999999E-2</v>
      </c>
      <c r="DT95">
        <v>-6.6707100000000005E-2</v>
      </c>
      <c r="DU95">
        <v>0.32055679999999998</v>
      </c>
      <c r="DV95">
        <v>0.37590499999999999</v>
      </c>
      <c r="DW95">
        <v>0.1274199</v>
      </c>
      <c r="DX95">
        <v>-1.08454E-2</v>
      </c>
      <c r="DY95">
        <v>-0.17951010000000001</v>
      </c>
      <c r="DZ95">
        <v>-0.10338020000000001</v>
      </c>
      <c r="EA95">
        <v>2.0137499999999999E-2</v>
      </c>
      <c r="EB95">
        <v>1.9496900000000001E-2</v>
      </c>
      <c r="EC95">
        <v>2.2045200000000001E-2</v>
      </c>
      <c r="ED95">
        <v>2.2619299999999998E-2</v>
      </c>
      <c r="EE95">
        <v>2.4460599999999999E-2</v>
      </c>
      <c r="EF95">
        <v>1.4856299999999999E-2</v>
      </c>
      <c r="EG95">
        <v>3.7794E-3</v>
      </c>
      <c r="EH95">
        <v>-4.8894000000000003E-3</v>
      </c>
      <c r="EI95">
        <v>2.26868E-2</v>
      </c>
      <c r="EJ95">
        <v>3.0376799999999999E-2</v>
      </c>
      <c r="EK95">
        <v>5.4163099999999999E-2</v>
      </c>
      <c r="EL95">
        <v>5.93611E-2</v>
      </c>
      <c r="EM95">
        <v>4.4653699999999998E-2</v>
      </c>
      <c r="EN95">
        <v>1.49587E-2</v>
      </c>
      <c r="EO95">
        <v>-3.4668299999999999E-2</v>
      </c>
      <c r="EP95">
        <v>-6.1873900000000003E-2</v>
      </c>
      <c r="EQ95">
        <v>-5.9927899999999999E-2</v>
      </c>
      <c r="ER95">
        <v>-5.7985399999999999E-2</v>
      </c>
      <c r="ES95">
        <v>0.32895839999999998</v>
      </c>
      <c r="ET95">
        <v>0.3837737</v>
      </c>
      <c r="EU95">
        <v>0.13514760000000001</v>
      </c>
      <c r="EV95">
        <v>-3.2675999999999998E-3</v>
      </c>
      <c r="EW95">
        <v>-0.1717841</v>
      </c>
      <c r="EX95">
        <v>-9.62253E-2</v>
      </c>
      <c r="EY95">
        <v>76.372150000000005</v>
      </c>
      <c r="EZ95">
        <v>75.535110000000003</v>
      </c>
      <c r="FA95">
        <v>74.046840000000003</v>
      </c>
      <c r="FB95">
        <v>72.879559999999998</v>
      </c>
      <c r="FC95">
        <v>72.098659999999995</v>
      </c>
      <c r="FD95">
        <v>71.351460000000003</v>
      </c>
      <c r="FE95">
        <v>70.350980000000007</v>
      </c>
      <c r="FF95">
        <v>71.820269999999994</v>
      </c>
      <c r="FG95">
        <v>77.632850000000005</v>
      </c>
      <c r="FH95">
        <v>84.261880000000005</v>
      </c>
      <c r="FI95">
        <v>90.065430000000006</v>
      </c>
      <c r="FJ95">
        <v>95.192409999999995</v>
      </c>
      <c r="FK95">
        <v>99.795479999999998</v>
      </c>
      <c r="FL95">
        <v>103.43129999999999</v>
      </c>
      <c r="FM95">
        <v>106.19670000000001</v>
      </c>
      <c r="FN95">
        <v>107.4967</v>
      </c>
      <c r="FO95">
        <v>107.14360000000001</v>
      </c>
      <c r="FP95">
        <v>105.3601</v>
      </c>
      <c r="FQ95">
        <v>101.3503</v>
      </c>
      <c r="FR95">
        <v>95.274100000000004</v>
      </c>
      <c r="FS95">
        <v>90.793559999999999</v>
      </c>
      <c r="FT95">
        <v>87.293009999999995</v>
      </c>
      <c r="FU95">
        <v>84.747889999999998</v>
      </c>
      <c r="FV95">
        <v>82.963049999999996</v>
      </c>
      <c r="FW95" s="34">
        <v>9.9113599999999996E-2</v>
      </c>
      <c r="FX95" s="34">
        <v>5.2170000000000003E-3</v>
      </c>
      <c r="FY95" s="34">
        <v>7.6014999999999998E-3</v>
      </c>
      <c r="FZ95">
        <v>0</v>
      </c>
      <c r="GA95">
        <v>0</v>
      </c>
    </row>
    <row r="96" spans="1:183" x14ac:dyDescent="0.3">
      <c r="A96" t="s">
        <v>52</v>
      </c>
      <c r="B96" t="s">
        <v>53</v>
      </c>
      <c r="C96" t="s">
        <v>102</v>
      </c>
      <c r="D96" s="6">
        <v>44810</v>
      </c>
      <c r="E96" s="46">
        <v>18</v>
      </c>
      <c r="F96" s="46">
        <v>21</v>
      </c>
      <c r="G96" s="46">
        <v>18</v>
      </c>
      <c r="H96" s="46">
        <v>20</v>
      </c>
      <c r="I96">
        <v>36365</v>
      </c>
      <c r="J96">
        <v>36381</v>
      </c>
      <c r="K96">
        <v>1.7220390000000001</v>
      </c>
      <c r="L96">
        <v>1.508923</v>
      </c>
      <c r="M96">
        <v>1.345099</v>
      </c>
      <c r="N96">
        <v>1.213797</v>
      </c>
      <c r="O96">
        <v>1.1173569999999999</v>
      </c>
      <c r="P96">
        <v>1.077529</v>
      </c>
      <c r="Q96">
        <v>1.099264</v>
      </c>
      <c r="R96">
        <v>1.100994</v>
      </c>
      <c r="S96">
        <v>1.088856</v>
      </c>
      <c r="T96">
        <v>1.1725639999999999</v>
      </c>
      <c r="U96">
        <v>1.375173</v>
      </c>
      <c r="V96">
        <v>1.6579330000000001</v>
      </c>
      <c r="W96">
        <v>1.9910140000000001</v>
      </c>
      <c r="X96">
        <v>2.3127149999999999</v>
      </c>
      <c r="Y96">
        <v>2.6089150000000001</v>
      </c>
      <c r="Z96">
        <v>2.9182239999999999</v>
      </c>
      <c r="AA96">
        <v>3.1307100000000001</v>
      </c>
      <c r="AB96">
        <v>3.3265899999999999</v>
      </c>
      <c r="AC96">
        <v>3.2861020000000001</v>
      </c>
      <c r="AD96">
        <v>3.1625670000000001</v>
      </c>
      <c r="AE96">
        <v>2.994901</v>
      </c>
      <c r="AF96">
        <v>2.7683170000000001</v>
      </c>
      <c r="AG96">
        <v>2.4046110000000001</v>
      </c>
      <c r="AH96">
        <v>2.0210870000000001</v>
      </c>
      <c r="AI96">
        <v>-0.1074558</v>
      </c>
      <c r="AJ96">
        <v>-6.7848099999999995E-2</v>
      </c>
      <c r="AK96">
        <v>-3.4532399999999998E-2</v>
      </c>
      <c r="AL96">
        <v>-1.6521399999999999E-2</v>
      </c>
      <c r="AM96">
        <v>-1.5809E-2</v>
      </c>
      <c r="AN96">
        <v>-1.05752E-2</v>
      </c>
      <c r="AO96">
        <v>-2.1468999999999999E-2</v>
      </c>
      <c r="AP96">
        <v>-2.51673E-2</v>
      </c>
      <c r="AQ96">
        <v>-4.9084599999999999E-2</v>
      </c>
      <c r="AR96">
        <v>-6.9372000000000003E-2</v>
      </c>
      <c r="AS96">
        <v>-7.4163599999999996E-2</v>
      </c>
      <c r="AT96">
        <v>-8.7695499999999996E-2</v>
      </c>
      <c r="AU96">
        <v>-0.1149389</v>
      </c>
      <c r="AV96">
        <v>-0.14824019999999999</v>
      </c>
      <c r="AW96">
        <v>-0.17554159999999999</v>
      </c>
      <c r="AX96">
        <v>-0.17610029999999999</v>
      </c>
      <c r="AY96">
        <v>-0.1379494</v>
      </c>
      <c r="AZ96">
        <v>0.15333089999999999</v>
      </c>
      <c r="BA96">
        <v>0.32041269999999999</v>
      </c>
      <c r="BB96">
        <v>0.28484720000000002</v>
      </c>
      <c r="BC96">
        <v>4.9302199999999997E-2</v>
      </c>
      <c r="BD96">
        <v>-0.23776159999999999</v>
      </c>
      <c r="BE96">
        <v>-0.16004850000000001</v>
      </c>
      <c r="BF96">
        <v>-0.1242225</v>
      </c>
      <c r="BG96">
        <v>-0.1004458</v>
      </c>
      <c r="BH96">
        <v>-6.1228600000000001E-2</v>
      </c>
      <c r="BI96">
        <v>-2.8450199999999998E-2</v>
      </c>
      <c r="BJ96">
        <v>-1.09733E-2</v>
      </c>
      <c r="BK96">
        <v>-1.07181E-2</v>
      </c>
      <c r="BL96">
        <v>-5.9439000000000002E-3</v>
      </c>
      <c r="BM96">
        <v>-1.6927500000000002E-2</v>
      </c>
      <c r="BN96">
        <v>-2.0337500000000001E-2</v>
      </c>
      <c r="BO96">
        <v>-4.3775599999999998E-2</v>
      </c>
      <c r="BP96">
        <v>-6.3476000000000005E-2</v>
      </c>
      <c r="BQ96">
        <v>-6.76562E-2</v>
      </c>
      <c r="BR96">
        <v>-8.0506300000000003E-2</v>
      </c>
      <c r="BS96">
        <v>-0.1070787</v>
      </c>
      <c r="BT96">
        <v>-0.13993920000000001</v>
      </c>
      <c r="BU96">
        <v>-0.16704740000000001</v>
      </c>
      <c r="BV96">
        <v>-0.16755790000000001</v>
      </c>
      <c r="BW96">
        <v>-0.1293723</v>
      </c>
      <c r="BX96">
        <v>0.1618124</v>
      </c>
      <c r="BY96">
        <v>0.32892250000000001</v>
      </c>
      <c r="BZ96">
        <v>0.292659</v>
      </c>
      <c r="CA96">
        <v>5.6866100000000003E-2</v>
      </c>
      <c r="CB96">
        <v>-0.2299542</v>
      </c>
      <c r="CC96">
        <v>-0.15262700000000001</v>
      </c>
      <c r="CD96">
        <v>-0.11722490000000001</v>
      </c>
      <c r="CE96">
        <v>-9.5590700000000001E-2</v>
      </c>
      <c r="CF96">
        <v>-5.6643899999999997E-2</v>
      </c>
      <c r="CG96">
        <v>-2.4237700000000001E-2</v>
      </c>
      <c r="CH96">
        <v>-7.1307000000000002E-3</v>
      </c>
      <c r="CI96">
        <v>-7.1920999999999999E-3</v>
      </c>
      <c r="CJ96">
        <v>-2.7363000000000001E-3</v>
      </c>
      <c r="CK96">
        <v>-1.37821E-2</v>
      </c>
      <c r="CL96">
        <v>-1.6992299999999998E-2</v>
      </c>
      <c r="CM96">
        <v>-4.0098599999999998E-2</v>
      </c>
      <c r="CN96">
        <v>-5.9392399999999998E-2</v>
      </c>
      <c r="CO96">
        <v>-6.3149300000000005E-2</v>
      </c>
      <c r="CP96">
        <v>-7.55271E-2</v>
      </c>
      <c r="CQ96">
        <v>-0.10163469999999999</v>
      </c>
      <c r="CR96">
        <v>-0.1341899</v>
      </c>
      <c r="CS96">
        <v>-0.16116430000000001</v>
      </c>
      <c r="CT96">
        <v>-0.16164139999999999</v>
      </c>
      <c r="CU96">
        <v>-0.1234319</v>
      </c>
      <c r="CV96">
        <v>0.16768669999999999</v>
      </c>
      <c r="CW96">
        <v>0.33481640000000001</v>
      </c>
      <c r="CX96">
        <v>0.29806939999999998</v>
      </c>
      <c r="CY96">
        <v>6.2104899999999998E-2</v>
      </c>
      <c r="CZ96">
        <v>-0.22454679999999999</v>
      </c>
      <c r="DA96">
        <v>-0.1474869</v>
      </c>
      <c r="DB96">
        <v>-0.1123784</v>
      </c>
      <c r="DC96">
        <v>-9.07356E-2</v>
      </c>
      <c r="DD96">
        <v>-5.20592E-2</v>
      </c>
      <c r="DE96">
        <v>-2.00252E-2</v>
      </c>
      <c r="DF96">
        <v>-3.2881E-3</v>
      </c>
      <c r="DG96">
        <v>-3.6660999999999998E-3</v>
      </c>
      <c r="DH96">
        <v>4.7140000000000002E-4</v>
      </c>
      <c r="DI96">
        <v>-1.0636700000000001E-2</v>
      </c>
      <c r="DJ96">
        <v>-1.36472E-2</v>
      </c>
      <c r="DK96">
        <v>-3.6421599999999998E-2</v>
      </c>
      <c r="DL96">
        <v>-5.5308799999999998E-2</v>
      </c>
      <c r="DM96">
        <v>-5.8642399999999997E-2</v>
      </c>
      <c r="DN96">
        <v>-7.0548E-2</v>
      </c>
      <c r="DO96">
        <v>-9.6190800000000007E-2</v>
      </c>
      <c r="DP96">
        <v>-0.12844069999999999</v>
      </c>
      <c r="DQ96">
        <v>-0.15528120000000001</v>
      </c>
      <c r="DR96">
        <v>-0.1557249</v>
      </c>
      <c r="DS96">
        <v>-0.1174914</v>
      </c>
      <c r="DT96">
        <v>0.17356099999999999</v>
      </c>
      <c r="DU96">
        <v>0.34071020000000002</v>
      </c>
      <c r="DV96">
        <v>0.30347990000000002</v>
      </c>
      <c r="DW96">
        <v>6.7343600000000003E-2</v>
      </c>
      <c r="DX96">
        <v>-0.21913940000000001</v>
      </c>
      <c r="DY96">
        <v>-0.1423468</v>
      </c>
      <c r="DZ96">
        <v>-0.1075319</v>
      </c>
      <c r="EA96">
        <v>-8.37257E-2</v>
      </c>
      <c r="EB96">
        <v>-4.54397E-2</v>
      </c>
      <c r="EC96">
        <v>-1.3943000000000001E-2</v>
      </c>
      <c r="ED96">
        <v>2.2599999999999999E-3</v>
      </c>
      <c r="EE96">
        <v>1.4247999999999999E-3</v>
      </c>
      <c r="EF96">
        <v>5.1026999999999999E-3</v>
      </c>
      <c r="EG96">
        <v>-6.0952000000000003E-3</v>
      </c>
      <c r="EH96">
        <v>-8.8173000000000001E-3</v>
      </c>
      <c r="EI96">
        <v>-3.1112600000000001E-2</v>
      </c>
      <c r="EJ96">
        <v>-4.9412699999999997E-2</v>
      </c>
      <c r="EK96">
        <v>-5.2135099999999997E-2</v>
      </c>
      <c r="EL96">
        <v>-6.3358800000000007E-2</v>
      </c>
      <c r="EM96">
        <v>-8.8330500000000006E-2</v>
      </c>
      <c r="EN96">
        <v>-0.1201397</v>
      </c>
      <c r="EO96">
        <v>-0.146787</v>
      </c>
      <c r="EP96">
        <v>-0.14718249999999999</v>
      </c>
      <c r="EQ96">
        <v>-0.10891439999999999</v>
      </c>
      <c r="ER96">
        <v>0.1820426</v>
      </c>
      <c r="ES96">
        <v>0.34921999999999997</v>
      </c>
      <c r="ET96">
        <v>0.3112917</v>
      </c>
      <c r="EU96">
        <v>7.4907600000000005E-2</v>
      </c>
      <c r="EV96">
        <v>-0.21133189999999999</v>
      </c>
      <c r="EW96">
        <v>-0.1349253</v>
      </c>
      <c r="EX96">
        <v>-0.10053429999999999</v>
      </c>
      <c r="EY96">
        <v>80.834630000000004</v>
      </c>
      <c r="EZ96">
        <v>79.776780000000002</v>
      </c>
      <c r="FA96">
        <v>78.567070000000001</v>
      </c>
      <c r="FB96">
        <v>77.52449</v>
      </c>
      <c r="FC96">
        <v>76.447490000000002</v>
      </c>
      <c r="FD96">
        <v>75.892420000000001</v>
      </c>
      <c r="FE96">
        <v>75.128829999999994</v>
      </c>
      <c r="FF96">
        <v>77.329329999999999</v>
      </c>
      <c r="FG96">
        <v>82.948040000000006</v>
      </c>
      <c r="FH96">
        <v>89.233810000000005</v>
      </c>
      <c r="FI96">
        <v>94.467960000000005</v>
      </c>
      <c r="FJ96">
        <v>99.841319999999996</v>
      </c>
      <c r="FK96">
        <v>103.9845</v>
      </c>
      <c r="FL96">
        <v>107.49679999999999</v>
      </c>
      <c r="FM96">
        <v>108.9631</v>
      </c>
      <c r="FN96">
        <v>109.735</v>
      </c>
      <c r="FO96">
        <v>108.23480000000001</v>
      </c>
      <c r="FP96">
        <v>105.45</v>
      </c>
      <c r="FQ96">
        <v>100.91240000000001</v>
      </c>
      <c r="FR96">
        <v>94.214510000000004</v>
      </c>
      <c r="FS96">
        <v>89.404859999999999</v>
      </c>
      <c r="FT96">
        <v>86.484700000000004</v>
      </c>
      <c r="FU96">
        <v>84.251859999999994</v>
      </c>
      <c r="FV96">
        <v>82.178989999999999</v>
      </c>
      <c r="FW96">
        <v>0.1100014</v>
      </c>
      <c r="FX96">
        <v>5.3505000000000002E-3</v>
      </c>
      <c r="FY96">
        <v>6.3092000000000001E-3</v>
      </c>
      <c r="FZ96">
        <v>0</v>
      </c>
      <c r="GA96">
        <v>0</v>
      </c>
    </row>
    <row r="97" spans="1:183" x14ac:dyDescent="0.3">
      <c r="A97" t="s">
        <v>52</v>
      </c>
      <c r="B97" t="s">
        <v>53</v>
      </c>
      <c r="C97" t="s">
        <v>102</v>
      </c>
      <c r="D97" s="6">
        <v>44811</v>
      </c>
      <c r="E97" s="46">
        <v>17</v>
      </c>
      <c r="F97" s="46">
        <v>20</v>
      </c>
      <c r="G97" s="46">
        <v>17</v>
      </c>
      <c r="H97" s="46">
        <v>20</v>
      </c>
      <c r="I97">
        <v>35435</v>
      </c>
      <c r="J97">
        <v>36342</v>
      </c>
      <c r="K97">
        <v>1.7742370000000001</v>
      </c>
      <c r="L97">
        <v>1.5328790000000001</v>
      </c>
      <c r="M97">
        <v>1.3564909999999999</v>
      </c>
      <c r="N97">
        <v>1.2236340000000001</v>
      </c>
      <c r="O97">
        <v>1.1286240000000001</v>
      </c>
      <c r="P97">
        <v>1.0884400000000001</v>
      </c>
      <c r="Q97">
        <v>1.10066</v>
      </c>
      <c r="R97">
        <v>1.0880399999999999</v>
      </c>
      <c r="S97">
        <v>1.042046</v>
      </c>
      <c r="T97">
        <v>1.094603</v>
      </c>
      <c r="U97">
        <v>1.2183809999999999</v>
      </c>
      <c r="V97">
        <v>1.412609</v>
      </c>
      <c r="W97">
        <v>1.6651530000000001</v>
      </c>
      <c r="X97">
        <v>1.9266730000000001</v>
      </c>
      <c r="Y97">
        <v>2.2015030000000002</v>
      </c>
      <c r="Z97">
        <v>2.4970889999999999</v>
      </c>
      <c r="AA97">
        <v>2.7302749999999998</v>
      </c>
      <c r="AB97">
        <v>2.9591069999999999</v>
      </c>
      <c r="AC97">
        <v>3.064791</v>
      </c>
      <c r="AD97">
        <v>2.8966769999999999</v>
      </c>
      <c r="AE97">
        <v>2.68893</v>
      </c>
      <c r="AF97">
        <v>2.4657900000000001</v>
      </c>
      <c r="AG97">
        <v>2.1209880000000001</v>
      </c>
      <c r="AH97">
        <v>1.7633760000000001</v>
      </c>
      <c r="AI97">
        <v>-8.2852300000000004E-2</v>
      </c>
      <c r="AJ97">
        <v>-6.4854400000000006E-2</v>
      </c>
      <c r="AK97">
        <v>-3.9257800000000002E-2</v>
      </c>
      <c r="AL97">
        <v>-1.9390600000000001E-2</v>
      </c>
      <c r="AM97">
        <v>-9.5183000000000004E-3</v>
      </c>
      <c r="AN97">
        <v>-2.7244000000000001E-3</v>
      </c>
      <c r="AO97">
        <v>-1.9263700000000002E-2</v>
      </c>
      <c r="AP97">
        <v>-2.4339E-2</v>
      </c>
      <c r="AQ97">
        <v>-4.7750800000000003E-2</v>
      </c>
      <c r="AR97">
        <v>-5.1057999999999999E-2</v>
      </c>
      <c r="AS97">
        <v>-6.3371899999999995E-2</v>
      </c>
      <c r="AT97">
        <v>-7.5459100000000001E-2</v>
      </c>
      <c r="AU97">
        <v>-8.4996600000000005E-2</v>
      </c>
      <c r="AV97">
        <v>-0.1062723</v>
      </c>
      <c r="AW97">
        <v>-0.12787109999999999</v>
      </c>
      <c r="AX97">
        <v>-0.1376008</v>
      </c>
      <c r="AY97">
        <v>0.20686769999999999</v>
      </c>
      <c r="AZ97">
        <v>0.32196839999999999</v>
      </c>
      <c r="BA97">
        <v>0.3101949</v>
      </c>
      <c r="BB97">
        <v>0.23096990000000001</v>
      </c>
      <c r="BC97">
        <v>-0.26581359999999998</v>
      </c>
      <c r="BD97">
        <v>-0.29462050000000001</v>
      </c>
      <c r="BE97">
        <v>-0.1779577</v>
      </c>
      <c r="BF97">
        <v>-0.1162311</v>
      </c>
      <c r="BG97">
        <v>-7.5907100000000005E-2</v>
      </c>
      <c r="BH97">
        <v>-5.8373700000000001E-2</v>
      </c>
      <c r="BI97">
        <v>-3.3321999999999997E-2</v>
      </c>
      <c r="BJ97">
        <v>-1.3938900000000001E-2</v>
      </c>
      <c r="BK97">
        <v>-4.5560000000000002E-3</v>
      </c>
      <c r="BL97">
        <v>1.8607999999999999E-3</v>
      </c>
      <c r="BM97">
        <v>-1.4744800000000001E-2</v>
      </c>
      <c r="BN97">
        <v>-1.9559900000000002E-2</v>
      </c>
      <c r="BO97">
        <v>-4.2628399999999997E-2</v>
      </c>
      <c r="BP97">
        <v>-4.5504799999999998E-2</v>
      </c>
      <c r="BQ97">
        <v>-5.7444799999999997E-2</v>
      </c>
      <c r="BR97">
        <v>-6.9103999999999999E-2</v>
      </c>
      <c r="BS97">
        <v>-7.8143900000000002E-2</v>
      </c>
      <c r="BT97">
        <v>-9.9018700000000001E-2</v>
      </c>
      <c r="BU97">
        <v>-0.1203931</v>
      </c>
      <c r="BV97">
        <v>-0.1299168</v>
      </c>
      <c r="BW97">
        <v>0.2143892</v>
      </c>
      <c r="BX97">
        <v>0.32956829999999998</v>
      </c>
      <c r="BY97">
        <v>0.31774010000000003</v>
      </c>
      <c r="BZ97">
        <v>0.23799490000000001</v>
      </c>
      <c r="CA97">
        <v>-0.25838660000000002</v>
      </c>
      <c r="CB97">
        <v>-0.28728320000000002</v>
      </c>
      <c r="CC97">
        <v>-0.17111670000000001</v>
      </c>
      <c r="CD97">
        <v>-0.1098906</v>
      </c>
      <c r="CE97">
        <v>-7.1096900000000005E-2</v>
      </c>
      <c r="CF97">
        <v>-5.3885200000000001E-2</v>
      </c>
      <c r="CG97">
        <v>-2.9210799999999999E-2</v>
      </c>
      <c r="CH97">
        <v>-1.01631E-2</v>
      </c>
      <c r="CI97">
        <v>-1.1192000000000001E-3</v>
      </c>
      <c r="CJ97">
        <v>5.0363999999999999E-3</v>
      </c>
      <c r="CK97">
        <v>-1.16151E-2</v>
      </c>
      <c r="CL97">
        <v>-1.6249900000000001E-2</v>
      </c>
      <c r="CM97">
        <v>-3.9080700000000003E-2</v>
      </c>
      <c r="CN97">
        <v>-4.16587E-2</v>
      </c>
      <c r="CO97">
        <v>-5.33398E-2</v>
      </c>
      <c r="CP97">
        <v>-6.4702499999999996E-2</v>
      </c>
      <c r="CQ97">
        <v>-7.3397799999999999E-2</v>
      </c>
      <c r="CR97">
        <v>-9.3994900000000006E-2</v>
      </c>
      <c r="CS97">
        <v>-0.11521389999999999</v>
      </c>
      <c r="CT97">
        <v>-0.12459489999999999</v>
      </c>
      <c r="CU97">
        <v>0.21959870000000001</v>
      </c>
      <c r="CV97">
        <v>0.33483200000000002</v>
      </c>
      <c r="CW97">
        <v>0.32296580000000003</v>
      </c>
      <c r="CX97">
        <v>0.2428603</v>
      </c>
      <c r="CY97">
        <v>-0.25324269999999999</v>
      </c>
      <c r="CZ97">
        <v>-0.28220139999999999</v>
      </c>
      <c r="DA97">
        <v>-0.16637859999999999</v>
      </c>
      <c r="DB97">
        <v>-0.1054991</v>
      </c>
      <c r="DC97">
        <v>-6.6286600000000001E-2</v>
      </c>
      <c r="DD97">
        <v>-4.9396700000000002E-2</v>
      </c>
      <c r="DE97">
        <v>-2.5099699999999999E-2</v>
      </c>
      <c r="DF97">
        <v>-6.3873000000000003E-3</v>
      </c>
      <c r="DG97">
        <v>2.3176999999999998E-3</v>
      </c>
      <c r="DH97">
        <v>8.2121E-3</v>
      </c>
      <c r="DI97">
        <v>-8.4852999999999994E-3</v>
      </c>
      <c r="DJ97">
        <v>-1.2939900000000001E-2</v>
      </c>
      <c r="DK97">
        <v>-3.5532899999999999E-2</v>
      </c>
      <c r="DL97">
        <v>-3.7812600000000002E-2</v>
      </c>
      <c r="DM97">
        <v>-4.9234699999999999E-2</v>
      </c>
      <c r="DN97">
        <v>-6.0300899999999998E-2</v>
      </c>
      <c r="DO97">
        <v>-6.8651699999999996E-2</v>
      </c>
      <c r="DP97">
        <v>-8.8971099999999997E-2</v>
      </c>
      <c r="DQ97">
        <v>-0.1100347</v>
      </c>
      <c r="DR97">
        <v>-0.119273</v>
      </c>
      <c r="DS97">
        <v>0.22480810000000001</v>
      </c>
      <c r="DT97">
        <v>0.3400957</v>
      </c>
      <c r="DU97">
        <v>0.32819160000000003</v>
      </c>
      <c r="DV97">
        <v>0.2477258</v>
      </c>
      <c r="DW97">
        <v>-0.24809890000000001</v>
      </c>
      <c r="DX97">
        <v>-0.27711960000000002</v>
      </c>
      <c r="DY97">
        <v>-0.16164049999999999</v>
      </c>
      <c r="DZ97">
        <v>-0.10110760000000001</v>
      </c>
      <c r="EA97">
        <v>-5.9341400000000002E-2</v>
      </c>
      <c r="EB97">
        <v>-4.2916000000000003E-2</v>
      </c>
      <c r="EC97">
        <v>-1.9163800000000002E-2</v>
      </c>
      <c r="ED97">
        <v>-9.3559999999999997E-4</v>
      </c>
      <c r="EE97">
        <v>7.2798999999999997E-3</v>
      </c>
      <c r="EF97">
        <v>1.2797299999999999E-2</v>
      </c>
      <c r="EG97">
        <v>-3.9664000000000001E-3</v>
      </c>
      <c r="EH97">
        <v>-8.1607999999999993E-3</v>
      </c>
      <c r="EI97">
        <v>-3.04105E-2</v>
      </c>
      <c r="EJ97">
        <v>-3.2259500000000003E-2</v>
      </c>
      <c r="EK97">
        <v>-4.3307699999999998E-2</v>
      </c>
      <c r="EL97">
        <v>-5.3945899999999998E-2</v>
      </c>
      <c r="EM97">
        <v>-6.1799100000000003E-2</v>
      </c>
      <c r="EN97">
        <v>-8.1717499999999998E-2</v>
      </c>
      <c r="EO97">
        <v>-0.1025567</v>
      </c>
      <c r="EP97">
        <v>-0.11158899999999999</v>
      </c>
      <c r="EQ97">
        <v>0.2323296</v>
      </c>
      <c r="ER97">
        <v>0.34769559999999999</v>
      </c>
      <c r="ES97">
        <v>0.3357368</v>
      </c>
      <c r="ET97">
        <v>0.2547507</v>
      </c>
      <c r="EU97">
        <v>-0.24067189999999999</v>
      </c>
      <c r="EV97">
        <v>-0.26978239999999998</v>
      </c>
      <c r="EW97">
        <v>-0.15479950000000001</v>
      </c>
      <c r="EX97">
        <v>-9.4767000000000004E-2</v>
      </c>
      <c r="EY97">
        <v>80.826070000000001</v>
      </c>
      <c r="EZ97">
        <v>79.298839999999998</v>
      </c>
      <c r="FA97">
        <v>77.777460000000005</v>
      </c>
      <c r="FB97">
        <v>77.076570000000004</v>
      </c>
      <c r="FC97">
        <v>75.959209999999999</v>
      </c>
      <c r="FD97">
        <v>74.68562</v>
      </c>
      <c r="FE97">
        <v>74.094930000000005</v>
      </c>
      <c r="FF97">
        <v>75.05247</v>
      </c>
      <c r="FG97">
        <v>79.547169999999994</v>
      </c>
      <c r="FH97">
        <v>84.571659999999994</v>
      </c>
      <c r="FI97">
        <v>89.161529999999999</v>
      </c>
      <c r="FJ97">
        <v>93.195779999999999</v>
      </c>
      <c r="FK97">
        <v>96.931920000000005</v>
      </c>
      <c r="FL97">
        <v>100.0035</v>
      </c>
      <c r="FM97">
        <v>101.892</v>
      </c>
      <c r="FN97">
        <v>102.7992</v>
      </c>
      <c r="FO97">
        <v>102.6755</v>
      </c>
      <c r="FP97">
        <v>100.87739999999999</v>
      </c>
      <c r="FQ97">
        <v>96.124030000000005</v>
      </c>
      <c r="FR97">
        <v>90.143960000000007</v>
      </c>
      <c r="FS97">
        <v>86.245509999999996</v>
      </c>
      <c r="FT97">
        <v>84.300380000000004</v>
      </c>
      <c r="FU97">
        <v>82.018770000000004</v>
      </c>
      <c r="FV97">
        <v>80.090900000000005</v>
      </c>
      <c r="FW97">
        <v>9.7215599999999999E-2</v>
      </c>
      <c r="FX97">
        <v>4.9042000000000001E-3</v>
      </c>
      <c r="FY97">
        <v>4.9042000000000001E-3</v>
      </c>
      <c r="FZ97">
        <v>0</v>
      </c>
      <c r="GA97">
        <v>0</v>
      </c>
    </row>
    <row r="98" spans="1:183" x14ac:dyDescent="0.3">
      <c r="A98" t="s">
        <v>52</v>
      </c>
      <c r="B98" t="s">
        <v>53</v>
      </c>
      <c r="C98" t="s">
        <v>102</v>
      </c>
      <c r="D98" s="6">
        <v>44812</v>
      </c>
      <c r="E98" s="46">
        <v>18</v>
      </c>
      <c r="F98" s="46">
        <v>20</v>
      </c>
      <c r="G98" s="46">
        <v>18</v>
      </c>
      <c r="H98" s="46">
        <v>19</v>
      </c>
      <c r="I98">
        <v>36288</v>
      </c>
      <c r="J98">
        <v>36304</v>
      </c>
      <c r="K98">
        <v>1.532176</v>
      </c>
      <c r="L98">
        <v>1.3329949999999999</v>
      </c>
      <c r="M98">
        <v>1.1799299999999999</v>
      </c>
      <c r="N98">
        <v>1.0724309999999999</v>
      </c>
      <c r="O98">
        <v>0.99416729999999998</v>
      </c>
      <c r="P98">
        <v>0.965727</v>
      </c>
      <c r="Q98">
        <v>0.99411959999999999</v>
      </c>
      <c r="R98">
        <v>0.98335530000000004</v>
      </c>
      <c r="S98">
        <v>0.92158180000000001</v>
      </c>
      <c r="T98">
        <v>0.97437510000000005</v>
      </c>
      <c r="U98">
        <v>1.1134200000000001</v>
      </c>
      <c r="V98">
        <v>1.329186</v>
      </c>
      <c r="W98">
        <v>1.614865</v>
      </c>
      <c r="X98">
        <v>1.947052</v>
      </c>
      <c r="Y98">
        <v>2.2624610000000001</v>
      </c>
      <c r="Z98">
        <v>2.6087899999999999</v>
      </c>
      <c r="AA98">
        <v>2.8988689999999999</v>
      </c>
      <c r="AB98">
        <v>3.1634899999999999</v>
      </c>
      <c r="AC98">
        <v>3.266251</v>
      </c>
      <c r="AD98">
        <v>3.1183580000000002</v>
      </c>
      <c r="AE98">
        <v>2.8943249999999998</v>
      </c>
      <c r="AF98">
        <v>2.6335410000000001</v>
      </c>
      <c r="AG98">
        <v>2.2627290000000002</v>
      </c>
      <c r="AH98">
        <v>1.89184</v>
      </c>
      <c r="AI98">
        <v>-6.3617999999999994E-2</v>
      </c>
      <c r="AJ98">
        <v>-2.9695099999999999E-2</v>
      </c>
      <c r="AK98">
        <v>-1.76387E-2</v>
      </c>
      <c r="AL98">
        <v>-6.6239999999999997E-3</v>
      </c>
      <c r="AM98">
        <v>-4.0660999999999996E-3</v>
      </c>
      <c r="AN98">
        <v>-4.3397000000000002E-3</v>
      </c>
      <c r="AO98">
        <v>-1.9797100000000002E-2</v>
      </c>
      <c r="AP98">
        <v>-2.5921400000000001E-2</v>
      </c>
      <c r="AQ98">
        <v>-4.6688399999999998E-2</v>
      </c>
      <c r="AR98">
        <v>-4.7534300000000002E-2</v>
      </c>
      <c r="AS98">
        <v>-5.2000999999999999E-2</v>
      </c>
      <c r="AT98">
        <v>-6.2510300000000005E-2</v>
      </c>
      <c r="AU98">
        <v>-8.2328100000000001E-2</v>
      </c>
      <c r="AV98">
        <v>-8.7490799999999994E-2</v>
      </c>
      <c r="AW98">
        <v>-0.13043399999999999</v>
      </c>
      <c r="AX98">
        <v>-0.14723</v>
      </c>
      <c r="AY98">
        <v>-0.1213588</v>
      </c>
      <c r="AZ98">
        <v>0.22781100000000001</v>
      </c>
      <c r="BA98">
        <v>0.36177029999999999</v>
      </c>
      <c r="BB98">
        <v>1.4040800000000001E-2</v>
      </c>
      <c r="BC98">
        <v>-0.2105919</v>
      </c>
      <c r="BD98">
        <v>-0.20096269999999999</v>
      </c>
      <c r="BE98">
        <v>-0.12902530000000001</v>
      </c>
      <c r="BF98">
        <v>-7.20002E-2</v>
      </c>
      <c r="BG98">
        <v>-5.7449500000000001E-2</v>
      </c>
      <c r="BH98">
        <v>-2.3925600000000002E-2</v>
      </c>
      <c r="BI98">
        <v>-1.2412899999999999E-2</v>
      </c>
      <c r="BJ98">
        <v>-1.8508000000000001E-3</v>
      </c>
      <c r="BK98">
        <v>2.7769999999999997E-4</v>
      </c>
      <c r="BL98">
        <v>-3.7770000000000002E-4</v>
      </c>
      <c r="BM98">
        <v>-1.5802E-2</v>
      </c>
      <c r="BN98">
        <v>-2.1707299999999999E-2</v>
      </c>
      <c r="BO98">
        <v>-4.2185100000000003E-2</v>
      </c>
      <c r="BP98">
        <v>-4.2536600000000001E-2</v>
      </c>
      <c r="BQ98">
        <v>-4.6495700000000001E-2</v>
      </c>
      <c r="BR98">
        <v>-5.6433700000000003E-2</v>
      </c>
      <c r="BS98">
        <v>-7.55884E-2</v>
      </c>
      <c r="BT98">
        <v>-8.0137100000000003E-2</v>
      </c>
      <c r="BU98">
        <v>-0.1227246</v>
      </c>
      <c r="BV98">
        <v>-0.13932929999999999</v>
      </c>
      <c r="BW98">
        <v>-0.1133419</v>
      </c>
      <c r="BX98">
        <v>0.23581669999999999</v>
      </c>
      <c r="BY98">
        <v>0.36961280000000002</v>
      </c>
      <c r="BZ98">
        <v>2.1657099999999999E-2</v>
      </c>
      <c r="CA98">
        <v>-0.20301910000000001</v>
      </c>
      <c r="CB98">
        <v>-0.19352730000000001</v>
      </c>
      <c r="CC98">
        <v>-0.121916</v>
      </c>
      <c r="CD98">
        <v>-6.5362199999999995E-2</v>
      </c>
      <c r="CE98">
        <v>-5.3177099999999998E-2</v>
      </c>
      <c r="CF98">
        <v>-1.9929700000000002E-2</v>
      </c>
      <c r="CG98">
        <v>-8.7936000000000004E-3</v>
      </c>
      <c r="CH98">
        <v>1.4552E-3</v>
      </c>
      <c r="CI98">
        <v>3.2862999999999998E-3</v>
      </c>
      <c r="CJ98">
        <v>2.3663999999999998E-3</v>
      </c>
      <c r="CK98">
        <v>-1.3035E-2</v>
      </c>
      <c r="CL98">
        <v>-1.8788599999999999E-2</v>
      </c>
      <c r="CM98">
        <v>-3.9066099999999999E-2</v>
      </c>
      <c r="CN98">
        <v>-3.9075199999999997E-2</v>
      </c>
      <c r="CO98">
        <v>-4.26828E-2</v>
      </c>
      <c r="CP98">
        <v>-5.2225100000000003E-2</v>
      </c>
      <c r="CQ98">
        <v>-7.0920499999999997E-2</v>
      </c>
      <c r="CR98">
        <v>-7.5044E-2</v>
      </c>
      <c r="CS98">
        <v>-0.11738510000000001</v>
      </c>
      <c r="CT98">
        <v>-0.13385720000000001</v>
      </c>
      <c r="CU98">
        <v>-0.1077895</v>
      </c>
      <c r="CV98">
        <v>0.2413614</v>
      </c>
      <c r="CW98">
        <v>0.3750444</v>
      </c>
      <c r="CX98">
        <v>2.69322E-2</v>
      </c>
      <c r="CY98">
        <v>-0.19777420000000001</v>
      </c>
      <c r="CZ98">
        <v>-0.18837760000000001</v>
      </c>
      <c r="DA98">
        <v>-0.116992</v>
      </c>
      <c r="DB98">
        <v>-6.0764800000000001E-2</v>
      </c>
      <c r="DC98">
        <v>-4.8904799999999998E-2</v>
      </c>
      <c r="DD98">
        <v>-1.5933800000000001E-2</v>
      </c>
      <c r="DE98">
        <v>-5.1742000000000003E-3</v>
      </c>
      <c r="DF98">
        <v>4.7612000000000002E-3</v>
      </c>
      <c r="DG98">
        <v>6.2947999999999997E-3</v>
      </c>
      <c r="DH98">
        <v>5.1104999999999996E-3</v>
      </c>
      <c r="DI98">
        <v>-1.0267999999999999E-2</v>
      </c>
      <c r="DJ98">
        <v>-1.58698E-2</v>
      </c>
      <c r="DK98">
        <v>-3.5947100000000003E-2</v>
      </c>
      <c r="DL98">
        <v>-3.5613899999999997E-2</v>
      </c>
      <c r="DM98">
        <v>-3.8869800000000003E-2</v>
      </c>
      <c r="DN98">
        <v>-4.8016400000000001E-2</v>
      </c>
      <c r="DO98">
        <v>-6.6252699999999998E-2</v>
      </c>
      <c r="DP98">
        <v>-6.9950899999999996E-2</v>
      </c>
      <c r="DQ98">
        <v>-0.1120457</v>
      </c>
      <c r="DR98">
        <v>-0.1283852</v>
      </c>
      <c r="DS98">
        <v>-0.10223699999999999</v>
      </c>
      <c r="DT98">
        <v>0.24690609999999999</v>
      </c>
      <c r="DU98">
        <v>0.38047609999999998</v>
      </c>
      <c r="DV98">
        <v>3.2207199999999998E-2</v>
      </c>
      <c r="DW98">
        <v>-0.19252929999999999</v>
      </c>
      <c r="DX98">
        <v>-0.1832279</v>
      </c>
      <c r="DY98">
        <v>-0.1120681</v>
      </c>
      <c r="DZ98">
        <v>-5.6167399999999999E-2</v>
      </c>
      <c r="EA98">
        <v>-4.2736200000000002E-2</v>
      </c>
      <c r="EB98">
        <v>-1.0164299999999999E-2</v>
      </c>
      <c r="EC98">
        <v>5.1600000000000001E-5</v>
      </c>
      <c r="ED98">
        <v>9.5344000000000002E-3</v>
      </c>
      <c r="EE98">
        <v>1.06386E-2</v>
      </c>
      <c r="EF98">
        <v>9.0725000000000007E-3</v>
      </c>
      <c r="EG98">
        <v>-6.2729999999999999E-3</v>
      </c>
      <c r="EH98">
        <v>-1.16557E-2</v>
      </c>
      <c r="EI98">
        <v>-3.1443800000000001E-2</v>
      </c>
      <c r="EJ98">
        <v>-3.06162E-2</v>
      </c>
      <c r="EK98">
        <v>-3.3364499999999998E-2</v>
      </c>
      <c r="EL98">
        <v>-4.1939900000000002E-2</v>
      </c>
      <c r="EM98">
        <v>-5.9513000000000003E-2</v>
      </c>
      <c r="EN98">
        <v>-6.2597200000000006E-2</v>
      </c>
      <c r="EO98">
        <v>-0.10433630000000001</v>
      </c>
      <c r="EP98">
        <v>-0.12048449999999999</v>
      </c>
      <c r="EQ98">
        <v>-9.4220200000000004E-2</v>
      </c>
      <c r="ER98">
        <v>0.25491180000000002</v>
      </c>
      <c r="ES98">
        <v>0.38831850000000001</v>
      </c>
      <c r="ET98">
        <v>3.9823499999999998E-2</v>
      </c>
      <c r="EU98">
        <v>-0.1849565</v>
      </c>
      <c r="EV98">
        <v>-0.17579249999999999</v>
      </c>
      <c r="EW98">
        <v>-0.1049588</v>
      </c>
      <c r="EX98">
        <v>-4.9529499999999997E-2</v>
      </c>
      <c r="EY98">
        <v>78.522459999999995</v>
      </c>
      <c r="EZ98">
        <v>76.854799999999997</v>
      </c>
      <c r="FA98">
        <v>75.504379999999998</v>
      </c>
      <c r="FB98">
        <v>74.237859999999998</v>
      </c>
      <c r="FC98">
        <v>73.909610000000001</v>
      </c>
      <c r="FD98">
        <v>72.950869999999995</v>
      </c>
      <c r="FE98">
        <v>72.54074</v>
      </c>
      <c r="FF98">
        <v>74.150829999999999</v>
      </c>
      <c r="FG98">
        <v>78.757080000000002</v>
      </c>
      <c r="FH98">
        <v>84.514390000000006</v>
      </c>
      <c r="FI98">
        <v>89.704700000000003</v>
      </c>
      <c r="FJ98">
        <v>94.904210000000006</v>
      </c>
      <c r="FK98">
        <v>99.152659999999997</v>
      </c>
      <c r="FL98">
        <v>102.56780000000001</v>
      </c>
      <c r="FM98">
        <v>105.08580000000001</v>
      </c>
      <c r="FN98">
        <v>106.20910000000001</v>
      </c>
      <c r="FO98">
        <v>105.4046</v>
      </c>
      <c r="FP98">
        <v>103.0117</v>
      </c>
      <c r="FQ98">
        <v>98.794790000000006</v>
      </c>
      <c r="FR98">
        <v>92.551460000000006</v>
      </c>
      <c r="FS98">
        <v>87.784030000000001</v>
      </c>
      <c r="FT98">
        <v>85.008459999999999</v>
      </c>
      <c r="FU98">
        <v>82.529600000000002</v>
      </c>
      <c r="FV98">
        <v>80.205910000000003</v>
      </c>
      <c r="FW98">
        <v>9.6289899999999998E-2</v>
      </c>
      <c r="FX98">
        <v>6.7150999999999999E-3</v>
      </c>
      <c r="FY98">
        <v>6.7150999999999999E-3</v>
      </c>
      <c r="FZ98">
        <v>0</v>
      </c>
      <c r="GA98">
        <v>0</v>
      </c>
    </row>
    <row r="99" spans="1:183" x14ac:dyDescent="0.3">
      <c r="A99" t="s">
        <v>52</v>
      </c>
      <c r="B99" t="s">
        <v>53</v>
      </c>
      <c r="C99" t="s">
        <v>102</v>
      </c>
      <c r="D99" s="6">
        <v>44813</v>
      </c>
      <c r="E99" s="46">
        <v>17</v>
      </c>
      <c r="F99" s="46">
        <v>18</v>
      </c>
      <c r="G99" s="46">
        <v>17</v>
      </c>
      <c r="H99" s="46">
        <v>18</v>
      </c>
      <c r="I99">
        <v>15105</v>
      </c>
      <c r="J99">
        <v>39513</v>
      </c>
      <c r="K99">
        <v>1.5989660000000001</v>
      </c>
      <c r="L99">
        <v>1.391556</v>
      </c>
      <c r="M99">
        <v>1.232612</v>
      </c>
      <c r="N99">
        <v>1.1182840000000001</v>
      </c>
      <c r="O99">
        <v>1.0382910000000001</v>
      </c>
      <c r="P99">
        <v>1.014413</v>
      </c>
      <c r="Q99">
        <v>1.071056</v>
      </c>
      <c r="R99">
        <v>1.076578</v>
      </c>
      <c r="S99">
        <v>0.99520160000000002</v>
      </c>
      <c r="T99">
        <v>0.99633839999999996</v>
      </c>
      <c r="U99">
        <v>1.0551489999999999</v>
      </c>
      <c r="V99">
        <v>1.1893499999999999</v>
      </c>
      <c r="W99">
        <v>1.3790750000000001</v>
      </c>
      <c r="X99">
        <v>1.6122240000000001</v>
      </c>
      <c r="Y99">
        <v>1.8985270000000001</v>
      </c>
      <c r="Z99">
        <v>2.244386</v>
      </c>
      <c r="AA99">
        <v>2.5303439999999999</v>
      </c>
      <c r="AB99">
        <v>2.7719930000000002</v>
      </c>
      <c r="AC99">
        <v>2.836087</v>
      </c>
      <c r="AD99">
        <v>2.623173</v>
      </c>
      <c r="AE99">
        <v>2.3637049999999999</v>
      </c>
      <c r="AF99">
        <v>2.1067520000000002</v>
      </c>
      <c r="AG99">
        <v>1.812918</v>
      </c>
      <c r="AH99">
        <v>1.512991</v>
      </c>
      <c r="AI99">
        <v>-6.2673699999999999E-2</v>
      </c>
      <c r="AJ99">
        <v>-4.22499E-2</v>
      </c>
      <c r="AK99">
        <v>-3.06518E-2</v>
      </c>
      <c r="AL99">
        <v>-2.2546E-2</v>
      </c>
      <c r="AM99">
        <v>-1.96816E-2</v>
      </c>
      <c r="AN99">
        <v>-2.5337499999999999E-2</v>
      </c>
      <c r="AO99">
        <v>-2.2344200000000002E-2</v>
      </c>
      <c r="AP99">
        <v>-2.30782E-2</v>
      </c>
      <c r="AQ99">
        <v>-4.9294999999999999E-2</v>
      </c>
      <c r="AR99">
        <v>-4.8437800000000003E-2</v>
      </c>
      <c r="AS99">
        <v>-4.6760900000000001E-2</v>
      </c>
      <c r="AT99">
        <v>-4.7653000000000001E-2</v>
      </c>
      <c r="AU99">
        <v>-6.7442500000000002E-2</v>
      </c>
      <c r="AV99">
        <v>-8.4592500000000001E-2</v>
      </c>
      <c r="AW99">
        <v>-9.7114300000000001E-2</v>
      </c>
      <c r="AX99">
        <v>-0.1004669</v>
      </c>
      <c r="AY99">
        <v>0.18514439999999999</v>
      </c>
      <c r="AZ99">
        <v>0.27166040000000002</v>
      </c>
      <c r="BA99">
        <v>-0.15820609999999999</v>
      </c>
      <c r="BB99">
        <v>-0.1483179</v>
      </c>
      <c r="BC99">
        <v>-8.6612400000000006E-2</v>
      </c>
      <c r="BD99">
        <v>-5.1228099999999999E-2</v>
      </c>
      <c r="BE99">
        <v>-2.13285E-2</v>
      </c>
      <c r="BF99">
        <v>-1.9604300000000002E-2</v>
      </c>
      <c r="BG99">
        <v>-5.3546999999999997E-2</v>
      </c>
      <c r="BH99">
        <v>-3.36206E-2</v>
      </c>
      <c r="BI99">
        <v>-2.2962699999999999E-2</v>
      </c>
      <c r="BJ99">
        <v>-1.55768E-2</v>
      </c>
      <c r="BK99">
        <v>-1.3318E-2</v>
      </c>
      <c r="BL99">
        <v>-1.9252399999999999E-2</v>
      </c>
      <c r="BM99">
        <v>-1.6018899999999999E-2</v>
      </c>
      <c r="BN99">
        <v>-1.6176200000000002E-2</v>
      </c>
      <c r="BO99">
        <v>-4.1879300000000001E-2</v>
      </c>
      <c r="BP99">
        <v>-4.0427900000000003E-2</v>
      </c>
      <c r="BQ99">
        <v>-3.8424E-2</v>
      </c>
      <c r="BR99">
        <v>-3.8781900000000001E-2</v>
      </c>
      <c r="BS99">
        <v>-5.8072400000000003E-2</v>
      </c>
      <c r="BT99">
        <v>-7.4589100000000005E-2</v>
      </c>
      <c r="BU99">
        <v>-8.6538000000000004E-2</v>
      </c>
      <c r="BV99">
        <v>-8.9446600000000001E-2</v>
      </c>
      <c r="BW99">
        <v>0.1963897</v>
      </c>
      <c r="BX99">
        <v>0.28323589999999998</v>
      </c>
      <c r="BY99">
        <v>-0.1463236</v>
      </c>
      <c r="BZ99">
        <v>-0.13724330000000001</v>
      </c>
      <c r="CA99">
        <v>-7.6346899999999995E-2</v>
      </c>
      <c r="CB99">
        <v>-4.1519500000000001E-2</v>
      </c>
      <c r="CC99">
        <v>-1.22326E-2</v>
      </c>
      <c r="CD99">
        <v>-1.1316700000000001E-2</v>
      </c>
      <c r="CE99">
        <v>-4.7225799999999998E-2</v>
      </c>
      <c r="CF99">
        <v>-2.7643899999999999E-2</v>
      </c>
      <c r="CG99">
        <v>-1.7637300000000002E-2</v>
      </c>
      <c r="CH99">
        <v>-1.0749999999999999E-2</v>
      </c>
      <c r="CI99">
        <v>-8.9105999999999994E-3</v>
      </c>
      <c r="CJ99">
        <v>-1.50379E-2</v>
      </c>
      <c r="CK99">
        <v>-1.16381E-2</v>
      </c>
      <c r="CL99">
        <v>-1.13959E-2</v>
      </c>
      <c r="CM99">
        <v>-3.6743199999999997E-2</v>
      </c>
      <c r="CN99">
        <v>-3.48802E-2</v>
      </c>
      <c r="CO99">
        <v>-3.2649999999999998E-2</v>
      </c>
      <c r="CP99">
        <v>-3.2637899999999997E-2</v>
      </c>
      <c r="CQ99">
        <v>-5.1582799999999998E-2</v>
      </c>
      <c r="CR99">
        <v>-6.7660799999999993E-2</v>
      </c>
      <c r="CS99">
        <v>-7.9212900000000003E-2</v>
      </c>
      <c r="CT99">
        <v>-8.1813899999999995E-2</v>
      </c>
      <c r="CU99">
        <v>0.2041781</v>
      </c>
      <c r="CV99">
        <v>0.29125309999999999</v>
      </c>
      <c r="CW99">
        <v>-0.13809389999999999</v>
      </c>
      <c r="CX99">
        <v>-0.12957299999999999</v>
      </c>
      <c r="CY99">
        <v>-6.9237099999999996E-2</v>
      </c>
      <c r="CZ99">
        <v>-3.4795399999999997E-2</v>
      </c>
      <c r="DA99">
        <v>-5.9328000000000002E-3</v>
      </c>
      <c r="DB99">
        <v>-5.5767000000000004E-3</v>
      </c>
      <c r="DC99">
        <v>-4.0904599999999999E-2</v>
      </c>
      <c r="DD99">
        <v>-2.16673E-2</v>
      </c>
      <c r="DE99">
        <v>-1.2311900000000001E-2</v>
      </c>
      <c r="DF99">
        <v>-5.9230999999999997E-3</v>
      </c>
      <c r="DG99">
        <v>-4.5031999999999997E-3</v>
      </c>
      <c r="DH99">
        <v>-1.0823299999999999E-2</v>
      </c>
      <c r="DI99">
        <v>-7.2572000000000001E-3</v>
      </c>
      <c r="DJ99">
        <v>-6.6154999999999999E-3</v>
      </c>
      <c r="DK99">
        <v>-3.1607099999999999E-2</v>
      </c>
      <c r="DL99">
        <v>-2.93326E-2</v>
      </c>
      <c r="DM99">
        <v>-2.6875900000000001E-2</v>
      </c>
      <c r="DN99">
        <v>-2.6493900000000001E-2</v>
      </c>
      <c r="DO99">
        <v>-4.5093099999999997E-2</v>
      </c>
      <c r="DP99">
        <v>-6.0732500000000002E-2</v>
      </c>
      <c r="DQ99">
        <v>-7.1887800000000002E-2</v>
      </c>
      <c r="DR99">
        <v>-7.4181300000000006E-2</v>
      </c>
      <c r="DS99">
        <v>0.21196660000000001</v>
      </c>
      <c r="DT99">
        <v>0.29927019999999999</v>
      </c>
      <c r="DU99">
        <v>-0.12986410000000001</v>
      </c>
      <c r="DV99">
        <v>-0.12190280000000001</v>
      </c>
      <c r="DW99">
        <v>-6.2127300000000003E-2</v>
      </c>
      <c r="DX99">
        <v>-2.80713E-2</v>
      </c>
      <c r="DY99">
        <v>3.6699999999999998E-4</v>
      </c>
      <c r="DZ99">
        <v>1.6330000000000001E-4</v>
      </c>
      <c r="EA99">
        <v>-3.1777800000000002E-2</v>
      </c>
      <c r="EB99">
        <v>-1.30379E-2</v>
      </c>
      <c r="EC99">
        <v>-4.6227999999999998E-3</v>
      </c>
      <c r="ED99">
        <v>1.0460999999999999E-3</v>
      </c>
      <c r="EE99">
        <v>1.8603999999999999E-3</v>
      </c>
      <c r="EF99">
        <v>-4.7381999999999997E-3</v>
      </c>
      <c r="EG99">
        <v>-9.3199999999999999E-4</v>
      </c>
      <c r="EH99">
        <v>2.8650000000000003E-4</v>
      </c>
      <c r="EI99">
        <v>-2.4191299999999999E-2</v>
      </c>
      <c r="EJ99">
        <v>-2.13227E-2</v>
      </c>
      <c r="EK99">
        <v>-1.8539099999999999E-2</v>
      </c>
      <c r="EL99">
        <v>-1.76229E-2</v>
      </c>
      <c r="EM99">
        <v>-3.5722999999999998E-2</v>
      </c>
      <c r="EN99">
        <v>-5.0729099999999999E-2</v>
      </c>
      <c r="EO99">
        <v>-6.1311499999999998E-2</v>
      </c>
      <c r="EP99">
        <v>-6.3160999999999995E-2</v>
      </c>
      <c r="EQ99">
        <v>0.22321179999999999</v>
      </c>
      <c r="ER99">
        <v>0.3108457</v>
      </c>
      <c r="ES99">
        <v>-0.11798169999999999</v>
      </c>
      <c r="ET99">
        <v>-0.1108281</v>
      </c>
      <c r="EU99">
        <v>-5.1861900000000002E-2</v>
      </c>
      <c r="EV99">
        <v>-1.8362699999999999E-2</v>
      </c>
      <c r="EW99">
        <v>9.4628999999999998E-3</v>
      </c>
      <c r="EX99">
        <v>8.4509000000000008E-3</v>
      </c>
      <c r="EY99">
        <v>82.346299999999999</v>
      </c>
      <c r="EZ99">
        <v>81.79374</v>
      </c>
      <c r="FA99">
        <v>79.706339999999997</v>
      </c>
      <c r="FB99">
        <v>78.177589999999995</v>
      </c>
      <c r="FC99">
        <v>78.456990000000005</v>
      </c>
      <c r="FD99">
        <v>77.224990000000005</v>
      </c>
      <c r="FE99">
        <v>75.182180000000002</v>
      </c>
      <c r="FF99">
        <v>75.146349999999998</v>
      </c>
      <c r="FG99">
        <v>78.396069999999995</v>
      </c>
      <c r="FH99">
        <v>81.931229999999999</v>
      </c>
      <c r="FI99">
        <v>86.367810000000006</v>
      </c>
      <c r="FJ99">
        <v>91.157020000000003</v>
      </c>
      <c r="FK99">
        <v>95.184960000000004</v>
      </c>
      <c r="FL99">
        <v>98.56832</v>
      </c>
      <c r="FM99">
        <v>100.4358</v>
      </c>
      <c r="FN99">
        <v>102.30419999999999</v>
      </c>
      <c r="FO99">
        <v>102.68810000000001</v>
      </c>
      <c r="FP99">
        <v>101.71939999999999</v>
      </c>
      <c r="FQ99">
        <v>97.798760000000001</v>
      </c>
      <c r="FR99">
        <v>91.390900000000002</v>
      </c>
      <c r="FS99">
        <v>86.347369999999998</v>
      </c>
      <c r="FT99">
        <v>82.878900000000002</v>
      </c>
      <c r="FU99">
        <v>80.490639999999999</v>
      </c>
      <c r="FV99">
        <v>78.722880000000004</v>
      </c>
      <c r="FW99">
        <v>0.1411113</v>
      </c>
      <c r="FX99">
        <v>1.06573E-2</v>
      </c>
      <c r="FY99">
        <v>1.06573E-2</v>
      </c>
      <c r="FZ99">
        <v>0</v>
      </c>
      <c r="GA99">
        <v>0</v>
      </c>
    </row>
    <row r="100" spans="1:183" x14ac:dyDescent="0.3">
      <c r="A100" t="s">
        <v>52</v>
      </c>
      <c r="B100" t="s">
        <v>53</v>
      </c>
      <c r="C100" t="s">
        <v>103</v>
      </c>
      <c r="D100" s="6">
        <v>44753</v>
      </c>
      <c r="E100" s="46">
        <v>18</v>
      </c>
      <c r="F100" s="46">
        <v>19</v>
      </c>
      <c r="G100" s="46">
        <v>18</v>
      </c>
      <c r="H100" s="46">
        <v>19</v>
      </c>
      <c r="I100">
        <v>5142</v>
      </c>
      <c r="J100">
        <v>12401</v>
      </c>
      <c r="K100">
        <v>1.2117849999999999</v>
      </c>
      <c r="L100">
        <v>1.024408</v>
      </c>
      <c r="M100">
        <v>0.8879705</v>
      </c>
      <c r="N100">
        <v>0.79696060000000002</v>
      </c>
      <c r="O100">
        <v>0.74735799999999997</v>
      </c>
      <c r="P100">
        <v>0.73916979999999999</v>
      </c>
      <c r="Q100">
        <v>0.71549180000000001</v>
      </c>
      <c r="R100">
        <v>0.6914806</v>
      </c>
      <c r="S100">
        <v>0.69503409999999999</v>
      </c>
      <c r="T100">
        <v>0.77036360000000004</v>
      </c>
      <c r="U100">
        <v>0.91329959999999999</v>
      </c>
      <c r="V100">
        <v>1.123877</v>
      </c>
      <c r="W100">
        <v>1.3712279999999999</v>
      </c>
      <c r="X100">
        <v>1.649384</v>
      </c>
      <c r="Y100">
        <v>1.9181649999999999</v>
      </c>
      <c r="Z100">
        <v>2.2072669999999999</v>
      </c>
      <c r="AA100">
        <v>2.493471</v>
      </c>
      <c r="AB100">
        <v>2.7772709999999998</v>
      </c>
      <c r="AC100">
        <v>2.977004</v>
      </c>
      <c r="AD100">
        <v>2.9291619999999998</v>
      </c>
      <c r="AE100">
        <v>2.6669369999999999</v>
      </c>
      <c r="AF100">
        <v>2.3922050000000001</v>
      </c>
      <c r="AG100">
        <v>2.0070060000000001</v>
      </c>
      <c r="AH100">
        <v>1.6237760000000001</v>
      </c>
      <c r="AI100">
        <v>-2.71834E-2</v>
      </c>
      <c r="AJ100">
        <v>-2.0756899999999998E-2</v>
      </c>
      <c r="AK100">
        <v>-2.96364E-2</v>
      </c>
      <c r="AL100">
        <v>-2.59274E-2</v>
      </c>
      <c r="AM100">
        <v>-3.1082499999999999E-2</v>
      </c>
      <c r="AN100">
        <v>-1.0993599999999999E-2</v>
      </c>
      <c r="AO100">
        <v>-3.7379200000000001E-2</v>
      </c>
      <c r="AP100">
        <v>-2.2792699999999999E-2</v>
      </c>
      <c r="AQ100">
        <v>-4.21348E-2</v>
      </c>
      <c r="AR100">
        <v>-4.7631899999999998E-2</v>
      </c>
      <c r="AS100">
        <v>-4.9699899999999998E-2</v>
      </c>
      <c r="AT100">
        <v>-3.8799800000000002E-2</v>
      </c>
      <c r="AU100">
        <v>-4.9555099999999998E-2</v>
      </c>
      <c r="AV100">
        <v>-6.1258300000000002E-2</v>
      </c>
      <c r="AW100">
        <v>-7.9648499999999997E-2</v>
      </c>
      <c r="AX100">
        <v>-6.9492999999999999E-2</v>
      </c>
      <c r="AY100">
        <v>-6.0225000000000001E-2</v>
      </c>
      <c r="AZ100">
        <v>0.27451910000000002</v>
      </c>
      <c r="BA100">
        <v>0.36315419999999998</v>
      </c>
      <c r="BB100">
        <v>-0.21654029999999999</v>
      </c>
      <c r="BC100">
        <v>-0.25819429999999999</v>
      </c>
      <c r="BD100">
        <v>-0.16033549999999999</v>
      </c>
      <c r="BE100">
        <v>-9.4696500000000003E-2</v>
      </c>
      <c r="BF100">
        <v>-7.6158600000000007E-2</v>
      </c>
      <c r="BG100">
        <v>-1.5533E-2</v>
      </c>
      <c r="BH100">
        <v>-1.00643E-2</v>
      </c>
      <c r="BI100">
        <v>-2.04434E-2</v>
      </c>
      <c r="BJ100">
        <v>-1.7623900000000001E-2</v>
      </c>
      <c r="BK100">
        <v>-2.3327199999999999E-2</v>
      </c>
      <c r="BL100">
        <v>-4.0616000000000003E-3</v>
      </c>
      <c r="BM100">
        <v>-2.9764599999999999E-2</v>
      </c>
      <c r="BN100">
        <v>-1.47148E-2</v>
      </c>
      <c r="BO100">
        <v>-3.2951099999999997E-2</v>
      </c>
      <c r="BP100">
        <v>-3.7685799999999998E-2</v>
      </c>
      <c r="BQ100">
        <v>-3.8404199999999999E-2</v>
      </c>
      <c r="BR100">
        <v>-2.6113399999999998E-2</v>
      </c>
      <c r="BS100">
        <v>-3.57033E-2</v>
      </c>
      <c r="BT100">
        <v>-4.6313500000000001E-2</v>
      </c>
      <c r="BU100">
        <v>-6.4138399999999998E-2</v>
      </c>
      <c r="BV100">
        <v>-5.3328800000000003E-2</v>
      </c>
      <c r="BW100">
        <v>-4.36707E-2</v>
      </c>
      <c r="BX100">
        <v>0.29144330000000002</v>
      </c>
      <c r="BY100">
        <v>0.38027909999999998</v>
      </c>
      <c r="BZ100">
        <v>-0.1990401</v>
      </c>
      <c r="CA100">
        <v>-0.2412407</v>
      </c>
      <c r="CB100">
        <v>-0.14468449999999999</v>
      </c>
      <c r="CC100">
        <v>-8.00931E-2</v>
      </c>
      <c r="CD100">
        <v>-6.31578E-2</v>
      </c>
      <c r="CE100">
        <v>-7.4640000000000001E-3</v>
      </c>
      <c r="CF100">
        <v>-2.6586000000000001E-3</v>
      </c>
      <c r="CG100">
        <v>-1.40763E-2</v>
      </c>
      <c r="CH100">
        <v>-1.18729E-2</v>
      </c>
      <c r="CI100">
        <v>-1.79559E-2</v>
      </c>
      <c r="CJ100">
        <v>7.3939999999999997E-4</v>
      </c>
      <c r="CK100">
        <v>-2.4490700000000001E-2</v>
      </c>
      <c r="CL100">
        <v>-9.1199999999999996E-3</v>
      </c>
      <c r="CM100">
        <v>-2.6590599999999999E-2</v>
      </c>
      <c r="CN100">
        <v>-3.07972E-2</v>
      </c>
      <c r="CO100">
        <v>-3.0580800000000002E-2</v>
      </c>
      <c r="CP100">
        <v>-1.73268E-2</v>
      </c>
      <c r="CQ100">
        <v>-2.61096E-2</v>
      </c>
      <c r="CR100">
        <v>-3.5962800000000003E-2</v>
      </c>
      <c r="CS100">
        <v>-5.3396199999999998E-2</v>
      </c>
      <c r="CT100">
        <v>-4.21336E-2</v>
      </c>
      <c r="CU100">
        <v>-3.2205200000000003E-2</v>
      </c>
      <c r="CV100">
        <v>0.30316500000000002</v>
      </c>
      <c r="CW100">
        <v>0.39213969999999998</v>
      </c>
      <c r="CX100">
        <v>-0.18691959999999999</v>
      </c>
      <c r="CY100">
        <v>-0.2294987</v>
      </c>
      <c r="CZ100">
        <v>-0.13384470000000001</v>
      </c>
      <c r="DA100">
        <v>-6.9978799999999994E-2</v>
      </c>
      <c r="DB100">
        <v>-5.4153399999999997E-2</v>
      </c>
      <c r="DC100">
        <v>6.0490000000000001E-4</v>
      </c>
      <c r="DD100">
        <v>4.7470999999999998E-3</v>
      </c>
      <c r="DE100">
        <v>-7.7092999999999997E-3</v>
      </c>
      <c r="DF100">
        <v>-6.1219999999999998E-3</v>
      </c>
      <c r="DG100">
        <v>-1.25846E-2</v>
      </c>
      <c r="DH100">
        <v>5.5405000000000003E-3</v>
      </c>
      <c r="DI100">
        <v>-1.9216899999999999E-2</v>
      </c>
      <c r="DJ100">
        <v>-3.5252999999999999E-3</v>
      </c>
      <c r="DK100">
        <v>-2.0230000000000001E-2</v>
      </c>
      <c r="DL100">
        <v>-2.3908499999999999E-2</v>
      </c>
      <c r="DM100">
        <v>-2.2757400000000001E-2</v>
      </c>
      <c r="DN100">
        <v>-8.5401999999999995E-3</v>
      </c>
      <c r="DO100">
        <v>-1.6515800000000001E-2</v>
      </c>
      <c r="DP100">
        <v>-2.5612099999999999E-2</v>
      </c>
      <c r="DQ100">
        <v>-4.2653900000000002E-2</v>
      </c>
      <c r="DR100">
        <v>-3.0938400000000001E-2</v>
      </c>
      <c r="DS100">
        <v>-2.0739799999999999E-2</v>
      </c>
      <c r="DT100">
        <v>0.31488660000000002</v>
      </c>
      <c r="DU100">
        <v>0.40400039999999998</v>
      </c>
      <c r="DV100">
        <v>-0.17479900000000001</v>
      </c>
      <c r="DW100">
        <v>-0.2177567</v>
      </c>
      <c r="DX100">
        <v>-0.1230049</v>
      </c>
      <c r="DY100">
        <v>-5.9864500000000001E-2</v>
      </c>
      <c r="DZ100">
        <v>-4.5149099999999998E-2</v>
      </c>
      <c r="EA100">
        <v>1.22553E-2</v>
      </c>
      <c r="EB100">
        <v>1.5439700000000001E-2</v>
      </c>
      <c r="EC100">
        <v>1.4838E-3</v>
      </c>
      <c r="ED100">
        <v>2.1816000000000001E-3</v>
      </c>
      <c r="EE100">
        <v>-4.8292999999999999E-3</v>
      </c>
      <c r="EF100">
        <v>1.2472499999999999E-2</v>
      </c>
      <c r="EG100">
        <v>-1.16022E-2</v>
      </c>
      <c r="EH100">
        <v>4.5526000000000004E-3</v>
      </c>
      <c r="EI100">
        <v>-1.10464E-2</v>
      </c>
      <c r="EJ100">
        <v>-1.39624E-2</v>
      </c>
      <c r="EK100">
        <v>-1.1461600000000001E-2</v>
      </c>
      <c r="EL100">
        <v>4.1462000000000001E-3</v>
      </c>
      <c r="EM100">
        <v>-2.6640000000000001E-3</v>
      </c>
      <c r="EN100">
        <v>-1.0667299999999999E-2</v>
      </c>
      <c r="EO100">
        <v>-2.7143899999999999E-2</v>
      </c>
      <c r="EP100">
        <v>-1.4774199999999999E-2</v>
      </c>
      <c r="EQ100">
        <v>-4.1855E-3</v>
      </c>
      <c r="ER100">
        <v>0.33181080000000002</v>
      </c>
      <c r="ES100">
        <v>0.42112529999999998</v>
      </c>
      <c r="ET100">
        <v>-0.15729879999999999</v>
      </c>
      <c r="EU100">
        <v>-0.20080310000000001</v>
      </c>
      <c r="EV100">
        <v>-0.1073539</v>
      </c>
      <c r="EW100">
        <v>-4.5261000000000003E-2</v>
      </c>
      <c r="EX100">
        <v>-3.2148200000000002E-2</v>
      </c>
      <c r="EY100">
        <v>76.84254</v>
      </c>
      <c r="EZ100">
        <v>76.290790000000001</v>
      </c>
      <c r="FA100">
        <v>75.102220000000003</v>
      </c>
      <c r="FB100">
        <v>74.087779999999995</v>
      </c>
      <c r="FC100">
        <v>72.484089999999995</v>
      </c>
      <c r="FD100">
        <v>71.003230000000002</v>
      </c>
      <c r="FE100">
        <v>71.397739999999999</v>
      </c>
      <c r="FF100">
        <v>74.752470000000002</v>
      </c>
      <c r="FG100">
        <v>79.299869999999999</v>
      </c>
      <c r="FH100">
        <v>84.354219999999998</v>
      </c>
      <c r="FI100">
        <v>88.111620000000002</v>
      </c>
      <c r="FJ100">
        <v>91.071979999999996</v>
      </c>
      <c r="FK100">
        <v>94.026539999999997</v>
      </c>
      <c r="FL100">
        <v>96.335040000000006</v>
      </c>
      <c r="FM100">
        <v>98.119249999999994</v>
      </c>
      <c r="FN100">
        <v>100.0177</v>
      </c>
      <c r="FO100">
        <v>100.5955</v>
      </c>
      <c r="FP100">
        <v>100.2871</v>
      </c>
      <c r="FQ100">
        <v>99.087950000000006</v>
      </c>
      <c r="FR100">
        <v>95.621600000000001</v>
      </c>
      <c r="FS100">
        <v>90.691640000000007</v>
      </c>
      <c r="FT100">
        <v>86.688090000000003</v>
      </c>
      <c r="FU100">
        <v>83.691800000000001</v>
      </c>
      <c r="FV100">
        <v>81.193799999999996</v>
      </c>
      <c r="FW100">
        <v>0.1841284</v>
      </c>
      <c r="FX100">
        <v>1.58996E-2</v>
      </c>
      <c r="FY100">
        <v>1.58996E-2</v>
      </c>
      <c r="FZ100">
        <v>0</v>
      </c>
      <c r="GA100">
        <v>0</v>
      </c>
    </row>
    <row r="101" spans="1:183" x14ac:dyDescent="0.3">
      <c r="A101" t="s">
        <v>52</v>
      </c>
      <c r="B101" t="s">
        <v>53</v>
      </c>
      <c r="C101" t="s">
        <v>103</v>
      </c>
      <c r="D101" s="6">
        <v>44758</v>
      </c>
      <c r="E101" s="46">
        <v>17</v>
      </c>
      <c r="F101" s="46">
        <v>19</v>
      </c>
      <c r="G101" s="46">
        <v>18</v>
      </c>
      <c r="H101" s="46">
        <v>18</v>
      </c>
      <c r="I101">
        <v>8858</v>
      </c>
      <c r="J101">
        <v>12960</v>
      </c>
      <c r="K101">
        <v>1.2878099999999999</v>
      </c>
      <c r="L101">
        <v>1.0982369999999999</v>
      </c>
      <c r="M101">
        <v>0.95753370000000004</v>
      </c>
      <c r="N101">
        <v>0.86124820000000002</v>
      </c>
      <c r="O101">
        <v>0.80008979999999996</v>
      </c>
      <c r="P101">
        <v>0.75847249999999999</v>
      </c>
      <c r="Q101">
        <v>0.7259466</v>
      </c>
      <c r="R101">
        <v>0.72537669999999999</v>
      </c>
      <c r="S101">
        <v>0.77296640000000005</v>
      </c>
      <c r="T101">
        <v>0.88566739999999999</v>
      </c>
      <c r="U101">
        <v>1.04301</v>
      </c>
      <c r="V101">
        <v>1.235617</v>
      </c>
      <c r="W101">
        <v>1.490467</v>
      </c>
      <c r="X101">
        <v>1.781687</v>
      </c>
      <c r="Y101">
        <v>2.0614219999999999</v>
      </c>
      <c r="Z101">
        <v>2.3257759999999998</v>
      </c>
      <c r="AA101">
        <v>2.5941740000000002</v>
      </c>
      <c r="AB101">
        <v>2.839839</v>
      </c>
      <c r="AC101">
        <v>3.0118999999999998</v>
      </c>
      <c r="AD101">
        <v>2.9710260000000002</v>
      </c>
      <c r="AE101">
        <v>2.7422110000000002</v>
      </c>
      <c r="AF101">
        <v>2.4908009999999998</v>
      </c>
      <c r="AG101">
        <v>2.1415109999999999</v>
      </c>
      <c r="AH101">
        <v>1.7896920000000001</v>
      </c>
      <c r="AI101">
        <v>9.5000000000000005E-5</v>
      </c>
      <c r="AJ101">
        <v>-9.2889999999999997E-4</v>
      </c>
      <c r="AK101">
        <v>1.2208E-3</v>
      </c>
      <c r="AL101">
        <v>4.0772999999999998E-3</v>
      </c>
      <c r="AM101">
        <v>8.5947999999999997E-3</v>
      </c>
      <c r="AN101">
        <v>7.3048999999999996E-3</v>
      </c>
      <c r="AO101">
        <v>-5.4609999999999999E-4</v>
      </c>
      <c r="AP101">
        <v>5.8504000000000004E-3</v>
      </c>
      <c r="AQ101">
        <v>2.1610000000000002E-3</v>
      </c>
      <c r="AR101">
        <v>2.9153999999999998E-3</v>
      </c>
      <c r="AS101">
        <v>7.5985999999999996E-3</v>
      </c>
      <c r="AT101">
        <v>2.7109999999999998E-4</v>
      </c>
      <c r="AU101">
        <v>-1.30411E-2</v>
      </c>
      <c r="AV101">
        <v>-8.9946999999999996E-3</v>
      </c>
      <c r="AW101">
        <v>-2.95757E-2</v>
      </c>
      <c r="AX101">
        <v>-5.0797099999999998E-2</v>
      </c>
      <c r="AY101">
        <v>0.1691114</v>
      </c>
      <c r="AZ101">
        <v>0.35131030000000002</v>
      </c>
      <c r="BA101">
        <v>-2.4115999999999999E-2</v>
      </c>
      <c r="BB101">
        <v>-0.17656930000000001</v>
      </c>
      <c r="BC101">
        <v>-0.117261</v>
      </c>
      <c r="BD101">
        <v>-5.6009200000000002E-2</v>
      </c>
      <c r="BE101">
        <v>-2.3279899999999999E-2</v>
      </c>
      <c r="BF101">
        <v>-2.78832E-2</v>
      </c>
      <c r="BG101" s="34">
        <v>9.3979000000000007E-3</v>
      </c>
      <c r="BH101">
        <v>7.5592000000000003E-3</v>
      </c>
      <c r="BI101">
        <v>8.8102000000000007E-3</v>
      </c>
      <c r="BJ101">
        <v>1.11816E-2</v>
      </c>
      <c r="BK101">
        <v>1.5214E-2</v>
      </c>
      <c r="BL101">
        <v>1.3281299999999999E-2</v>
      </c>
      <c r="BM101">
        <v>5.3502999999999997E-3</v>
      </c>
      <c r="BN101">
        <v>1.2286200000000001E-2</v>
      </c>
      <c r="BO101">
        <v>9.5762999999999994E-3</v>
      </c>
      <c r="BP101">
        <v>1.15876E-2</v>
      </c>
      <c r="BQ101">
        <v>1.7133200000000001E-2</v>
      </c>
      <c r="BR101">
        <v>1.0853700000000001E-2</v>
      </c>
      <c r="BS101">
        <v>-1.2650000000000001E-3</v>
      </c>
      <c r="BT101">
        <v>3.8197000000000001E-3</v>
      </c>
      <c r="BU101">
        <v>-1.6275600000000001E-2</v>
      </c>
      <c r="BV101">
        <v>-3.7194400000000002E-2</v>
      </c>
      <c r="BW101">
        <v>0.1831547</v>
      </c>
      <c r="BX101">
        <v>0.3657994</v>
      </c>
      <c r="BY101">
        <v>-9.0860000000000003E-3</v>
      </c>
      <c r="BZ101">
        <v>-0.1616813</v>
      </c>
      <c r="CA101">
        <v>-0.1029138</v>
      </c>
      <c r="CB101">
        <v>-4.2239800000000001E-2</v>
      </c>
      <c r="CC101">
        <v>-1.0492700000000001E-2</v>
      </c>
      <c r="CD101">
        <v>-1.636E-2</v>
      </c>
      <c r="CE101">
        <v>1.58411E-2</v>
      </c>
      <c r="CF101">
        <v>1.34381E-2</v>
      </c>
      <c r="CG101">
        <v>1.4066499999999999E-2</v>
      </c>
      <c r="CH101">
        <v>1.6102100000000001E-2</v>
      </c>
      <c r="CI101">
        <v>1.97985E-2</v>
      </c>
      <c r="CJ101">
        <v>1.7420600000000001E-2</v>
      </c>
      <c r="CK101">
        <v>9.4341000000000008E-3</v>
      </c>
      <c r="CL101">
        <v>1.6743600000000001E-2</v>
      </c>
      <c r="CM101">
        <v>1.4712100000000001E-2</v>
      </c>
      <c r="CN101">
        <v>1.7593999999999999E-2</v>
      </c>
      <c r="CO101">
        <v>2.3736799999999999E-2</v>
      </c>
      <c r="CP101">
        <v>1.8183100000000001E-2</v>
      </c>
      <c r="CQ101">
        <v>6.8910999999999998E-3</v>
      </c>
      <c r="CR101">
        <v>1.2695E-2</v>
      </c>
      <c r="CS101">
        <v>-7.0638999999999997E-3</v>
      </c>
      <c r="CT101">
        <v>-2.7773200000000001E-2</v>
      </c>
      <c r="CU101">
        <v>0.1928812</v>
      </c>
      <c r="CV101">
        <v>0.37583450000000002</v>
      </c>
      <c r="CW101">
        <v>1.3238E-3</v>
      </c>
      <c r="CX101">
        <v>-0.15137</v>
      </c>
      <c r="CY101">
        <v>-9.2976900000000001E-2</v>
      </c>
      <c r="CZ101">
        <v>-3.2703099999999999E-2</v>
      </c>
      <c r="DA101">
        <v>-1.6364000000000001E-3</v>
      </c>
      <c r="DB101">
        <v>-8.3791000000000004E-3</v>
      </c>
      <c r="DC101">
        <v>2.22843E-2</v>
      </c>
      <c r="DD101">
        <v>1.9316900000000001E-2</v>
      </c>
      <c r="DE101">
        <v>1.93229E-2</v>
      </c>
      <c r="DF101">
        <v>2.10225E-2</v>
      </c>
      <c r="DG101">
        <v>2.4382899999999999E-2</v>
      </c>
      <c r="DH101">
        <v>2.15598E-2</v>
      </c>
      <c r="DI101">
        <v>1.3518000000000001E-2</v>
      </c>
      <c r="DJ101">
        <v>2.1201100000000001E-2</v>
      </c>
      <c r="DK101">
        <v>1.9847799999999999E-2</v>
      </c>
      <c r="DL101">
        <v>2.3600300000000001E-2</v>
      </c>
      <c r="DM101">
        <v>3.0340499999999999E-2</v>
      </c>
      <c r="DN101">
        <v>2.55126E-2</v>
      </c>
      <c r="DO101">
        <v>1.5047100000000001E-2</v>
      </c>
      <c r="DP101">
        <v>2.1570200000000001E-2</v>
      </c>
      <c r="DQ101">
        <v>2.1477000000000002E-3</v>
      </c>
      <c r="DR101">
        <v>-1.8352E-2</v>
      </c>
      <c r="DS101">
        <v>0.2026076</v>
      </c>
      <c r="DT101">
        <v>0.38586959999999998</v>
      </c>
      <c r="DU101">
        <v>1.17336E-2</v>
      </c>
      <c r="DV101">
        <v>-0.14105860000000001</v>
      </c>
      <c r="DW101">
        <v>-8.3040100000000006E-2</v>
      </c>
      <c r="DX101">
        <v>-2.31664E-2</v>
      </c>
      <c r="DY101">
        <v>7.2199999999999999E-3</v>
      </c>
      <c r="DZ101">
        <v>-3.9819999999999998E-4</v>
      </c>
      <c r="EA101">
        <v>3.1587200000000003E-2</v>
      </c>
      <c r="EB101">
        <v>2.7805E-2</v>
      </c>
      <c r="EC101">
        <v>2.6912200000000001E-2</v>
      </c>
      <c r="ED101">
        <v>2.81269E-2</v>
      </c>
      <c r="EE101">
        <v>3.1002100000000001E-2</v>
      </c>
      <c r="EF101">
        <v>2.75363E-2</v>
      </c>
      <c r="EG101">
        <v>1.9414299999999999E-2</v>
      </c>
      <c r="EH101">
        <v>2.7636899999999999E-2</v>
      </c>
      <c r="EI101">
        <v>2.7263099999999998E-2</v>
      </c>
      <c r="EJ101">
        <v>3.2272500000000003E-2</v>
      </c>
      <c r="EK101">
        <v>3.9875099999999997E-2</v>
      </c>
      <c r="EL101">
        <v>3.6095200000000001E-2</v>
      </c>
      <c r="EM101">
        <v>2.6823199999999998E-2</v>
      </c>
      <c r="EN101">
        <v>3.4384600000000001E-2</v>
      </c>
      <c r="EO101">
        <v>1.5447799999999999E-2</v>
      </c>
      <c r="EP101">
        <v>-4.7492999999999997E-3</v>
      </c>
      <c r="EQ101">
        <v>0.21665090000000001</v>
      </c>
      <c r="ER101">
        <v>0.40035860000000001</v>
      </c>
      <c r="ES101">
        <v>2.6763599999999999E-2</v>
      </c>
      <c r="ET101">
        <v>-0.1261707</v>
      </c>
      <c r="EU101">
        <v>-6.8692799999999998E-2</v>
      </c>
      <c r="EV101">
        <v>-9.3970000000000008E-3</v>
      </c>
      <c r="EW101">
        <v>2.0007199999999999E-2</v>
      </c>
      <c r="EX101">
        <v>1.11249E-2</v>
      </c>
      <c r="EY101">
        <v>77.938739999999996</v>
      </c>
      <c r="EZ101">
        <v>76.356909999999999</v>
      </c>
      <c r="FA101">
        <v>74.331670000000003</v>
      </c>
      <c r="FB101">
        <v>72.459059999999994</v>
      </c>
      <c r="FC101">
        <v>71.286450000000002</v>
      </c>
      <c r="FD101">
        <v>70.152529999999999</v>
      </c>
      <c r="FE101">
        <v>70.280529999999999</v>
      </c>
      <c r="FF101">
        <v>73.186449999999994</v>
      </c>
      <c r="FG101">
        <v>77.818640000000002</v>
      </c>
      <c r="FH101">
        <v>82.005189999999999</v>
      </c>
      <c r="FI101">
        <v>86.121300000000005</v>
      </c>
      <c r="FJ101">
        <v>89.943179999999998</v>
      </c>
      <c r="FK101">
        <v>93.473879999999994</v>
      </c>
      <c r="FL101">
        <v>96.713089999999994</v>
      </c>
      <c r="FM101">
        <v>99.64864</v>
      </c>
      <c r="FN101">
        <v>101.20829999999999</v>
      </c>
      <c r="FO101">
        <v>102.4832</v>
      </c>
      <c r="FP101">
        <v>102.7946</v>
      </c>
      <c r="FQ101">
        <v>102.0303</v>
      </c>
      <c r="FR101">
        <v>99.539190000000005</v>
      </c>
      <c r="FS101">
        <v>94.402240000000006</v>
      </c>
      <c r="FT101">
        <v>89.753129999999999</v>
      </c>
      <c r="FU101">
        <v>87.000240000000005</v>
      </c>
      <c r="FV101">
        <v>84.756230000000002</v>
      </c>
      <c r="FW101">
        <v>0.16160630000000001</v>
      </c>
      <c r="FX101">
        <v>1.3387700000000001E-2</v>
      </c>
      <c r="FY101">
        <v>1.3387700000000001E-2</v>
      </c>
      <c r="FZ101">
        <v>0</v>
      </c>
      <c r="GA101">
        <v>0</v>
      </c>
    </row>
    <row r="102" spans="1:183" x14ac:dyDescent="0.3">
      <c r="A102" t="s">
        <v>52</v>
      </c>
      <c r="B102" t="s">
        <v>53</v>
      </c>
      <c r="C102" t="s">
        <v>103</v>
      </c>
      <c r="D102" s="6">
        <v>44759</v>
      </c>
      <c r="E102" s="46">
        <v>16</v>
      </c>
      <c r="F102" s="46">
        <v>18</v>
      </c>
      <c r="G102" s="46">
        <v>17</v>
      </c>
      <c r="H102" s="46">
        <v>17</v>
      </c>
      <c r="I102">
        <v>3345</v>
      </c>
      <c r="J102">
        <v>12959</v>
      </c>
      <c r="K102">
        <v>1.796454</v>
      </c>
      <c r="L102">
        <v>1.5414699999999999</v>
      </c>
      <c r="M102">
        <v>1.3510679999999999</v>
      </c>
      <c r="N102">
        <v>1.2031769999999999</v>
      </c>
      <c r="O102">
        <v>1.086322</v>
      </c>
      <c r="P102">
        <v>1.002578</v>
      </c>
      <c r="Q102">
        <v>0.91975079999999998</v>
      </c>
      <c r="R102">
        <v>0.93873490000000004</v>
      </c>
      <c r="S102">
        <v>1.023109</v>
      </c>
      <c r="T102">
        <v>1.2006540000000001</v>
      </c>
      <c r="U102">
        <v>1.45329</v>
      </c>
      <c r="V102">
        <v>1.7712190000000001</v>
      </c>
      <c r="W102">
        <v>2.0948329999999999</v>
      </c>
      <c r="X102">
        <v>2.3305509999999998</v>
      </c>
      <c r="Y102">
        <v>2.6128140000000002</v>
      </c>
      <c r="Z102">
        <v>2.8907189999999998</v>
      </c>
      <c r="AA102">
        <v>3.1841370000000002</v>
      </c>
      <c r="AB102">
        <v>3.4096440000000001</v>
      </c>
      <c r="AC102">
        <v>3.5008089999999998</v>
      </c>
      <c r="AD102">
        <v>3.4452989999999999</v>
      </c>
      <c r="AE102">
        <v>3.254899</v>
      </c>
      <c r="AF102">
        <v>3.012089</v>
      </c>
      <c r="AG102">
        <v>2.6261000000000001</v>
      </c>
      <c r="AH102">
        <v>2.188393</v>
      </c>
      <c r="AI102">
        <v>-5.0758400000000002E-2</v>
      </c>
      <c r="AJ102">
        <v>-4.8328099999999999E-2</v>
      </c>
      <c r="AK102">
        <v>-3.17799E-2</v>
      </c>
      <c r="AL102">
        <v>-1.4365299999999999E-2</v>
      </c>
      <c r="AM102">
        <v>-8.7232999999999998E-3</v>
      </c>
      <c r="AN102">
        <v>-7.2976999999999998E-3</v>
      </c>
      <c r="AO102">
        <v>-2.1518499999999999E-2</v>
      </c>
      <c r="AP102">
        <v>-1.6444000000000001E-3</v>
      </c>
      <c r="AQ102">
        <v>-1.78735E-2</v>
      </c>
      <c r="AR102">
        <v>-3.0795900000000001E-2</v>
      </c>
      <c r="AS102">
        <v>-5.3230300000000001E-2</v>
      </c>
      <c r="AT102">
        <v>-1.39489E-2</v>
      </c>
      <c r="AU102">
        <v>-1.1614899999999999E-2</v>
      </c>
      <c r="AV102">
        <v>-7.1830699999999997E-2</v>
      </c>
      <c r="AW102">
        <v>-8.0954499999999999E-2</v>
      </c>
      <c r="AX102">
        <v>0.11023380000000001</v>
      </c>
      <c r="AY102">
        <v>0.4154892</v>
      </c>
      <c r="AZ102">
        <v>0.17606820000000001</v>
      </c>
      <c r="BA102">
        <v>-0.15432699999999999</v>
      </c>
      <c r="BB102">
        <v>-0.16732250000000001</v>
      </c>
      <c r="BC102">
        <v>-8.2141199999999998E-2</v>
      </c>
      <c r="BD102">
        <v>-7.91515E-2</v>
      </c>
      <c r="BE102">
        <v>-5.7125000000000002E-2</v>
      </c>
      <c r="BF102">
        <v>-5.7877199999999997E-2</v>
      </c>
      <c r="BG102">
        <v>-3.3380800000000002E-2</v>
      </c>
      <c r="BH102">
        <v>-3.2948400000000003E-2</v>
      </c>
      <c r="BI102">
        <v>-1.7653599999999998E-2</v>
      </c>
      <c r="BJ102">
        <v>-1.4306E-3</v>
      </c>
      <c r="BK102">
        <v>3.5263E-3</v>
      </c>
      <c r="BL102">
        <v>4.2510999999999998E-3</v>
      </c>
      <c r="BM102">
        <v>-9.9219000000000009E-3</v>
      </c>
      <c r="BN102">
        <v>1.07469E-2</v>
      </c>
      <c r="BO102">
        <v>-3.6422999999999998E-3</v>
      </c>
      <c r="BP102">
        <v>-1.4915599999999999E-2</v>
      </c>
      <c r="BQ102">
        <v>-3.46734E-2</v>
      </c>
      <c r="BR102">
        <v>6.6668999999999999E-3</v>
      </c>
      <c r="BS102">
        <v>1.0488900000000001E-2</v>
      </c>
      <c r="BT102">
        <v>-4.8526E-2</v>
      </c>
      <c r="BU102">
        <v>-5.7565900000000003E-2</v>
      </c>
      <c r="BV102">
        <v>0.13301859999999999</v>
      </c>
      <c r="BW102">
        <v>0.43935049999999998</v>
      </c>
      <c r="BX102">
        <v>0.19967799999999999</v>
      </c>
      <c r="BY102">
        <v>-0.13072130000000001</v>
      </c>
      <c r="BZ102">
        <v>-0.14416989999999999</v>
      </c>
      <c r="CA102">
        <v>-5.9514299999999999E-2</v>
      </c>
      <c r="CB102">
        <v>-5.7108300000000001E-2</v>
      </c>
      <c r="CC102">
        <v>-3.6425699999999998E-2</v>
      </c>
      <c r="CD102">
        <v>-3.8982000000000003E-2</v>
      </c>
      <c r="CE102">
        <v>-2.1345200000000002E-2</v>
      </c>
      <c r="CF102">
        <v>-2.22966E-2</v>
      </c>
      <c r="CG102">
        <v>-7.8697999999999997E-3</v>
      </c>
      <c r="CH102">
        <v>7.528E-3</v>
      </c>
      <c r="CI102">
        <v>1.20103E-2</v>
      </c>
      <c r="CJ102">
        <v>1.2249700000000001E-2</v>
      </c>
      <c r="CK102">
        <v>-1.8901E-3</v>
      </c>
      <c r="CL102">
        <v>1.9329099999999998E-2</v>
      </c>
      <c r="CM102">
        <v>6.2141999999999996E-3</v>
      </c>
      <c r="CN102">
        <v>-3.9169000000000001E-3</v>
      </c>
      <c r="CO102">
        <v>-2.1821E-2</v>
      </c>
      <c r="CP102">
        <v>2.09453E-2</v>
      </c>
      <c r="CQ102">
        <v>2.5797899999999999E-2</v>
      </c>
      <c r="CR102">
        <v>-3.2385299999999999E-2</v>
      </c>
      <c r="CS102">
        <v>-4.1367000000000001E-2</v>
      </c>
      <c r="CT102">
        <v>0.1487993</v>
      </c>
      <c r="CU102">
        <v>0.45587670000000002</v>
      </c>
      <c r="CV102">
        <v>0.2160301</v>
      </c>
      <c r="CW102">
        <v>-0.1143721</v>
      </c>
      <c r="CX102">
        <v>-0.12813450000000001</v>
      </c>
      <c r="CY102">
        <v>-4.3843E-2</v>
      </c>
      <c r="CZ102">
        <v>-4.1841299999999998E-2</v>
      </c>
      <c r="DA102">
        <v>-2.2089399999999999E-2</v>
      </c>
      <c r="DB102">
        <v>-2.58952E-2</v>
      </c>
      <c r="DC102">
        <v>-9.3095000000000001E-3</v>
      </c>
      <c r="DD102">
        <v>-1.1644699999999999E-2</v>
      </c>
      <c r="DE102">
        <v>1.9139999999999999E-3</v>
      </c>
      <c r="DF102">
        <v>1.6486600000000001E-2</v>
      </c>
      <c r="DG102">
        <v>2.04943E-2</v>
      </c>
      <c r="DH102">
        <v>2.02484E-2</v>
      </c>
      <c r="DI102">
        <v>6.1416999999999999E-3</v>
      </c>
      <c r="DJ102">
        <v>2.7911200000000001E-2</v>
      </c>
      <c r="DK102">
        <v>1.60707E-2</v>
      </c>
      <c r="DL102">
        <v>7.0818000000000001E-3</v>
      </c>
      <c r="DM102">
        <v>-8.9685000000000008E-3</v>
      </c>
      <c r="DN102">
        <v>3.52238E-2</v>
      </c>
      <c r="DO102">
        <v>4.1106999999999998E-2</v>
      </c>
      <c r="DP102">
        <v>-1.6244499999999999E-2</v>
      </c>
      <c r="DQ102">
        <v>-2.5168099999999999E-2</v>
      </c>
      <c r="DR102">
        <v>0.1645799</v>
      </c>
      <c r="DS102">
        <v>0.47240290000000001</v>
      </c>
      <c r="DT102">
        <v>0.23238220000000001</v>
      </c>
      <c r="DU102">
        <v>-9.8022799999999993E-2</v>
      </c>
      <c r="DV102">
        <v>-0.1120992</v>
      </c>
      <c r="DW102">
        <v>-2.8171700000000001E-2</v>
      </c>
      <c r="DX102">
        <v>-2.6574299999999999E-2</v>
      </c>
      <c r="DY102">
        <v>-7.7530999999999997E-3</v>
      </c>
      <c r="DZ102">
        <v>-1.2808399999999999E-2</v>
      </c>
      <c r="EA102">
        <v>8.0680000000000005E-3</v>
      </c>
      <c r="EB102">
        <v>3.7349000000000002E-3</v>
      </c>
      <c r="EC102">
        <v>1.60403E-2</v>
      </c>
      <c r="ED102">
        <v>2.94214E-2</v>
      </c>
      <c r="EE102">
        <v>3.2743899999999999E-2</v>
      </c>
      <c r="EF102">
        <v>3.1797100000000002E-2</v>
      </c>
      <c r="EG102">
        <v>1.7738299999999999E-2</v>
      </c>
      <c r="EH102">
        <v>4.0302499999999998E-2</v>
      </c>
      <c r="EI102">
        <v>3.03019E-2</v>
      </c>
      <c r="EJ102">
        <v>2.2962099999999999E-2</v>
      </c>
      <c r="EK102">
        <v>9.5884000000000004E-3</v>
      </c>
      <c r="EL102">
        <v>5.5839600000000003E-2</v>
      </c>
      <c r="EM102">
        <v>6.3210799999999998E-2</v>
      </c>
      <c r="EN102">
        <v>7.0600999999999997E-3</v>
      </c>
      <c r="EO102">
        <v>-1.7795E-3</v>
      </c>
      <c r="EP102">
        <v>0.1873647</v>
      </c>
      <c r="EQ102">
        <v>0.49626419999999999</v>
      </c>
      <c r="ER102">
        <v>0.25599189999999999</v>
      </c>
      <c r="ES102">
        <v>-7.44171E-2</v>
      </c>
      <c r="ET102">
        <v>-8.8946600000000001E-2</v>
      </c>
      <c r="EU102">
        <v>-5.5447999999999999E-3</v>
      </c>
      <c r="EV102">
        <v>-4.5310999999999997E-3</v>
      </c>
      <c r="EW102">
        <v>1.29462E-2</v>
      </c>
      <c r="EX102">
        <v>6.0867999999999998E-3</v>
      </c>
      <c r="EY102">
        <v>87.344139999999996</v>
      </c>
      <c r="EZ102">
        <v>86.017269999999996</v>
      </c>
      <c r="FA102">
        <v>84.09111</v>
      </c>
      <c r="FB102">
        <v>82.239789999999999</v>
      </c>
      <c r="FC102">
        <v>80.358310000000003</v>
      </c>
      <c r="FD102">
        <v>79.373329999999996</v>
      </c>
      <c r="FE102">
        <v>78.07826</v>
      </c>
      <c r="FF102">
        <v>80.433400000000006</v>
      </c>
      <c r="FG102">
        <v>85.003399999999999</v>
      </c>
      <c r="FH102">
        <v>89.95017</v>
      </c>
      <c r="FI102">
        <v>94.652680000000004</v>
      </c>
      <c r="FJ102">
        <v>98.366550000000004</v>
      </c>
      <c r="FK102">
        <v>101.0813</v>
      </c>
      <c r="FL102">
        <v>103.9794</v>
      </c>
      <c r="FM102">
        <v>104.7756</v>
      </c>
      <c r="FN102">
        <v>106.0681</v>
      </c>
      <c r="FO102">
        <v>106.66</v>
      </c>
      <c r="FP102">
        <v>105.9483</v>
      </c>
      <c r="FQ102">
        <v>104.2022</v>
      </c>
      <c r="FR102">
        <v>101.21550000000001</v>
      </c>
      <c r="FS102">
        <v>98.255330000000001</v>
      </c>
      <c r="FT102">
        <v>95.775790000000001</v>
      </c>
      <c r="FU102">
        <v>92.532910000000001</v>
      </c>
      <c r="FV102">
        <v>89.274360000000001</v>
      </c>
      <c r="FW102">
        <v>0.27848489999999998</v>
      </c>
      <c r="FX102">
        <v>2.1910300000000001E-2</v>
      </c>
      <c r="FY102">
        <v>2.1910300000000001E-2</v>
      </c>
      <c r="FZ102">
        <v>0</v>
      </c>
      <c r="GA102">
        <v>0</v>
      </c>
    </row>
    <row r="103" spans="1:183" x14ac:dyDescent="0.3">
      <c r="A103" t="s">
        <v>52</v>
      </c>
      <c r="B103" t="s">
        <v>53</v>
      </c>
      <c r="C103" t="s">
        <v>103</v>
      </c>
      <c r="D103" s="6">
        <v>44766</v>
      </c>
      <c r="F103" s="46"/>
      <c r="G103" s="46"/>
      <c r="H103" s="46"/>
      <c r="FZ103">
        <v>0</v>
      </c>
      <c r="GA103">
        <v>1</v>
      </c>
    </row>
    <row r="104" spans="1:183" x14ac:dyDescent="0.3">
      <c r="A104" t="s">
        <v>52</v>
      </c>
      <c r="B104" t="s">
        <v>53</v>
      </c>
      <c r="C104" t="s">
        <v>103</v>
      </c>
      <c r="D104" s="6">
        <v>44771</v>
      </c>
      <c r="E104" s="46">
        <v>18</v>
      </c>
      <c r="F104" s="46">
        <v>20</v>
      </c>
      <c r="G104" s="46">
        <v>19</v>
      </c>
      <c r="H104" s="46">
        <v>19</v>
      </c>
      <c r="I104">
        <v>5853</v>
      </c>
      <c r="J104">
        <v>12833</v>
      </c>
      <c r="K104">
        <v>1.3539479999999999</v>
      </c>
      <c r="L104">
        <v>1.1547860000000001</v>
      </c>
      <c r="M104">
        <v>1.0378039999999999</v>
      </c>
      <c r="N104">
        <v>0.92944850000000001</v>
      </c>
      <c r="O104">
        <v>0.86754659999999995</v>
      </c>
      <c r="P104">
        <v>0.83977380000000001</v>
      </c>
      <c r="Q104">
        <v>0.79728390000000005</v>
      </c>
      <c r="R104">
        <v>0.76395630000000003</v>
      </c>
      <c r="S104">
        <v>0.75780250000000005</v>
      </c>
      <c r="T104">
        <v>0.82419580000000003</v>
      </c>
      <c r="U104">
        <v>0.93882889999999997</v>
      </c>
      <c r="V104">
        <v>1.124244</v>
      </c>
      <c r="W104">
        <v>1.362163</v>
      </c>
      <c r="X104">
        <v>1.605143</v>
      </c>
      <c r="Y104">
        <v>1.8513489999999999</v>
      </c>
      <c r="Z104">
        <v>2.1242169999999998</v>
      </c>
      <c r="AA104">
        <v>2.4104410000000001</v>
      </c>
      <c r="AB104">
        <v>2.6630609999999999</v>
      </c>
      <c r="AC104">
        <v>2.7554240000000001</v>
      </c>
      <c r="AD104">
        <v>2.6525660000000002</v>
      </c>
      <c r="AE104">
        <v>2.4932319999999999</v>
      </c>
      <c r="AF104">
        <v>2.2934040000000002</v>
      </c>
      <c r="AG104">
        <v>2.0218790000000002</v>
      </c>
      <c r="AH104">
        <v>1.693902</v>
      </c>
      <c r="AI104">
        <v>-2.7229799999999998E-2</v>
      </c>
      <c r="AJ104">
        <v>-4.1646900000000001E-2</v>
      </c>
      <c r="AK104">
        <v>-1.2898099999999999E-2</v>
      </c>
      <c r="AL104">
        <v>-2.24818E-2</v>
      </c>
      <c r="AM104">
        <v>-2.2933599999999998E-2</v>
      </c>
      <c r="AN104">
        <v>-1.9570500000000001E-2</v>
      </c>
      <c r="AO104">
        <v>-2.93029E-2</v>
      </c>
      <c r="AP104">
        <v>-1.25814E-2</v>
      </c>
      <c r="AQ104">
        <v>2.8552E-3</v>
      </c>
      <c r="AR104">
        <v>-1.5370999999999999E-2</v>
      </c>
      <c r="AS104">
        <v>-3.9983400000000002E-2</v>
      </c>
      <c r="AT104">
        <v>-1.2281E-2</v>
      </c>
      <c r="AU104">
        <v>-1.9605000000000001E-2</v>
      </c>
      <c r="AV104">
        <v>-3.87242E-2</v>
      </c>
      <c r="AW104">
        <v>-5.8122199999999999E-2</v>
      </c>
      <c r="AX104">
        <v>-7.7403100000000002E-2</v>
      </c>
      <c r="AY104">
        <v>-6.6383300000000006E-2</v>
      </c>
      <c r="AZ104">
        <v>2.6532400000000001E-2</v>
      </c>
      <c r="BA104">
        <v>0.1358346</v>
      </c>
      <c r="BB104">
        <v>-9.8363900000000004E-2</v>
      </c>
      <c r="BC104">
        <v>-0.16313910000000001</v>
      </c>
      <c r="BD104">
        <v>-0.1057409</v>
      </c>
      <c r="BE104">
        <v>-5.0729900000000001E-2</v>
      </c>
      <c r="BF104">
        <v>-6.0646800000000001E-2</v>
      </c>
      <c r="BG104">
        <v>-1.6626599999999998E-2</v>
      </c>
      <c r="BH104">
        <v>-3.1820599999999997E-2</v>
      </c>
      <c r="BI104">
        <v>-4.1476999999999998E-3</v>
      </c>
      <c r="BJ104">
        <v>-1.4386299999999999E-2</v>
      </c>
      <c r="BK104">
        <v>-1.55186E-2</v>
      </c>
      <c r="BL104">
        <v>-1.25486E-2</v>
      </c>
      <c r="BM104">
        <v>-2.2022300000000002E-2</v>
      </c>
      <c r="BN104">
        <v>-4.7765999999999998E-3</v>
      </c>
      <c r="BO104">
        <v>1.1150999999999999E-2</v>
      </c>
      <c r="BP104">
        <v>-6.228E-3</v>
      </c>
      <c r="BQ104">
        <v>-2.95208E-2</v>
      </c>
      <c r="BR104">
        <v>-7.2409999999999998E-4</v>
      </c>
      <c r="BS104">
        <v>-6.7412000000000001E-3</v>
      </c>
      <c r="BT104">
        <v>-2.4380800000000001E-2</v>
      </c>
      <c r="BU104">
        <v>-4.3061000000000002E-2</v>
      </c>
      <c r="BV104">
        <v>-6.2102999999999998E-2</v>
      </c>
      <c r="BW104">
        <v>-5.0854799999999999E-2</v>
      </c>
      <c r="BX104">
        <v>4.2806700000000003E-2</v>
      </c>
      <c r="BY104">
        <v>0.15229799999999999</v>
      </c>
      <c r="BZ104">
        <v>-8.2168400000000003E-2</v>
      </c>
      <c r="CA104">
        <v>-0.14719740000000001</v>
      </c>
      <c r="CB104">
        <v>-9.0562199999999995E-2</v>
      </c>
      <c r="CC104">
        <v>-3.6375999999999999E-2</v>
      </c>
      <c r="CD104">
        <v>-4.78156E-2</v>
      </c>
      <c r="CE104">
        <v>-9.2828000000000008E-3</v>
      </c>
      <c r="CF104">
        <v>-2.50149E-2</v>
      </c>
      <c r="CG104">
        <v>1.9128000000000001E-3</v>
      </c>
      <c r="CH104">
        <v>-8.7793000000000003E-3</v>
      </c>
      <c r="CI104">
        <v>-1.0383E-2</v>
      </c>
      <c r="CJ104">
        <v>-7.6851999999999997E-3</v>
      </c>
      <c r="CK104">
        <v>-1.69798E-2</v>
      </c>
      <c r="CL104">
        <v>6.29E-4</v>
      </c>
      <c r="CM104">
        <v>1.6896700000000001E-2</v>
      </c>
      <c r="CN104">
        <v>1.044E-4</v>
      </c>
      <c r="CO104">
        <v>-2.22743E-2</v>
      </c>
      <c r="CP104">
        <v>7.2801000000000003E-3</v>
      </c>
      <c r="CQ104">
        <v>2.1681999999999999E-3</v>
      </c>
      <c r="CR104">
        <v>-1.4446499999999999E-2</v>
      </c>
      <c r="CS104">
        <v>-3.2629699999999998E-2</v>
      </c>
      <c r="CT104">
        <v>-5.1506200000000002E-2</v>
      </c>
      <c r="CU104">
        <v>-4.0099900000000001E-2</v>
      </c>
      <c r="CV104">
        <v>5.40782E-2</v>
      </c>
      <c r="CW104">
        <v>0.1637005</v>
      </c>
      <c r="CX104">
        <v>-7.0951500000000001E-2</v>
      </c>
      <c r="CY104">
        <v>-0.13615630000000001</v>
      </c>
      <c r="CZ104">
        <v>-8.0049400000000007E-2</v>
      </c>
      <c r="DA104">
        <v>-2.64345E-2</v>
      </c>
      <c r="DB104">
        <v>-3.89288E-2</v>
      </c>
      <c r="DC104">
        <v>-1.939E-3</v>
      </c>
      <c r="DD104">
        <v>-1.8209300000000001E-2</v>
      </c>
      <c r="DE104">
        <v>7.9732999999999991E-3</v>
      </c>
      <c r="DF104">
        <v>-3.1724000000000001E-3</v>
      </c>
      <c r="DG104">
        <v>-5.2475000000000004E-3</v>
      </c>
      <c r="DH104">
        <v>-2.8218000000000002E-3</v>
      </c>
      <c r="DI104">
        <v>-1.19372E-2</v>
      </c>
      <c r="DJ104">
        <v>6.0344999999999999E-3</v>
      </c>
      <c r="DK104">
        <v>2.26424E-2</v>
      </c>
      <c r="DL104">
        <v>6.4368999999999997E-3</v>
      </c>
      <c r="DM104">
        <v>-1.50279E-2</v>
      </c>
      <c r="DN104">
        <v>1.5284300000000001E-2</v>
      </c>
      <c r="DO104">
        <v>1.10776E-2</v>
      </c>
      <c r="DP104">
        <v>-4.5123000000000003E-3</v>
      </c>
      <c r="DQ104">
        <v>-2.21984E-2</v>
      </c>
      <c r="DR104">
        <v>-4.0909399999999999E-2</v>
      </c>
      <c r="DS104">
        <v>-2.93449E-2</v>
      </c>
      <c r="DT104">
        <v>6.53498E-2</v>
      </c>
      <c r="DU104">
        <v>0.17510300000000001</v>
      </c>
      <c r="DV104">
        <v>-5.9734599999999999E-2</v>
      </c>
      <c r="DW104">
        <v>-0.12511520000000001</v>
      </c>
      <c r="DX104">
        <v>-6.9536600000000004E-2</v>
      </c>
      <c r="DY104">
        <v>-1.6493000000000001E-2</v>
      </c>
      <c r="DZ104">
        <v>-3.00419E-2</v>
      </c>
      <c r="EA104">
        <v>8.6642000000000004E-3</v>
      </c>
      <c r="EB104">
        <v>-8.3829999999999998E-3</v>
      </c>
      <c r="EC104">
        <v>1.67238E-2</v>
      </c>
      <c r="ED104">
        <v>4.9232E-3</v>
      </c>
      <c r="EE104">
        <v>2.1675000000000002E-3</v>
      </c>
      <c r="EF104">
        <v>4.2001E-3</v>
      </c>
      <c r="EG104">
        <v>-4.6566000000000003E-3</v>
      </c>
      <c r="EH104">
        <v>1.3839300000000001E-2</v>
      </c>
      <c r="EI104">
        <v>3.0938199999999999E-2</v>
      </c>
      <c r="EJ104">
        <v>1.5579900000000001E-2</v>
      </c>
      <c r="EK104">
        <v>-4.5652999999999996E-3</v>
      </c>
      <c r="EL104">
        <v>2.68411E-2</v>
      </c>
      <c r="EM104">
        <v>2.3941299999999999E-2</v>
      </c>
      <c r="EN104">
        <v>9.8312E-3</v>
      </c>
      <c r="EO104">
        <v>-7.1371999999999998E-3</v>
      </c>
      <c r="EP104">
        <v>-2.5609300000000002E-2</v>
      </c>
      <c r="EQ104">
        <v>-1.3816500000000001E-2</v>
      </c>
      <c r="ER104">
        <v>8.1624100000000005E-2</v>
      </c>
      <c r="ES104">
        <v>0.1915664</v>
      </c>
      <c r="ET104">
        <v>-4.35392E-2</v>
      </c>
      <c r="EU104">
        <v>-0.10917350000000001</v>
      </c>
      <c r="EV104">
        <v>-5.4357799999999998E-2</v>
      </c>
      <c r="EW104">
        <v>-2.1389999999999998E-3</v>
      </c>
      <c r="EX104">
        <v>-1.7210699999999999E-2</v>
      </c>
      <c r="EY104">
        <v>79.030760000000001</v>
      </c>
      <c r="EZ104">
        <v>77.141080000000002</v>
      </c>
      <c r="FA104">
        <v>75.399820000000005</v>
      </c>
      <c r="FB104">
        <v>73.791669999999996</v>
      </c>
      <c r="FC104">
        <v>72.447860000000006</v>
      </c>
      <c r="FD104">
        <v>71.831639999999993</v>
      </c>
      <c r="FE104">
        <v>71.511870000000002</v>
      </c>
      <c r="FF104">
        <v>72.758949999999999</v>
      </c>
      <c r="FG104">
        <v>75.808229999999995</v>
      </c>
      <c r="FH104">
        <v>79.798079999999999</v>
      </c>
      <c r="FI104">
        <v>83.927310000000006</v>
      </c>
      <c r="FJ104">
        <v>87.352900000000005</v>
      </c>
      <c r="FK104">
        <v>90.580539999999999</v>
      </c>
      <c r="FL104">
        <v>93.311359999999993</v>
      </c>
      <c r="FM104">
        <v>95.499440000000007</v>
      </c>
      <c r="FN104">
        <v>97.478800000000007</v>
      </c>
      <c r="FO104">
        <v>98.793880000000001</v>
      </c>
      <c r="FP104">
        <v>98.385760000000005</v>
      </c>
      <c r="FQ104">
        <v>96.805719999999994</v>
      </c>
      <c r="FR104">
        <v>93.450519999999997</v>
      </c>
      <c r="FS104">
        <v>89.782150000000001</v>
      </c>
      <c r="FT104">
        <v>86.438320000000004</v>
      </c>
      <c r="FU104">
        <v>83.580380000000005</v>
      </c>
      <c r="FV104">
        <v>80.712620000000001</v>
      </c>
      <c r="FW104">
        <v>0.17545250000000001</v>
      </c>
      <c r="FX104">
        <v>1.5072800000000001E-2</v>
      </c>
      <c r="FY104">
        <v>1.5072800000000001E-2</v>
      </c>
      <c r="FZ104">
        <v>0</v>
      </c>
      <c r="GA104">
        <v>0</v>
      </c>
    </row>
    <row r="105" spans="1:183" x14ac:dyDescent="0.3">
      <c r="A105" t="s">
        <v>52</v>
      </c>
      <c r="B105" t="s">
        <v>53</v>
      </c>
      <c r="C105" t="s">
        <v>103</v>
      </c>
      <c r="D105" s="6">
        <v>44789</v>
      </c>
      <c r="E105" s="46">
        <v>18</v>
      </c>
      <c r="F105" s="46">
        <v>22</v>
      </c>
      <c r="G105" s="46">
        <v>21</v>
      </c>
      <c r="H105" s="46">
        <v>19</v>
      </c>
      <c r="I105">
        <v>11622</v>
      </c>
      <c r="J105">
        <v>12089</v>
      </c>
      <c r="K105">
        <v>1.2075990000000001</v>
      </c>
      <c r="L105">
        <v>1.0240290000000001</v>
      </c>
      <c r="M105">
        <v>0.89554880000000003</v>
      </c>
      <c r="N105">
        <v>0.80640210000000001</v>
      </c>
      <c r="O105">
        <v>0.75473579999999996</v>
      </c>
      <c r="P105">
        <v>0.73636469999999998</v>
      </c>
      <c r="Q105">
        <v>0.74514130000000001</v>
      </c>
      <c r="R105">
        <v>0.70445820000000003</v>
      </c>
      <c r="S105">
        <v>0.66537650000000004</v>
      </c>
      <c r="T105">
        <v>0.70752380000000004</v>
      </c>
      <c r="U105">
        <v>0.83129549999999997</v>
      </c>
      <c r="V105">
        <v>1.008399</v>
      </c>
      <c r="W105">
        <v>1.2754620000000001</v>
      </c>
      <c r="X105">
        <v>1.58022</v>
      </c>
      <c r="Y105">
        <v>1.908569</v>
      </c>
      <c r="Z105">
        <v>2.2874910000000002</v>
      </c>
      <c r="AA105">
        <v>2.6333299999999999</v>
      </c>
      <c r="AB105">
        <v>2.9745339999999998</v>
      </c>
      <c r="AC105">
        <v>3.123383</v>
      </c>
      <c r="AD105">
        <v>3.0216799999999999</v>
      </c>
      <c r="AE105">
        <v>2.7921649999999998</v>
      </c>
      <c r="AF105">
        <v>2.497198</v>
      </c>
      <c r="AG105">
        <v>2.068638</v>
      </c>
      <c r="AH105">
        <v>1.679729</v>
      </c>
      <c r="AI105">
        <v>-1.4633000000000001E-3</v>
      </c>
      <c r="AJ105">
        <v>3.1630999999999999E-3</v>
      </c>
      <c r="AK105">
        <v>-8.2109999999999995E-4</v>
      </c>
      <c r="AL105">
        <v>2.8089999999999999E-3</v>
      </c>
      <c r="AM105">
        <v>3.9107999999999999E-3</v>
      </c>
      <c r="AN105">
        <v>5.4935000000000001E-3</v>
      </c>
      <c r="AO105">
        <v>-2.7369E-3</v>
      </c>
      <c r="AP105">
        <v>-7.5659000000000004E-3</v>
      </c>
      <c r="AQ105">
        <v>-6.4016999999999998E-3</v>
      </c>
      <c r="AR105">
        <v>-1.17999E-2</v>
      </c>
      <c r="AS105">
        <v>-4.8910000000000004E-3</v>
      </c>
      <c r="AT105">
        <v>-2.1400700000000002E-2</v>
      </c>
      <c r="AU105">
        <v>-8.8094000000000002E-3</v>
      </c>
      <c r="AV105">
        <v>-3.9159699999999999E-2</v>
      </c>
      <c r="AW105">
        <v>-5.64961E-2</v>
      </c>
      <c r="AX105">
        <v>-6.1446500000000001E-2</v>
      </c>
      <c r="AY105">
        <v>-6.1802200000000002E-2</v>
      </c>
      <c r="AZ105">
        <v>9.0048400000000001E-2</v>
      </c>
      <c r="BA105">
        <v>0.19563610000000001</v>
      </c>
      <c r="BB105">
        <v>6.8345299999999998E-2</v>
      </c>
      <c r="BC105">
        <v>-3.44403E-2</v>
      </c>
      <c r="BD105">
        <v>-0.1230851</v>
      </c>
      <c r="BE105">
        <v>-0.1101075</v>
      </c>
      <c r="BF105">
        <v>-5.72142E-2</v>
      </c>
      <c r="BG105">
        <v>6.9128999999999996E-3</v>
      </c>
      <c r="BH105">
        <v>1.07128E-2</v>
      </c>
      <c r="BI105">
        <v>5.9709999999999997E-3</v>
      </c>
      <c r="BJ105">
        <v>8.9218000000000006E-3</v>
      </c>
      <c r="BK105">
        <v>9.6518000000000003E-3</v>
      </c>
      <c r="BL105">
        <v>1.05468E-2</v>
      </c>
      <c r="BM105">
        <v>2.0909000000000001E-3</v>
      </c>
      <c r="BN105">
        <v>-2.4551E-3</v>
      </c>
      <c r="BO105">
        <v>-1.1183E-3</v>
      </c>
      <c r="BP105">
        <v>-5.8577000000000004E-3</v>
      </c>
      <c r="BQ105">
        <v>1.8500000000000001E-3</v>
      </c>
      <c r="BR105">
        <v>-1.35683E-2</v>
      </c>
      <c r="BS105">
        <v>1.64E-4</v>
      </c>
      <c r="BT105">
        <v>-2.9207299999999999E-2</v>
      </c>
      <c r="BU105">
        <v>-4.5780300000000003E-2</v>
      </c>
      <c r="BV105">
        <v>-5.0143800000000002E-2</v>
      </c>
      <c r="BW105">
        <v>-5.0379199999999999E-2</v>
      </c>
      <c r="BX105">
        <v>0.1016176</v>
      </c>
      <c r="BY105">
        <v>0.20759369999999999</v>
      </c>
      <c r="BZ105">
        <v>8.0454499999999998E-2</v>
      </c>
      <c r="CA105">
        <v>-2.2686700000000001E-2</v>
      </c>
      <c r="CB105">
        <v>-0.1117015</v>
      </c>
      <c r="CC105">
        <v>-9.9488999999999994E-2</v>
      </c>
      <c r="CD105">
        <v>-4.7682599999999999E-2</v>
      </c>
      <c r="CE105">
        <v>1.27143E-2</v>
      </c>
      <c r="CF105">
        <v>1.59417E-2</v>
      </c>
      <c r="CG105">
        <v>1.06751E-2</v>
      </c>
      <c r="CH105">
        <v>1.3155500000000001E-2</v>
      </c>
      <c r="CI105">
        <v>1.3628100000000001E-2</v>
      </c>
      <c r="CJ105">
        <v>1.4046700000000001E-2</v>
      </c>
      <c r="CK105">
        <v>5.4346000000000004E-3</v>
      </c>
      <c r="CL105">
        <v>1.0845E-3</v>
      </c>
      <c r="CM105">
        <v>2.5411000000000001E-3</v>
      </c>
      <c r="CN105">
        <v>-1.7420999999999999E-3</v>
      </c>
      <c r="CO105">
        <v>6.5186999999999997E-3</v>
      </c>
      <c r="CP105">
        <v>-8.1437000000000002E-3</v>
      </c>
      <c r="CQ105">
        <v>6.3790000000000001E-3</v>
      </c>
      <c r="CR105">
        <v>-2.2314199999999999E-2</v>
      </c>
      <c r="CS105">
        <v>-3.8358499999999997E-2</v>
      </c>
      <c r="CT105">
        <v>-4.2315600000000002E-2</v>
      </c>
      <c r="CU105">
        <v>-4.2467600000000001E-2</v>
      </c>
      <c r="CV105">
        <v>0.1096304</v>
      </c>
      <c r="CW105">
        <v>0.2158755</v>
      </c>
      <c r="CX105">
        <v>8.8841199999999995E-2</v>
      </c>
      <c r="CY105">
        <v>-1.45463E-2</v>
      </c>
      <c r="CZ105">
        <v>-0.1038173</v>
      </c>
      <c r="DA105">
        <v>-9.21347E-2</v>
      </c>
      <c r="DB105">
        <v>-4.1081100000000002E-2</v>
      </c>
      <c r="DC105">
        <v>1.85156E-2</v>
      </c>
      <c r="DD105">
        <v>2.1170600000000001E-2</v>
      </c>
      <c r="DE105">
        <v>1.53793E-2</v>
      </c>
      <c r="DF105">
        <v>1.73892E-2</v>
      </c>
      <c r="DG105">
        <v>1.76043E-2</v>
      </c>
      <c r="DH105">
        <v>1.7546599999999999E-2</v>
      </c>
      <c r="DI105">
        <v>8.7784000000000004E-3</v>
      </c>
      <c r="DJ105">
        <v>4.6242000000000002E-3</v>
      </c>
      <c r="DK105">
        <v>6.2004E-3</v>
      </c>
      <c r="DL105">
        <v>2.3735000000000002E-3</v>
      </c>
      <c r="DM105">
        <v>1.11875E-2</v>
      </c>
      <c r="DN105">
        <v>-2.7190000000000001E-3</v>
      </c>
      <c r="DO105">
        <v>1.2593999999999999E-2</v>
      </c>
      <c r="DP105">
        <v>-1.5421199999999999E-2</v>
      </c>
      <c r="DQ105">
        <v>-3.09368E-2</v>
      </c>
      <c r="DR105">
        <v>-3.4487400000000001E-2</v>
      </c>
      <c r="DS105">
        <v>-3.4556099999999999E-2</v>
      </c>
      <c r="DT105">
        <v>0.1176432</v>
      </c>
      <c r="DU105">
        <v>0.2241573</v>
      </c>
      <c r="DV105">
        <v>9.7227999999999995E-2</v>
      </c>
      <c r="DW105">
        <v>-6.4057999999999997E-3</v>
      </c>
      <c r="DX105">
        <v>-9.5933000000000004E-2</v>
      </c>
      <c r="DY105">
        <v>-8.4780400000000006E-2</v>
      </c>
      <c r="DZ105">
        <v>-3.4479599999999999E-2</v>
      </c>
      <c r="EA105">
        <v>2.68918E-2</v>
      </c>
      <c r="EB105">
        <v>2.8720300000000001E-2</v>
      </c>
      <c r="EC105">
        <v>2.2171300000000001E-2</v>
      </c>
      <c r="ED105">
        <v>2.3501999999999999E-2</v>
      </c>
      <c r="EE105">
        <v>2.3345399999999999E-2</v>
      </c>
      <c r="EF105">
        <v>2.2599899999999999E-2</v>
      </c>
      <c r="EG105">
        <v>1.3606200000000001E-2</v>
      </c>
      <c r="EH105">
        <v>9.7348999999999995E-3</v>
      </c>
      <c r="EI105">
        <v>1.1483800000000001E-2</v>
      </c>
      <c r="EJ105">
        <v>8.3157999999999999E-3</v>
      </c>
      <c r="EK105">
        <v>1.7928400000000001E-2</v>
      </c>
      <c r="EL105">
        <v>5.1133000000000003E-3</v>
      </c>
      <c r="EM105">
        <v>2.15674E-2</v>
      </c>
      <c r="EN105">
        <v>-5.4688000000000002E-3</v>
      </c>
      <c r="EO105">
        <v>-2.0220999999999999E-2</v>
      </c>
      <c r="EP105">
        <v>-2.3184699999999999E-2</v>
      </c>
      <c r="EQ105">
        <v>-2.3133000000000001E-2</v>
      </c>
      <c r="ER105">
        <v>0.12921240000000001</v>
      </c>
      <c r="ES105">
        <v>0.23611480000000001</v>
      </c>
      <c r="ET105">
        <v>0.10933710000000001</v>
      </c>
      <c r="EU105">
        <v>5.3477000000000004E-3</v>
      </c>
      <c r="EV105">
        <v>-8.45495E-2</v>
      </c>
      <c r="EW105">
        <v>-7.4161900000000003E-2</v>
      </c>
      <c r="EX105">
        <v>-2.4948000000000001E-2</v>
      </c>
      <c r="EY105">
        <v>74.195530000000005</v>
      </c>
      <c r="EZ105">
        <v>73.084699999999998</v>
      </c>
      <c r="FA105">
        <v>71.422979999999995</v>
      </c>
      <c r="FB105">
        <v>69.997219999999999</v>
      </c>
      <c r="FC105">
        <v>68.488429999999994</v>
      </c>
      <c r="FD105">
        <v>67.723560000000006</v>
      </c>
      <c r="FE105">
        <v>67.392989999999998</v>
      </c>
      <c r="FF105">
        <v>69.764769999999999</v>
      </c>
      <c r="FG105">
        <v>74.951999999999998</v>
      </c>
      <c r="FH105">
        <v>80.641720000000007</v>
      </c>
      <c r="FI105">
        <v>85.640069999999994</v>
      </c>
      <c r="FJ105">
        <v>90.114469999999997</v>
      </c>
      <c r="FK105">
        <v>94.496200000000002</v>
      </c>
      <c r="FL105">
        <v>98.264070000000004</v>
      </c>
      <c r="FM105">
        <v>100.7998</v>
      </c>
      <c r="FN105">
        <v>101.9563</v>
      </c>
      <c r="FO105">
        <v>101.8817</v>
      </c>
      <c r="FP105">
        <v>100.60590000000001</v>
      </c>
      <c r="FQ105">
        <v>98.258430000000004</v>
      </c>
      <c r="FR105">
        <v>93.740210000000005</v>
      </c>
      <c r="FS105">
        <v>88.535259999999994</v>
      </c>
      <c r="FT105">
        <v>85.092730000000003</v>
      </c>
      <c r="FU105">
        <v>82.070629999999994</v>
      </c>
      <c r="FV105">
        <v>79.724379999999996</v>
      </c>
      <c r="FW105">
        <v>0.118226</v>
      </c>
      <c r="FX105">
        <v>1.08945E-2</v>
      </c>
      <c r="FY105">
        <v>1.08945E-2</v>
      </c>
      <c r="FZ105">
        <v>0</v>
      </c>
      <c r="GA105">
        <v>0</v>
      </c>
    </row>
    <row r="106" spans="1:183" x14ac:dyDescent="0.3">
      <c r="A106" t="s">
        <v>52</v>
      </c>
      <c r="B106" t="s">
        <v>53</v>
      </c>
      <c r="C106" t="s">
        <v>103</v>
      </c>
      <c r="D106" s="6">
        <v>44790</v>
      </c>
      <c r="E106" s="46">
        <v>17</v>
      </c>
      <c r="F106" s="46">
        <v>19</v>
      </c>
      <c r="G106" s="46">
        <v>18</v>
      </c>
      <c r="H106" s="46">
        <v>19</v>
      </c>
      <c r="I106">
        <v>10778</v>
      </c>
      <c r="J106">
        <v>12081</v>
      </c>
      <c r="K106">
        <v>1.4074169999999999</v>
      </c>
      <c r="L106">
        <v>1.2056709999999999</v>
      </c>
      <c r="M106">
        <v>1.054983</v>
      </c>
      <c r="N106">
        <v>0.95306279999999999</v>
      </c>
      <c r="O106">
        <v>0.89114000000000004</v>
      </c>
      <c r="P106">
        <v>0.86373359999999999</v>
      </c>
      <c r="Q106">
        <v>0.8772932</v>
      </c>
      <c r="R106">
        <v>0.84729810000000005</v>
      </c>
      <c r="S106">
        <v>0.81363390000000002</v>
      </c>
      <c r="T106">
        <v>0.8971287</v>
      </c>
      <c r="U106">
        <v>1.0206329999999999</v>
      </c>
      <c r="V106">
        <v>1.178415</v>
      </c>
      <c r="W106">
        <v>1.3539840000000001</v>
      </c>
      <c r="X106">
        <v>1.579923</v>
      </c>
      <c r="Y106">
        <v>1.791595</v>
      </c>
      <c r="Z106">
        <v>2.0156170000000002</v>
      </c>
      <c r="AA106">
        <v>2.1462300000000001</v>
      </c>
      <c r="AB106">
        <v>2.341936</v>
      </c>
      <c r="AC106">
        <v>2.468728</v>
      </c>
      <c r="AD106">
        <v>2.4025439999999998</v>
      </c>
      <c r="AE106">
        <v>2.2528000000000001</v>
      </c>
      <c r="AF106">
        <v>2.0520010000000002</v>
      </c>
      <c r="AG106">
        <v>1.7256750000000001</v>
      </c>
      <c r="AH106">
        <v>1.41472</v>
      </c>
      <c r="AI106">
        <v>-2.6472099999999998E-2</v>
      </c>
      <c r="AJ106">
        <v>-2.1164700000000002E-2</v>
      </c>
      <c r="AK106">
        <v>-1.59107E-2</v>
      </c>
      <c r="AL106" s="34">
        <v>3.6799999999999999E-6</v>
      </c>
      <c r="AM106">
        <v>-8.7197999999999998E-3</v>
      </c>
      <c r="AN106">
        <v>-1.12376E-2</v>
      </c>
      <c r="AO106">
        <v>-2.8411E-3</v>
      </c>
      <c r="AP106">
        <v>-1.08191E-2</v>
      </c>
      <c r="AQ106">
        <v>-2.83126E-2</v>
      </c>
      <c r="AR106">
        <v>-6.0474999999999999E-3</v>
      </c>
      <c r="AS106">
        <v>-1.31448E-2</v>
      </c>
      <c r="AT106">
        <v>-5.7572999999999999E-3</v>
      </c>
      <c r="AU106">
        <v>-1.10898E-2</v>
      </c>
      <c r="AV106">
        <v>-2.6042300000000001E-2</v>
      </c>
      <c r="AW106">
        <v>-5.4355000000000002E-3</v>
      </c>
      <c r="AX106">
        <v>1.5985999999999999E-3</v>
      </c>
      <c r="AY106">
        <v>0.16244919999999999</v>
      </c>
      <c r="AZ106">
        <v>0.23885149999999999</v>
      </c>
      <c r="BA106">
        <v>0.22926389999999999</v>
      </c>
      <c r="BB106">
        <v>-0.22517139999999999</v>
      </c>
      <c r="BC106">
        <v>-0.1656628</v>
      </c>
      <c r="BD106">
        <v>-9.8373199999999994E-2</v>
      </c>
      <c r="BE106">
        <v>-4.8083500000000001E-2</v>
      </c>
      <c r="BF106">
        <v>-2.1850999999999999E-2</v>
      </c>
      <c r="BG106">
        <v>-1.75985E-2</v>
      </c>
      <c r="BH106">
        <v>-1.2942800000000001E-2</v>
      </c>
      <c r="BI106">
        <v>-8.4992000000000002E-3</v>
      </c>
      <c r="BJ106">
        <v>6.6733000000000001E-3</v>
      </c>
      <c r="BK106">
        <v>-2.6686000000000001E-3</v>
      </c>
      <c r="BL106">
        <v>-5.5915000000000001E-3</v>
      </c>
      <c r="BM106">
        <v>2.7688000000000001E-3</v>
      </c>
      <c r="BN106">
        <v>-4.7330999999999996E-3</v>
      </c>
      <c r="BO106">
        <v>-2.17375E-2</v>
      </c>
      <c r="BP106">
        <v>1.2566000000000001E-3</v>
      </c>
      <c r="BQ106">
        <v>-5.0507E-3</v>
      </c>
      <c r="BR106">
        <v>3.0969000000000001E-3</v>
      </c>
      <c r="BS106">
        <v>-1.6294E-3</v>
      </c>
      <c r="BT106">
        <v>-1.54859E-2</v>
      </c>
      <c r="BU106">
        <v>5.7459E-3</v>
      </c>
      <c r="BV106">
        <v>1.33495E-2</v>
      </c>
      <c r="BW106">
        <v>0.17400930000000001</v>
      </c>
      <c r="BX106">
        <v>0.25021700000000002</v>
      </c>
      <c r="BY106">
        <v>0.24046310000000001</v>
      </c>
      <c r="BZ106">
        <v>-0.21380389999999999</v>
      </c>
      <c r="CA106">
        <v>-0.15485869999999999</v>
      </c>
      <c r="CB106">
        <v>-8.8161900000000001E-2</v>
      </c>
      <c r="CC106">
        <v>-3.8862099999999997E-2</v>
      </c>
      <c r="CD106">
        <v>-1.36007E-2</v>
      </c>
      <c r="CE106">
        <v>-1.14526E-2</v>
      </c>
      <c r="CF106">
        <v>-7.2481999999999998E-3</v>
      </c>
      <c r="CG106">
        <v>-3.3660000000000001E-3</v>
      </c>
      <c r="CH106">
        <v>1.1292699999999999E-2</v>
      </c>
      <c r="CI106">
        <v>1.5223999999999999E-3</v>
      </c>
      <c r="CJ106">
        <v>-1.6811E-3</v>
      </c>
      <c r="CK106">
        <v>6.6543000000000001E-3</v>
      </c>
      <c r="CL106">
        <v>-5.1800000000000001E-4</v>
      </c>
      <c r="CM106">
        <v>-1.7183500000000001E-2</v>
      </c>
      <c r="CN106">
        <v>6.3153999999999997E-3</v>
      </c>
      <c r="CO106">
        <v>5.5520000000000005E-4</v>
      </c>
      <c r="CP106">
        <v>9.2292999999999993E-3</v>
      </c>
      <c r="CQ106">
        <v>4.9229E-3</v>
      </c>
      <c r="CR106">
        <v>-8.1744999999999995E-3</v>
      </c>
      <c r="CS106">
        <v>1.34901E-2</v>
      </c>
      <c r="CT106">
        <v>2.14881E-2</v>
      </c>
      <c r="CU106">
        <v>0.1820157</v>
      </c>
      <c r="CV106">
        <v>0.2580886</v>
      </c>
      <c r="CW106">
        <v>0.24821960000000001</v>
      </c>
      <c r="CX106">
        <v>-0.2059308</v>
      </c>
      <c r="CY106">
        <v>-0.1473759</v>
      </c>
      <c r="CZ106">
        <v>-8.1089599999999998E-2</v>
      </c>
      <c r="DA106">
        <v>-3.2475400000000001E-2</v>
      </c>
      <c r="DB106">
        <v>-7.8864999999999994E-3</v>
      </c>
      <c r="DC106">
        <v>-5.3068000000000004E-3</v>
      </c>
      <c r="DD106">
        <v>-1.5537000000000001E-3</v>
      </c>
      <c r="DE106">
        <v>1.7671E-3</v>
      </c>
      <c r="DF106">
        <v>1.5911999999999999E-2</v>
      </c>
      <c r="DG106">
        <v>5.7134000000000004E-3</v>
      </c>
      <c r="DH106">
        <v>2.2293E-3</v>
      </c>
      <c r="DI106">
        <v>1.0539700000000001E-2</v>
      </c>
      <c r="DJ106">
        <v>3.6971999999999999E-3</v>
      </c>
      <c r="DK106">
        <v>-1.26296E-2</v>
      </c>
      <c r="DL106">
        <v>1.13743E-2</v>
      </c>
      <c r="DM106">
        <v>6.1612000000000004E-3</v>
      </c>
      <c r="DN106">
        <v>1.5361700000000001E-2</v>
      </c>
      <c r="DO106">
        <v>1.14751E-2</v>
      </c>
      <c r="DP106">
        <v>-8.6319999999999995E-4</v>
      </c>
      <c r="DQ106">
        <v>2.1234200000000002E-2</v>
      </c>
      <c r="DR106">
        <v>2.9626799999999998E-2</v>
      </c>
      <c r="DS106">
        <v>0.1900222</v>
      </c>
      <c r="DT106">
        <v>0.26596029999999998</v>
      </c>
      <c r="DU106">
        <v>0.25597609999999998</v>
      </c>
      <c r="DV106">
        <v>-0.1980577</v>
      </c>
      <c r="DW106">
        <v>-0.13989299999999999</v>
      </c>
      <c r="DX106">
        <v>-7.4017200000000005E-2</v>
      </c>
      <c r="DY106">
        <v>-2.6088699999999999E-2</v>
      </c>
      <c r="DZ106">
        <v>-2.1724000000000001E-3</v>
      </c>
      <c r="EA106">
        <v>3.5668000000000002E-3</v>
      </c>
      <c r="EB106">
        <v>6.6682E-3</v>
      </c>
      <c r="EC106">
        <v>9.1786000000000003E-3</v>
      </c>
      <c r="ED106">
        <v>2.25816E-2</v>
      </c>
      <c r="EE106">
        <v>1.1764500000000001E-2</v>
      </c>
      <c r="EF106">
        <v>7.8753999999999994E-3</v>
      </c>
      <c r="EG106">
        <v>1.61496E-2</v>
      </c>
      <c r="EH106">
        <v>9.7832000000000006E-3</v>
      </c>
      <c r="EI106">
        <v>-6.0545E-3</v>
      </c>
      <c r="EJ106">
        <v>1.8678400000000001E-2</v>
      </c>
      <c r="EK106">
        <v>1.4255200000000001E-2</v>
      </c>
      <c r="EL106">
        <v>2.4215899999999999E-2</v>
      </c>
      <c r="EM106">
        <v>2.0935599999999999E-2</v>
      </c>
      <c r="EN106">
        <v>9.6932000000000008E-3</v>
      </c>
      <c r="EO106">
        <v>3.2415600000000003E-2</v>
      </c>
      <c r="EP106">
        <v>4.1377700000000003E-2</v>
      </c>
      <c r="EQ106">
        <v>0.20158229999999999</v>
      </c>
      <c r="ER106">
        <v>0.27732570000000001</v>
      </c>
      <c r="ES106">
        <v>0.2671753</v>
      </c>
      <c r="ET106">
        <v>-0.1866902</v>
      </c>
      <c r="EU106">
        <v>-0.12908890000000001</v>
      </c>
      <c r="EV106">
        <v>-6.3805899999999999E-2</v>
      </c>
      <c r="EW106">
        <v>-1.6867400000000001E-2</v>
      </c>
      <c r="EX106">
        <v>6.0780000000000001E-3</v>
      </c>
      <c r="EY106">
        <v>77.59675</v>
      </c>
      <c r="EZ106">
        <v>76.712389999999999</v>
      </c>
      <c r="FA106">
        <v>75.533590000000004</v>
      </c>
      <c r="FB106">
        <v>74.09366</v>
      </c>
      <c r="FC106">
        <v>73.735849999999999</v>
      </c>
      <c r="FD106">
        <v>73.174769999999995</v>
      </c>
      <c r="FE106">
        <v>72.388310000000004</v>
      </c>
      <c r="FF106">
        <v>73.833430000000007</v>
      </c>
      <c r="FG106">
        <v>78.058499999999995</v>
      </c>
      <c r="FH106">
        <v>81.568269999999998</v>
      </c>
      <c r="FI106">
        <v>84.538659999999993</v>
      </c>
      <c r="FJ106">
        <v>88.052120000000002</v>
      </c>
      <c r="FK106">
        <v>91.125039999999998</v>
      </c>
      <c r="FL106">
        <v>92.546360000000007</v>
      </c>
      <c r="FM106">
        <v>93.459159999999997</v>
      </c>
      <c r="FN106">
        <v>93.705680000000001</v>
      </c>
      <c r="FO106">
        <v>93.302859999999995</v>
      </c>
      <c r="FP106">
        <v>92.815380000000005</v>
      </c>
      <c r="FQ106">
        <v>91.387180000000001</v>
      </c>
      <c r="FR106">
        <v>88.018780000000007</v>
      </c>
      <c r="FS106">
        <v>84.089590000000001</v>
      </c>
      <c r="FT106">
        <v>80.689880000000002</v>
      </c>
      <c r="FU106">
        <v>78.093639999999994</v>
      </c>
      <c r="FV106">
        <v>76.175359999999998</v>
      </c>
      <c r="FW106">
        <v>0.1193794</v>
      </c>
      <c r="FX106">
        <v>8.6744000000000005E-3</v>
      </c>
      <c r="FY106">
        <v>1.05369E-2</v>
      </c>
      <c r="FZ106">
        <v>0</v>
      </c>
      <c r="GA106">
        <v>0</v>
      </c>
    </row>
    <row r="107" spans="1:183" x14ac:dyDescent="0.3">
      <c r="A107" t="s">
        <v>52</v>
      </c>
      <c r="B107" t="s">
        <v>53</v>
      </c>
      <c r="C107" t="s">
        <v>103</v>
      </c>
      <c r="D107" s="6">
        <v>44792</v>
      </c>
      <c r="E107" s="46">
        <v>18</v>
      </c>
      <c r="F107" s="46">
        <v>19</v>
      </c>
      <c r="G107" s="46">
        <v>18</v>
      </c>
      <c r="H107" s="46">
        <v>19</v>
      </c>
      <c r="I107">
        <v>1812</v>
      </c>
      <c r="J107">
        <v>12055</v>
      </c>
      <c r="K107">
        <v>1.334484</v>
      </c>
      <c r="L107">
        <v>1.129251</v>
      </c>
      <c r="M107">
        <v>0.97524409999999995</v>
      </c>
      <c r="N107">
        <v>0.8679173</v>
      </c>
      <c r="O107">
        <v>0.80906009999999995</v>
      </c>
      <c r="P107">
        <v>0.78503809999999996</v>
      </c>
      <c r="Q107">
        <v>0.83868759999999998</v>
      </c>
      <c r="R107">
        <v>0.82320159999999998</v>
      </c>
      <c r="S107">
        <v>0.77478499999999995</v>
      </c>
      <c r="T107">
        <v>0.82894100000000004</v>
      </c>
      <c r="U107">
        <v>0.89144270000000003</v>
      </c>
      <c r="V107">
        <v>1.066141</v>
      </c>
      <c r="W107">
        <v>1.274222</v>
      </c>
      <c r="X107">
        <v>1.574406</v>
      </c>
      <c r="Y107">
        <v>1.861254</v>
      </c>
      <c r="Z107">
        <v>2.1867939999999999</v>
      </c>
      <c r="AA107">
        <v>2.5167660000000001</v>
      </c>
      <c r="AB107">
        <v>2.8232930000000001</v>
      </c>
      <c r="AC107">
        <v>2.9588640000000002</v>
      </c>
      <c r="AD107">
        <v>2.794594</v>
      </c>
      <c r="AE107">
        <v>2.4893339999999999</v>
      </c>
      <c r="AF107">
        <v>2.158725</v>
      </c>
      <c r="AG107">
        <v>1.815259</v>
      </c>
      <c r="AH107">
        <v>1.4519629999999999</v>
      </c>
      <c r="AI107">
        <v>5.6674999999999998E-3</v>
      </c>
      <c r="AJ107">
        <v>1.52494E-2</v>
      </c>
      <c r="AK107">
        <v>-5.4831000000000003E-3</v>
      </c>
      <c r="AL107">
        <v>-3.3838699999999999E-2</v>
      </c>
      <c r="AM107">
        <v>-1.94275E-2</v>
      </c>
      <c r="AN107">
        <v>-4.9129600000000002E-2</v>
      </c>
      <c r="AO107">
        <v>-3.2777100000000003E-2</v>
      </c>
      <c r="AP107">
        <v>-3.9123100000000001E-2</v>
      </c>
      <c r="AQ107">
        <v>-4.1889099999999999E-2</v>
      </c>
      <c r="AR107">
        <v>-3.8713699999999997E-2</v>
      </c>
      <c r="AS107">
        <v>-6.1754499999999997E-2</v>
      </c>
      <c r="AT107">
        <v>-4.4659299999999999E-2</v>
      </c>
      <c r="AU107">
        <v>-5.2761799999999998E-2</v>
      </c>
      <c r="AV107">
        <v>-3.7848399999999997E-2</v>
      </c>
      <c r="AW107">
        <v>-5.3112699999999999E-2</v>
      </c>
      <c r="AX107">
        <v>-7.4528899999999995E-2</v>
      </c>
      <c r="AY107">
        <v>-7.5525400000000006E-2</v>
      </c>
      <c r="AZ107">
        <v>0.1911236</v>
      </c>
      <c r="BA107">
        <v>0.2647138</v>
      </c>
      <c r="BB107">
        <v>-0.32167269999999998</v>
      </c>
      <c r="BC107">
        <v>-0.2261804</v>
      </c>
      <c r="BD107">
        <v>-9.21482E-2</v>
      </c>
      <c r="BE107">
        <v>-4.0368399999999999E-2</v>
      </c>
      <c r="BF107">
        <v>-6.4819100000000004E-2</v>
      </c>
      <c r="BG107">
        <v>2.8485400000000001E-2</v>
      </c>
      <c r="BH107">
        <v>3.50455E-2</v>
      </c>
      <c r="BI107">
        <v>1.18268E-2</v>
      </c>
      <c r="BJ107">
        <v>-1.7257600000000001E-2</v>
      </c>
      <c r="BK107">
        <v>-3.6115000000000001E-3</v>
      </c>
      <c r="BL107">
        <v>-3.5104000000000003E-2</v>
      </c>
      <c r="BM107">
        <v>-1.8489700000000001E-2</v>
      </c>
      <c r="BN107">
        <v>-2.42356E-2</v>
      </c>
      <c r="BO107">
        <v>-2.6074E-2</v>
      </c>
      <c r="BP107">
        <v>-2.0588499999999999E-2</v>
      </c>
      <c r="BQ107">
        <v>-4.2262899999999999E-2</v>
      </c>
      <c r="BR107">
        <v>-2.34177E-2</v>
      </c>
      <c r="BS107">
        <v>-2.99063E-2</v>
      </c>
      <c r="BT107">
        <v>-1.2618000000000001E-2</v>
      </c>
      <c r="BU107">
        <v>-2.6056699999999999E-2</v>
      </c>
      <c r="BV107">
        <v>-4.6111899999999997E-2</v>
      </c>
      <c r="BW107">
        <v>-4.6831400000000002E-2</v>
      </c>
      <c r="BX107">
        <v>0.22011</v>
      </c>
      <c r="BY107">
        <v>0.29382599999999998</v>
      </c>
      <c r="BZ107">
        <v>-0.29153980000000002</v>
      </c>
      <c r="CA107">
        <v>-0.19796040000000001</v>
      </c>
      <c r="CB107">
        <v>-6.6045800000000002E-2</v>
      </c>
      <c r="CC107">
        <v>-1.5562400000000001E-2</v>
      </c>
      <c r="CD107">
        <v>-4.2224200000000003E-2</v>
      </c>
      <c r="CE107">
        <v>4.4289000000000002E-2</v>
      </c>
      <c r="CF107">
        <v>4.8756300000000002E-2</v>
      </c>
      <c r="CG107">
        <v>2.3815599999999999E-2</v>
      </c>
      <c r="CH107">
        <v>-5.7736000000000003E-3</v>
      </c>
      <c r="CI107">
        <v>7.3425000000000001E-3</v>
      </c>
      <c r="CJ107">
        <v>-2.53899E-2</v>
      </c>
      <c r="CK107">
        <v>-8.5941999999999998E-3</v>
      </c>
      <c r="CL107">
        <v>-1.3924600000000001E-2</v>
      </c>
      <c r="CM107">
        <v>-1.51205E-2</v>
      </c>
      <c r="CN107">
        <v>-8.0350999999999999E-3</v>
      </c>
      <c r="CO107">
        <v>-2.8763E-2</v>
      </c>
      <c r="CP107">
        <v>-8.7057999999999996E-3</v>
      </c>
      <c r="CQ107">
        <v>-1.40766E-2</v>
      </c>
      <c r="CR107">
        <v>4.8564999999999997E-3</v>
      </c>
      <c r="CS107">
        <v>-7.3178000000000002E-3</v>
      </c>
      <c r="CT107">
        <v>-2.64304E-2</v>
      </c>
      <c r="CU107">
        <v>-2.6958099999999999E-2</v>
      </c>
      <c r="CV107">
        <v>0.24018600000000001</v>
      </c>
      <c r="CW107">
        <v>0.31398900000000002</v>
      </c>
      <c r="CX107">
        <v>-0.27066980000000002</v>
      </c>
      <c r="CY107">
        <v>-0.1784153</v>
      </c>
      <c r="CZ107">
        <v>-4.79674E-2</v>
      </c>
      <c r="DA107">
        <v>1.6180999999999999E-3</v>
      </c>
      <c r="DB107">
        <v>-2.6575000000000001E-2</v>
      </c>
      <c r="DC107">
        <v>6.0092600000000003E-2</v>
      </c>
      <c r="DD107">
        <v>6.2467000000000002E-2</v>
      </c>
      <c r="DE107">
        <v>3.58044E-2</v>
      </c>
      <c r="DF107">
        <v>5.7104E-3</v>
      </c>
      <c r="DG107">
        <v>1.82966E-2</v>
      </c>
      <c r="DH107">
        <v>-1.56758E-2</v>
      </c>
      <c r="DI107">
        <v>1.3012E-3</v>
      </c>
      <c r="DJ107">
        <v>-3.6135999999999998E-3</v>
      </c>
      <c r="DK107">
        <v>-4.1669999999999997E-3</v>
      </c>
      <c r="DL107">
        <v>4.5183999999999997E-3</v>
      </c>
      <c r="DM107">
        <v>-1.52631E-2</v>
      </c>
      <c r="DN107">
        <v>6.0061000000000003E-3</v>
      </c>
      <c r="DO107">
        <v>1.7531000000000001E-3</v>
      </c>
      <c r="DP107">
        <v>2.2331E-2</v>
      </c>
      <c r="DQ107">
        <v>1.1421000000000001E-2</v>
      </c>
      <c r="DR107">
        <v>-6.7489000000000004E-3</v>
      </c>
      <c r="DS107">
        <v>-7.0847999999999996E-3</v>
      </c>
      <c r="DT107">
        <v>0.26026189999999999</v>
      </c>
      <c r="DU107">
        <v>0.33415210000000001</v>
      </c>
      <c r="DV107">
        <v>-0.24979989999999999</v>
      </c>
      <c r="DW107">
        <v>-0.15887009999999999</v>
      </c>
      <c r="DX107">
        <v>-2.9888999999999999E-2</v>
      </c>
      <c r="DY107">
        <v>1.8798599999999999E-2</v>
      </c>
      <c r="DZ107">
        <v>-1.0925799999999999E-2</v>
      </c>
      <c r="EA107">
        <v>8.2910499999999998E-2</v>
      </c>
      <c r="EB107">
        <v>8.2263199999999995E-2</v>
      </c>
      <c r="EC107">
        <v>5.3114300000000003E-2</v>
      </c>
      <c r="ED107">
        <v>2.2291499999999999E-2</v>
      </c>
      <c r="EE107">
        <v>3.4112499999999997E-2</v>
      </c>
      <c r="EF107">
        <v>-1.6502000000000001E-3</v>
      </c>
      <c r="EG107">
        <v>1.5588599999999999E-2</v>
      </c>
      <c r="EH107">
        <v>1.12739E-2</v>
      </c>
      <c r="EI107">
        <v>1.16481E-2</v>
      </c>
      <c r="EJ107">
        <v>2.26435E-2</v>
      </c>
      <c r="EK107">
        <v>4.2285999999999999E-3</v>
      </c>
      <c r="EL107">
        <v>2.72477E-2</v>
      </c>
      <c r="EM107">
        <v>2.4608700000000001E-2</v>
      </c>
      <c r="EN107">
        <v>4.7561399999999997E-2</v>
      </c>
      <c r="EO107">
        <v>3.8476999999999997E-2</v>
      </c>
      <c r="EP107">
        <v>2.1668E-2</v>
      </c>
      <c r="EQ107">
        <v>2.1609099999999999E-2</v>
      </c>
      <c r="ER107">
        <v>0.28924830000000001</v>
      </c>
      <c r="ES107">
        <v>0.36326429999999998</v>
      </c>
      <c r="ET107">
        <v>-0.219667</v>
      </c>
      <c r="EU107">
        <v>-0.13065009999999999</v>
      </c>
      <c r="EV107">
        <v>-3.7866000000000002E-3</v>
      </c>
      <c r="EW107">
        <v>4.36046E-2</v>
      </c>
      <c r="EX107">
        <v>1.16691E-2</v>
      </c>
      <c r="EY107">
        <v>74.154529999999994</v>
      </c>
      <c r="EZ107">
        <v>73.223460000000003</v>
      </c>
      <c r="FA107">
        <v>71.949420000000003</v>
      </c>
      <c r="FB107">
        <v>70.284880000000001</v>
      </c>
      <c r="FC107">
        <v>68.513890000000004</v>
      </c>
      <c r="FD107">
        <v>67.053370000000001</v>
      </c>
      <c r="FE107">
        <v>66.613669999999999</v>
      </c>
      <c r="FF107">
        <v>70.10284</v>
      </c>
      <c r="FG107">
        <v>75.448300000000003</v>
      </c>
      <c r="FH107">
        <v>81.166759999999996</v>
      </c>
      <c r="FI107">
        <v>86.434129999999996</v>
      </c>
      <c r="FJ107">
        <v>88.896330000000006</v>
      </c>
      <c r="FK107">
        <v>92.142859999999999</v>
      </c>
      <c r="FL107">
        <v>93.893000000000001</v>
      </c>
      <c r="FM107">
        <v>96.011120000000005</v>
      </c>
      <c r="FN107">
        <v>97.66592</v>
      </c>
      <c r="FO107">
        <v>98.996110000000002</v>
      </c>
      <c r="FP107">
        <v>98.992500000000007</v>
      </c>
      <c r="FQ107">
        <v>96.182599999999994</v>
      </c>
      <c r="FR107">
        <v>89.799899999999994</v>
      </c>
      <c r="FS107">
        <v>82.712059999999994</v>
      </c>
      <c r="FT107">
        <v>78.130629999999996</v>
      </c>
      <c r="FU107">
        <v>75.89967</v>
      </c>
      <c r="FV107">
        <v>74.026949999999999</v>
      </c>
      <c r="FW107">
        <v>0.32279289999999999</v>
      </c>
      <c r="FX107">
        <v>2.7129400000000001E-2</v>
      </c>
      <c r="FY107">
        <v>2.7129400000000001E-2</v>
      </c>
      <c r="FZ107">
        <v>0</v>
      </c>
      <c r="GA107">
        <v>0</v>
      </c>
    </row>
    <row r="108" spans="1:183" x14ac:dyDescent="0.3">
      <c r="A108" t="s">
        <v>52</v>
      </c>
      <c r="B108" t="s">
        <v>53</v>
      </c>
      <c r="C108" t="s">
        <v>103</v>
      </c>
      <c r="D108" s="6">
        <v>44806</v>
      </c>
      <c r="E108" s="46">
        <v>18</v>
      </c>
      <c r="F108" s="46">
        <v>19</v>
      </c>
      <c r="G108" s="46">
        <v>18</v>
      </c>
      <c r="H108" s="46">
        <v>19</v>
      </c>
      <c r="I108">
        <v>3126</v>
      </c>
      <c r="J108">
        <v>12517</v>
      </c>
      <c r="K108">
        <v>1.5531280000000001</v>
      </c>
      <c r="L108">
        <v>1.34304</v>
      </c>
      <c r="M108">
        <v>1.1828350000000001</v>
      </c>
      <c r="N108">
        <v>1.060468</v>
      </c>
      <c r="O108">
        <v>1.0065999999999999</v>
      </c>
      <c r="P108">
        <v>0.95417779999999996</v>
      </c>
      <c r="Q108">
        <v>0.92471460000000005</v>
      </c>
      <c r="R108">
        <v>0.90058139999999998</v>
      </c>
      <c r="S108">
        <v>0.85364960000000001</v>
      </c>
      <c r="T108">
        <v>0.90443439999999997</v>
      </c>
      <c r="U108">
        <v>1.097515</v>
      </c>
      <c r="V108">
        <v>1.352919</v>
      </c>
      <c r="W108">
        <v>1.6759999999999999</v>
      </c>
      <c r="X108">
        <v>1.984221</v>
      </c>
      <c r="Y108">
        <v>2.3012280000000001</v>
      </c>
      <c r="Z108">
        <v>2.6512340000000001</v>
      </c>
      <c r="AA108">
        <v>3.0141089999999999</v>
      </c>
      <c r="AB108">
        <v>3.2734990000000002</v>
      </c>
      <c r="AC108">
        <v>3.3576830000000002</v>
      </c>
      <c r="AD108">
        <v>3.104495</v>
      </c>
      <c r="AE108">
        <v>2.8911750000000001</v>
      </c>
      <c r="AF108">
        <v>2.6270199999999999</v>
      </c>
      <c r="AG108">
        <v>2.300602</v>
      </c>
      <c r="AH108">
        <v>1.928863</v>
      </c>
      <c r="AI108">
        <v>-1.54813E-2</v>
      </c>
      <c r="AJ108">
        <v>-1.19665E-2</v>
      </c>
      <c r="AK108">
        <v>-2.06882E-2</v>
      </c>
      <c r="AL108">
        <v>-2.8718899999999999E-2</v>
      </c>
      <c r="AM108">
        <v>-2.92619E-2</v>
      </c>
      <c r="AN108">
        <v>-3.6198300000000003E-2</v>
      </c>
      <c r="AO108">
        <v>-4.3851399999999999E-2</v>
      </c>
      <c r="AP108">
        <v>-2.3149800000000002E-2</v>
      </c>
      <c r="AQ108">
        <v>-1.32561E-2</v>
      </c>
      <c r="AR108">
        <v>-5.0702299999999999E-2</v>
      </c>
      <c r="AS108">
        <v>-6.0655800000000003E-2</v>
      </c>
      <c r="AT108">
        <v>-8.6568000000000006E-2</v>
      </c>
      <c r="AU108">
        <v>-4.4512900000000001E-2</v>
      </c>
      <c r="AV108">
        <v>-7.3442800000000003E-2</v>
      </c>
      <c r="AW108">
        <v>-6.6134600000000002E-2</v>
      </c>
      <c r="AX108">
        <v>-9.5288300000000006E-2</v>
      </c>
      <c r="AY108">
        <v>-9.3763200000000005E-2</v>
      </c>
      <c r="AZ108">
        <v>0.24411260000000001</v>
      </c>
      <c r="BA108">
        <v>0.32591320000000001</v>
      </c>
      <c r="BB108">
        <v>-0.3047242</v>
      </c>
      <c r="BC108">
        <v>-0.2383931</v>
      </c>
      <c r="BD108">
        <v>-0.1042462</v>
      </c>
      <c r="BE108">
        <v>-2.7154600000000001E-2</v>
      </c>
      <c r="BF108">
        <v>-3.2032499999999998E-2</v>
      </c>
      <c r="BG108">
        <v>-5.6630000000000005E-4</v>
      </c>
      <c r="BH108">
        <v>1.3874E-3</v>
      </c>
      <c r="BI108">
        <v>-8.4562000000000005E-3</v>
      </c>
      <c r="BJ108">
        <v>-1.69657E-2</v>
      </c>
      <c r="BK108">
        <v>-1.7572500000000001E-2</v>
      </c>
      <c r="BL108">
        <v>-2.5517100000000001E-2</v>
      </c>
      <c r="BM108">
        <v>-3.2917700000000001E-2</v>
      </c>
      <c r="BN108">
        <v>-1.1221E-2</v>
      </c>
      <c r="BO108">
        <v>-3.7100000000000002E-4</v>
      </c>
      <c r="BP108">
        <v>-3.6964299999999999E-2</v>
      </c>
      <c r="BQ108">
        <v>-4.4671200000000001E-2</v>
      </c>
      <c r="BR108">
        <v>-6.8197800000000003E-2</v>
      </c>
      <c r="BS108">
        <v>-2.5049399999999999E-2</v>
      </c>
      <c r="BT108">
        <v>-5.2721999999999998E-2</v>
      </c>
      <c r="BU108">
        <v>-4.5009500000000001E-2</v>
      </c>
      <c r="BV108">
        <v>-7.3334399999999994E-2</v>
      </c>
      <c r="BW108">
        <v>-7.1325899999999998E-2</v>
      </c>
      <c r="BX108">
        <v>0.26793919999999999</v>
      </c>
      <c r="BY108">
        <v>0.34947109999999998</v>
      </c>
      <c r="BZ108">
        <v>-0.28134550000000003</v>
      </c>
      <c r="CA108">
        <v>-0.21553079999999999</v>
      </c>
      <c r="CB108">
        <v>-8.2908499999999996E-2</v>
      </c>
      <c r="CC108">
        <v>-7.1238999999999999E-3</v>
      </c>
      <c r="CD108">
        <v>-1.3862899999999999E-2</v>
      </c>
      <c r="CE108">
        <v>9.7637999999999996E-3</v>
      </c>
      <c r="CF108">
        <v>1.06362E-2</v>
      </c>
      <c r="CG108">
        <v>1.56E-5</v>
      </c>
      <c r="CH108">
        <v>-8.8255E-3</v>
      </c>
      <c r="CI108">
        <v>-9.4763999999999994E-3</v>
      </c>
      <c r="CJ108">
        <v>-1.8119400000000001E-2</v>
      </c>
      <c r="CK108">
        <v>-2.5345099999999999E-2</v>
      </c>
      <c r="CL108">
        <v>-2.9591000000000001E-3</v>
      </c>
      <c r="CM108">
        <v>8.5532000000000004E-3</v>
      </c>
      <c r="CN108">
        <v>-2.7449299999999999E-2</v>
      </c>
      <c r="CO108">
        <v>-3.36003E-2</v>
      </c>
      <c r="CP108">
        <v>-5.5474599999999999E-2</v>
      </c>
      <c r="CQ108">
        <v>-1.1569100000000001E-2</v>
      </c>
      <c r="CR108">
        <v>-3.8370899999999999E-2</v>
      </c>
      <c r="CS108">
        <v>-3.03783E-2</v>
      </c>
      <c r="CT108">
        <v>-5.8129300000000002E-2</v>
      </c>
      <c r="CU108">
        <v>-5.5785899999999999E-2</v>
      </c>
      <c r="CV108">
        <v>0.28444130000000001</v>
      </c>
      <c r="CW108">
        <v>0.36578719999999998</v>
      </c>
      <c r="CX108">
        <v>-0.26515359999999999</v>
      </c>
      <c r="CY108">
        <v>-0.1996964</v>
      </c>
      <c r="CZ108">
        <v>-6.8130099999999999E-2</v>
      </c>
      <c r="DA108">
        <v>6.7492999999999997E-3</v>
      </c>
      <c r="DB108">
        <v>-1.2788000000000001E-3</v>
      </c>
      <c r="DC108">
        <v>2.0093799999999998E-2</v>
      </c>
      <c r="DD108">
        <v>1.9885099999999999E-2</v>
      </c>
      <c r="DE108">
        <v>8.4874000000000008E-3</v>
      </c>
      <c r="DF108">
        <v>-6.8530000000000002E-4</v>
      </c>
      <c r="DG108">
        <v>-1.3803000000000001E-3</v>
      </c>
      <c r="DH108">
        <v>-1.07216E-2</v>
      </c>
      <c r="DI108">
        <v>-1.7772400000000001E-2</v>
      </c>
      <c r="DJ108">
        <v>5.3027999999999999E-3</v>
      </c>
      <c r="DK108">
        <v>1.7477400000000001E-2</v>
      </c>
      <c r="DL108">
        <v>-1.79344E-2</v>
      </c>
      <c r="DM108">
        <v>-2.2529400000000002E-2</v>
      </c>
      <c r="DN108">
        <v>-4.2751499999999998E-2</v>
      </c>
      <c r="DO108">
        <v>1.9112000000000001E-3</v>
      </c>
      <c r="DP108">
        <v>-2.4019700000000001E-2</v>
      </c>
      <c r="DQ108">
        <v>-1.5747000000000001E-2</v>
      </c>
      <c r="DR108">
        <v>-4.29241E-2</v>
      </c>
      <c r="DS108">
        <v>-4.0245799999999998E-2</v>
      </c>
      <c r="DT108">
        <v>0.30094349999999997</v>
      </c>
      <c r="DU108">
        <v>0.38210339999999998</v>
      </c>
      <c r="DV108">
        <v>-0.24896160000000001</v>
      </c>
      <c r="DW108">
        <v>-0.183862</v>
      </c>
      <c r="DX108">
        <v>-5.3351700000000002E-2</v>
      </c>
      <c r="DY108">
        <v>2.0622499999999998E-2</v>
      </c>
      <c r="DZ108">
        <v>1.13054E-2</v>
      </c>
      <c r="EA108">
        <v>3.50088E-2</v>
      </c>
      <c r="EB108">
        <v>3.3238999999999998E-2</v>
      </c>
      <c r="EC108">
        <v>2.07193E-2</v>
      </c>
      <c r="ED108">
        <v>1.10679E-2</v>
      </c>
      <c r="EE108">
        <v>1.0309199999999999E-2</v>
      </c>
      <c r="EF108">
        <v>-4.0399999999999999E-5</v>
      </c>
      <c r="EG108">
        <v>-6.8386999999999996E-3</v>
      </c>
      <c r="EH108">
        <v>1.72316E-2</v>
      </c>
      <c r="EI108">
        <v>3.0362400000000001E-2</v>
      </c>
      <c r="EJ108">
        <v>-4.1964000000000003E-3</v>
      </c>
      <c r="EK108">
        <v>-6.5447999999999999E-3</v>
      </c>
      <c r="EL108">
        <v>-2.4381300000000002E-2</v>
      </c>
      <c r="EM108">
        <v>2.13747E-2</v>
      </c>
      <c r="EN108">
        <v>-3.2989E-3</v>
      </c>
      <c r="EO108">
        <v>5.3781000000000002E-3</v>
      </c>
      <c r="EP108">
        <v>-2.0970300000000001E-2</v>
      </c>
      <c r="EQ108">
        <v>-1.7808500000000001E-2</v>
      </c>
      <c r="ER108">
        <v>0.32477</v>
      </c>
      <c r="ES108">
        <v>0.4056613</v>
      </c>
      <c r="ET108">
        <v>-0.2255829</v>
      </c>
      <c r="EU108">
        <v>-0.1609997</v>
      </c>
      <c r="EV108">
        <v>-3.2014099999999997E-2</v>
      </c>
      <c r="EW108">
        <v>4.06532E-2</v>
      </c>
      <c r="EX108">
        <v>2.9474899999999998E-2</v>
      </c>
      <c r="EY108">
        <v>85.872299999999996</v>
      </c>
      <c r="EZ108">
        <v>84.002700000000004</v>
      </c>
      <c r="FA108">
        <v>82.351839999999996</v>
      </c>
      <c r="FB108">
        <v>80.616730000000004</v>
      </c>
      <c r="FC108">
        <v>79.397210000000001</v>
      </c>
      <c r="FD108">
        <v>77.178510000000003</v>
      </c>
      <c r="FE108">
        <v>76.519480000000001</v>
      </c>
      <c r="FF108">
        <v>77.988309999999998</v>
      </c>
      <c r="FG108">
        <v>81.005750000000006</v>
      </c>
      <c r="FH108">
        <v>86.141829999999999</v>
      </c>
      <c r="FI108">
        <v>91.347679999999997</v>
      </c>
      <c r="FJ108">
        <v>95.161330000000007</v>
      </c>
      <c r="FK108">
        <v>97.881510000000006</v>
      </c>
      <c r="FL108">
        <v>101.0686</v>
      </c>
      <c r="FM108">
        <v>104.3888</v>
      </c>
      <c r="FN108">
        <v>105.8223</v>
      </c>
      <c r="FO108">
        <v>107.46899999999999</v>
      </c>
      <c r="FP108">
        <v>107.1251</v>
      </c>
      <c r="FQ108">
        <v>104.8698</v>
      </c>
      <c r="FR108">
        <v>101.3742</v>
      </c>
      <c r="FS108">
        <v>98.143420000000006</v>
      </c>
      <c r="FT108">
        <v>94.854429999999994</v>
      </c>
      <c r="FU108">
        <v>91.089070000000007</v>
      </c>
      <c r="FV108">
        <v>87.729320000000001</v>
      </c>
      <c r="FW108">
        <v>0.24878790000000001</v>
      </c>
      <c r="FX108">
        <v>2.21266E-2</v>
      </c>
      <c r="FY108">
        <v>2.21266E-2</v>
      </c>
      <c r="FZ108">
        <v>0</v>
      </c>
      <c r="GA108">
        <v>0</v>
      </c>
    </row>
    <row r="109" spans="1:183" x14ac:dyDescent="0.3">
      <c r="A109" t="s">
        <v>52</v>
      </c>
      <c r="B109" t="s">
        <v>53</v>
      </c>
      <c r="C109" t="s">
        <v>103</v>
      </c>
      <c r="D109" s="6">
        <v>44809</v>
      </c>
      <c r="E109" s="46">
        <v>19</v>
      </c>
      <c r="F109" s="46">
        <v>22</v>
      </c>
      <c r="G109" s="46">
        <v>19</v>
      </c>
      <c r="H109" s="46">
        <v>20</v>
      </c>
      <c r="I109">
        <v>11931</v>
      </c>
      <c r="J109">
        <v>11931</v>
      </c>
      <c r="K109">
        <v>1.4362429999999999</v>
      </c>
      <c r="L109">
        <v>1.221479</v>
      </c>
      <c r="M109">
        <v>1.063456</v>
      </c>
      <c r="N109">
        <v>0.95325599999999999</v>
      </c>
      <c r="O109">
        <v>0.88188829999999996</v>
      </c>
      <c r="P109">
        <v>0.83272420000000003</v>
      </c>
      <c r="Q109">
        <v>0.81717300000000004</v>
      </c>
      <c r="R109">
        <v>0.81405729999999998</v>
      </c>
      <c r="S109">
        <v>0.89743139999999999</v>
      </c>
      <c r="T109">
        <v>1.0543990000000001</v>
      </c>
      <c r="U109">
        <v>1.302049</v>
      </c>
      <c r="V109">
        <v>1.5925009999999999</v>
      </c>
      <c r="W109">
        <v>1.9277709999999999</v>
      </c>
      <c r="X109">
        <v>2.2800699999999998</v>
      </c>
      <c r="Y109">
        <v>2.6075430000000002</v>
      </c>
      <c r="Z109">
        <v>2.9393389999999999</v>
      </c>
      <c r="AA109">
        <v>3.2145169999999998</v>
      </c>
      <c r="AB109">
        <v>3.4549159999999999</v>
      </c>
      <c r="AC109">
        <v>3.507593</v>
      </c>
      <c r="AD109">
        <v>3.328694</v>
      </c>
      <c r="AE109">
        <v>3.1144609999999999</v>
      </c>
      <c r="AF109">
        <v>2.8599860000000001</v>
      </c>
      <c r="AG109">
        <v>2.4523410000000001</v>
      </c>
      <c r="AH109">
        <v>2.0579040000000002</v>
      </c>
      <c r="AI109">
        <v>8.2041000000000006E-3</v>
      </c>
      <c r="AJ109">
        <v>4.0058000000000003E-3</v>
      </c>
      <c r="AK109">
        <v>-6.8767999999999998E-3</v>
      </c>
      <c r="AL109">
        <v>-5.274E-3</v>
      </c>
      <c r="AM109">
        <v>-2.0065E-3</v>
      </c>
      <c r="AN109">
        <v>-4.274E-3</v>
      </c>
      <c r="AO109">
        <v>-1.17555E-2</v>
      </c>
      <c r="AP109">
        <v>-1.2860000000000001E-4</v>
      </c>
      <c r="AQ109">
        <v>2.3029299999999999E-2</v>
      </c>
      <c r="AR109">
        <v>9.5665000000000004E-3</v>
      </c>
      <c r="AS109">
        <v>5.5829E-3</v>
      </c>
      <c r="AT109">
        <v>-7.3448000000000003E-3</v>
      </c>
      <c r="AU109">
        <v>-2.37337E-2</v>
      </c>
      <c r="AV109">
        <v>-5.7872100000000003E-2</v>
      </c>
      <c r="AW109">
        <v>-0.1047585</v>
      </c>
      <c r="AX109">
        <v>-9.6709400000000001E-2</v>
      </c>
      <c r="AY109">
        <v>-7.9759999999999998E-2</v>
      </c>
      <c r="AZ109">
        <v>-6.6561999999999996E-2</v>
      </c>
      <c r="BA109">
        <v>0.35110649999999999</v>
      </c>
      <c r="BB109">
        <v>0.3923799</v>
      </c>
      <c r="BC109">
        <v>2.8036499999999999E-2</v>
      </c>
      <c r="BD109">
        <v>3.7196E-2</v>
      </c>
      <c r="BE109">
        <v>-0.10775609999999999</v>
      </c>
      <c r="BF109">
        <v>-9.5883599999999999E-2</v>
      </c>
      <c r="BG109">
        <v>1.8022900000000001E-2</v>
      </c>
      <c r="BH109">
        <v>1.29319E-2</v>
      </c>
      <c r="BI109">
        <v>1.152E-3</v>
      </c>
      <c r="BJ109">
        <v>2.0233999999999999E-3</v>
      </c>
      <c r="BK109">
        <v>4.7343999999999997E-3</v>
      </c>
      <c r="BL109">
        <v>1.7306000000000001E-3</v>
      </c>
      <c r="BM109">
        <v>-6.0454999999999997E-3</v>
      </c>
      <c r="BN109">
        <v>6.0063E-3</v>
      </c>
      <c r="BO109">
        <v>3.0259000000000001E-2</v>
      </c>
      <c r="BP109">
        <v>1.82334E-2</v>
      </c>
      <c r="BQ109">
        <v>1.57377E-2</v>
      </c>
      <c r="BR109">
        <v>4.0090999999999998E-3</v>
      </c>
      <c r="BS109">
        <v>-1.1231700000000001E-2</v>
      </c>
      <c r="BT109">
        <v>-4.4484999999999997E-2</v>
      </c>
      <c r="BU109">
        <v>-9.0857599999999997E-2</v>
      </c>
      <c r="BV109">
        <v>-8.2514199999999996E-2</v>
      </c>
      <c r="BW109">
        <v>-6.5455200000000005E-2</v>
      </c>
      <c r="BX109">
        <v>-5.2057699999999998E-2</v>
      </c>
      <c r="BY109">
        <v>0.36524820000000002</v>
      </c>
      <c r="BZ109">
        <v>0.4056709</v>
      </c>
      <c r="CA109">
        <v>4.10067E-2</v>
      </c>
      <c r="CB109">
        <v>4.9633499999999997E-2</v>
      </c>
      <c r="CC109">
        <v>-9.5267299999999999E-2</v>
      </c>
      <c r="CD109">
        <v>-8.4197499999999995E-2</v>
      </c>
      <c r="CE109">
        <v>2.48233E-2</v>
      </c>
      <c r="CF109">
        <v>1.9114099999999998E-2</v>
      </c>
      <c r="CG109">
        <v>6.7127000000000003E-3</v>
      </c>
      <c r="CH109">
        <v>7.0775999999999999E-3</v>
      </c>
      <c r="CI109">
        <v>9.4030999999999993E-3</v>
      </c>
      <c r="CJ109">
        <v>5.8894000000000004E-3</v>
      </c>
      <c r="CK109">
        <v>-2.0907999999999999E-3</v>
      </c>
      <c r="CL109">
        <v>1.0255200000000001E-2</v>
      </c>
      <c r="CM109">
        <v>3.52663E-2</v>
      </c>
      <c r="CN109">
        <v>2.4236000000000001E-2</v>
      </c>
      <c r="CO109">
        <v>2.2770800000000001E-2</v>
      </c>
      <c r="CP109">
        <v>1.1872799999999999E-2</v>
      </c>
      <c r="CQ109">
        <v>-2.5728999999999999E-3</v>
      </c>
      <c r="CR109">
        <v>-3.5213099999999997E-2</v>
      </c>
      <c r="CS109">
        <v>-8.1229899999999994E-2</v>
      </c>
      <c r="CT109">
        <v>-7.2682700000000003E-2</v>
      </c>
      <c r="CU109">
        <v>-5.5547699999999998E-2</v>
      </c>
      <c r="CV109">
        <v>-4.2012000000000001E-2</v>
      </c>
      <c r="CW109">
        <v>0.37504280000000001</v>
      </c>
      <c r="CX109">
        <v>0.41487619999999997</v>
      </c>
      <c r="CY109">
        <v>4.9989899999999997E-2</v>
      </c>
      <c r="CZ109">
        <v>5.8247599999999997E-2</v>
      </c>
      <c r="DA109">
        <v>-8.6617600000000003E-2</v>
      </c>
      <c r="DB109">
        <v>-7.6103699999999996E-2</v>
      </c>
      <c r="DC109">
        <v>3.1623800000000001E-2</v>
      </c>
      <c r="DD109">
        <v>2.52964E-2</v>
      </c>
      <c r="DE109">
        <v>1.22734E-2</v>
      </c>
      <c r="DF109">
        <v>1.21318E-2</v>
      </c>
      <c r="DG109">
        <v>1.4071699999999999E-2</v>
      </c>
      <c r="DH109">
        <v>1.00482E-2</v>
      </c>
      <c r="DI109">
        <v>1.8638999999999999E-3</v>
      </c>
      <c r="DJ109">
        <v>1.45042E-2</v>
      </c>
      <c r="DK109">
        <v>4.02736E-2</v>
      </c>
      <c r="DL109">
        <v>3.02387E-2</v>
      </c>
      <c r="DM109">
        <v>2.9804000000000001E-2</v>
      </c>
      <c r="DN109">
        <v>1.9736400000000001E-2</v>
      </c>
      <c r="DO109">
        <v>6.0859E-3</v>
      </c>
      <c r="DP109">
        <v>-2.5941200000000001E-2</v>
      </c>
      <c r="DQ109">
        <v>-7.1602200000000005E-2</v>
      </c>
      <c r="DR109">
        <v>-6.2851099999999993E-2</v>
      </c>
      <c r="DS109">
        <v>-4.5640199999999999E-2</v>
      </c>
      <c r="DT109">
        <v>-3.1966300000000003E-2</v>
      </c>
      <c r="DU109">
        <v>0.38483729999999999</v>
      </c>
      <c r="DV109">
        <v>0.4240815</v>
      </c>
      <c r="DW109">
        <v>5.8972999999999998E-2</v>
      </c>
      <c r="DX109">
        <v>6.6861799999999999E-2</v>
      </c>
      <c r="DY109">
        <v>-7.7967900000000007E-2</v>
      </c>
      <c r="DZ109">
        <v>-6.8009899999999998E-2</v>
      </c>
      <c r="EA109">
        <v>4.1442600000000003E-2</v>
      </c>
      <c r="EB109">
        <v>3.4222500000000003E-2</v>
      </c>
      <c r="EC109">
        <v>2.0302199999999999E-2</v>
      </c>
      <c r="ED109">
        <v>1.94293E-2</v>
      </c>
      <c r="EE109">
        <v>2.0812600000000001E-2</v>
      </c>
      <c r="EF109">
        <v>1.6052899999999998E-2</v>
      </c>
      <c r="EG109">
        <v>7.5738000000000003E-3</v>
      </c>
      <c r="EH109">
        <v>2.0639000000000001E-2</v>
      </c>
      <c r="EI109">
        <v>4.7503400000000001E-2</v>
      </c>
      <c r="EJ109">
        <v>3.8905599999999999E-2</v>
      </c>
      <c r="EK109">
        <v>3.9958800000000003E-2</v>
      </c>
      <c r="EL109">
        <v>3.1090300000000001E-2</v>
      </c>
      <c r="EM109">
        <v>1.8587800000000002E-2</v>
      </c>
      <c r="EN109">
        <v>-1.25541E-2</v>
      </c>
      <c r="EO109">
        <v>-5.7701299999999997E-2</v>
      </c>
      <c r="EP109">
        <v>-4.8655900000000002E-2</v>
      </c>
      <c r="EQ109">
        <v>-3.1335399999999999E-2</v>
      </c>
      <c r="ER109">
        <v>-1.7461899999999999E-2</v>
      </c>
      <c r="ES109">
        <v>0.39897909999999998</v>
      </c>
      <c r="ET109">
        <v>0.4373725</v>
      </c>
      <c r="EU109">
        <v>7.1943300000000002E-2</v>
      </c>
      <c r="EV109">
        <v>7.92992E-2</v>
      </c>
      <c r="EW109">
        <v>-6.5479200000000001E-2</v>
      </c>
      <c r="EX109">
        <v>-5.63238E-2</v>
      </c>
      <c r="EY109">
        <v>78.428719999999998</v>
      </c>
      <c r="EZ109">
        <v>77.552409999999995</v>
      </c>
      <c r="FA109">
        <v>75.97936</v>
      </c>
      <c r="FB109">
        <v>74.765039999999999</v>
      </c>
      <c r="FC109">
        <v>73.898899999999998</v>
      </c>
      <c r="FD109">
        <v>73.084329999999994</v>
      </c>
      <c r="FE109">
        <v>72.04195</v>
      </c>
      <c r="FF109">
        <v>73.104969999999994</v>
      </c>
      <c r="FG109">
        <v>78.435289999999995</v>
      </c>
      <c r="FH109">
        <v>84.837469999999996</v>
      </c>
      <c r="FI109">
        <v>90.449640000000002</v>
      </c>
      <c r="FJ109">
        <v>95.356309999999993</v>
      </c>
      <c r="FK109">
        <v>99.773939999999996</v>
      </c>
      <c r="FL109">
        <v>103.3907</v>
      </c>
      <c r="FM109">
        <v>106.09310000000001</v>
      </c>
      <c r="FN109">
        <v>107.4966</v>
      </c>
      <c r="FO109">
        <v>107.3994</v>
      </c>
      <c r="FP109">
        <v>105.9355</v>
      </c>
      <c r="FQ109">
        <v>102.4735</v>
      </c>
      <c r="FR109">
        <v>96.79119</v>
      </c>
      <c r="FS109">
        <v>92.768129999999999</v>
      </c>
      <c r="FT109">
        <v>89.409610000000001</v>
      </c>
      <c r="FU109">
        <v>86.557789999999997</v>
      </c>
      <c r="FV109">
        <v>84.792720000000003</v>
      </c>
      <c r="FW109">
        <v>0.1649304</v>
      </c>
      <c r="FX109">
        <v>8.7331000000000006E-3</v>
      </c>
      <c r="FY109">
        <v>1.28159E-2</v>
      </c>
      <c r="FZ109">
        <v>0</v>
      </c>
      <c r="GA109">
        <v>0</v>
      </c>
    </row>
    <row r="110" spans="1:183" x14ac:dyDescent="0.3">
      <c r="A110" t="s">
        <v>52</v>
      </c>
      <c r="B110" t="s">
        <v>53</v>
      </c>
      <c r="C110" t="s">
        <v>103</v>
      </c>
      <c r="D110" s="6">
        <v>44810</v>
      </c>
      <c r="E110" s="46">
        <v>18</v>
      </c>
      <c r="F110" s="46">
        <v>21</v>
      </c>
      <c r="G110" s="46">
        <v>18</v>
      </c>
      <c r="H110" s="46">
        <v>20</v>
      </c>
      <c r="I110">
        <v>11908</v>
      </c>
      <c r="J110">
        <v>11908</v>
      </c>
      <c r="K110">
        <v>1.7740229999999999</v>
      </c>
      <c r="L110">
        <v>1.5406329999999999</v>
      </c>
      <c r="M110">
        <v>1.361828</v>
      </c>
      <c r="N110">
        <v>1.2218309999999999</v>
      </c>
      <c r="O110">
        <v>1.1261730000000001</v>
      </c>
      <c r="P110">
        <v>1.071102</v>
      </c>
      <c r="Q110">
        <v>1.0740449999999999</v>
      </c>
      <c r="R110">
        <v>1.07979</v>
      </c>
      <c r="S110">
        <v>1.0828279999999999</v>
      </c>
      <c r="T110">
        <v>1.219158</v>
      </c>
      <c r="U110">
        <v>1.4360710000000001</v>
      </c>
      <c r="V110">
        <v>1.7489110000000001</v>
      </c>
      <c r="W110">
        <v>2.1170779999999998</v>
      </c>
      <c r="X110">
        <v>2.4634589999999998</v>
      </c>
      <c r="Y110">
        <v>2.7937409999999998</v>
      </c>
      <c r="Z110">
        <v>3.1252260000000001</v>
      </c>
      <c r="AA110">
        <v>3.3581189999999999</v>
      </c>
      <c r="AB110">
        <v>3.5477889999999999</v>
      </c>
      <c r="AC110">
        <v>3.4473850000000001</v>
      </c>
      <c r="AD110">
        <v>3.2948390000000001</v>
      </c>
      <c r="AE110">
        <v>3.1328770000000001</v>
      </c>
      <c r="AF110">
        <v>2.90937</v>
      </c>
      <c r="AG110">
        <v>2.5447039999999999</v>
      </c>
      <c r="AH110">
        <v>2.1269830000000001</v>
      </c>
      <c r="AI110">
        <v>-0.20622689999999999</v>
      </c>
      <c r="AJ110">
        <v>-0.14618210000000001</v>
      </c>
      <c r="AK110">
        <v>-0.1034767</v>
      </c>
      <c r="AL110">
        <v>-8.14053E-2</v>
      </c>
      <c r="AM110">
        <v>-6.3214800000000002E-2</v>
      </c>
      <c r="AN110">
        <v>-4.8270800000000003E-2</v>
      </c>
      <c r="AO110">
        <v>-3.6018399999999999E-2</v>
      </c>
      <c r="AP110">
        <v>-3.55638E-2</v>
      </c>
      <c r="AQ110">
        <v>-4.9722099999999998E-2</v>
      </c>
      <c r="AR110">
        <v>-5.2378300000000003E-2</v>
      </c>
      <c r="AS110">
        <v>-6.2327500000000001E-2</v>
      </c>
      <c r="AT110">
        <v>-5.3768900000000001E-2</v>
      </c>
      <c r="AU110">
        <v>-6.2938800000000003E-2</v>
      </c>
      <c r="AV110">
        <v>-0.10170079999999999</v>
      </c>
      <c r="AW110">
        <v>-9.7862299999999999E-2</v>
      </c>
      <c r="AX110">
        <v>-0.10745970000000001</v>
      </c>
      <c r="AY110">
        <v>-0.1196004</v>
      </c>
      <c r="AZ110">
        <v>0.26355689999999998</v>
      </c>
      <c r="BA110">
        <v>0.420292</v>
      </c>
      <c r="BB110">
        <v>0.35383350000000002</v>
      </c>
      <c r="BC110">
        <v>4.2847999999999997E-2</v>
      </c>
      <c r="BD110">
        <v>-0.2086189</v>
      </c>
      <c r="BE110">
        <v>-0.1611476</v>
      </c>
      <c r="BF110">
        <v>-0.17437230000000001</v>
      </c>
      <c r="BG110">
        <v>-0.19455049999999999</v>
      </c>
      <c r="BH110">
        <v>-0.1351929</v>
      </c>
      <c r="BI110">
        <v>-9.3344300000000005E-2</v>
      </c>
      <c r="BJ110">
        <v>-7.2219099999999994E-2</v>
      </c>
      <c r="BK110">
        <v>-5.4768699999999997E-2</v>
      </c>
      <c r="BL110">
        <v>-4.0542000000000002E-2</v>
      </c>
      <c r="BM110">
        <v>-2.8404499999999999E-2</v>
      </c>
      <c r="BN110">
        <v>-2.7421500000000001E-2</v>
      </c>
      <c r="BO110">
        <v>-4.0719199999999997E-2</v>
      </c>
      <c r="BP110">
        <v>-4.2343899999999997E-2</v>
      </c>
      <c r="BQ110">
        <v>-5.1303799999999997E-2</v>
      </c>
      <c r="BR110">
        <v>-4.1622300000000001E-2</v>
      </c>
      <c r="BS110">
        <v>-4.9712100000000002E-2</v>
      </c>
      <c r="BT110">
        <v>-8.7782399999999997E-2</v>
      </c>
      <c r="BU110">
        <v>-8.37397E-2</v>
      </c>
      <c r="BV110">
        <v>-9.3203499999999995E-2</v>
      </c>
      <c r="BW110">
        <v>-0.1052582</v>
      </c>
      <c r="BX110">
        <v>0.27770270000000002</v>
      </c>
      <c r="BY110">
        <v>0.43466769999999999</v>
      </c>
      <c r="BZ110">
        <v>0.36694349999999998</v>
      </c>
      <c r="CA110">
        <v>5.5558099999999999E-2</v>
      </c>
      <c r="CB110">
        <v>-0.19571040000000001</v>
      </c>
      <c r="CC110">
        <v>-0.14877090000000001</v>
      </c>
      <c r="CD110">
        <v>-0.1626319</v>
      </c>
      <c r="CE110">
        <v>-0.1864635</v>
      </c>
      <c r="CF110">
        <v>-0.1275818</v>
      </c>
      <c r="CG110">
        <v>-8.6326600000000003E-2</v>
      </c>
      <c r="CH110">
        <v>-6.5856799999999993E-2</v>
      </c>
      <c r="CI110">
        <v>-4.8918999999999997E-2</v>
      </c>
      <c r="CJ110">
        <v>-3.5189100000000001E-2</v>
      </c>
      <c r="CK110">
        <v>-2.3131200000000001E-2</v>
      </c>
      <c r="CL110">
        <v>-2.1782099999999999E-2</v>
      </c>
      <c r="CM110">
        <v>-3.4483800000000002E-2</v>
      </c>
      <c r="CN110">
        <v>-3.5394099999999998E-2</v>
      </c>
      <c r="CO110">
        <v>-4.3668899999999997E-2</v>
      </c>
      <c r="CP110">
        <v>-3.3209700000000002E-2</v>
      </c>
      <c r="CQ110">
        <v>-4.0551400000000001E-2</v>
      </c>
      <c r="CR110">
        <v>-7.8142600000000006E-2</v>
      </c>
      <c r="CS110">
        <v>-7.3958399999999994E-2</v>
      </c>
      <c r="CT110">
        <v>-8.3329700000000007E-2</v>
      </c>
      <c r="CU110">
        <v>-9.5324900000000004E-2</v>
      </c>
      <c r="CV110">
        <v>0.28750009999999998</v>
      </c>
      <c r="CW110">
        <v>0.44462429999999997</v>
      </c>
      <c r="CX110">
        <v>0.37602350000000001</v>
      </c>
      <c r="CY110">
        <v>6.4361100000000004E-2</v>
      </c>
      <c r="CZ110">
        <v>-0.18677009999999999</v>
      </c>
      <c r="DA110">
        <v>-0.14019889999999999</v>
      </c>
      <c r="DB110">
        <v>-0.15450050000000001</v>
      </c>
      <c r="DC110">
        <v>-0.17837649999999999</v>
      </c>
      <c r="DD110">
        <v>-0.1199707</v>
      </c>
      <c r="DE110">
        <v>-7.9308900000000002E-2</v>
      </c>
      <c r="DF110">
        <v>-5.9494400000000003E-2</v>
      </c>
      <c r="DG110">
        <v>-4.3069299999999998E-2</v>
      </c>
      <c r="DH110">
        <v>-2.98362E-2</v>
      </c>
      <c r="DI110">
        <v>-1.78578E-2</v>
      </c>
      <c r="DJ110">
        <v>-1.6142799999999999E-2</v>
      </c>
      <c r="DK110">
        <v>-2.82484E-2</v>
      </c>
      <c r="DL110">
        <v>-2.8444199999999999E-2</v>
      </c>
      <c r="DM110">
        <v>-3.6033900000000001E-2</v>
      </c>
      <c r="DN110">
        <v>-2.4797099999999999E-2</v>
      </c>
      <c r="DO110">
        <v>-3.1390599999999998E-2</v>
      </c>
      <c r="DP110">
        <v>-6.85027E-2</v>
      </c>
      <c r="DQ110">
        <v>-6.4176999999999998E-2</v>
      </c>
      <c r="DR110">
        <v>-7.3455999999999994E-2</v>
      </c>
      <c r="DS110">
        <v>-8.5391499999999995E-2</v>
      </c>
      <c r="DT110">
        <v>0.29729739999999999</v>
      </c>
      <c r="DU110">
        <v>0.45458080000000001</v>
      </c>
      <c r="DV110">
        <v>0.38510349999999999</v>
      </c>
      <c r="DW110">
        <v>7.3164099999999996E-2</v>
      </c>
      <c r="DX110">
        <v>-0.17782970000000001</v>
      </c>
      <c r="DY110">
        <v>-0.13162679999999999</v>
      </c>
      <c r="DZ110">
        <v>-0.1463691</v>
      </c>
      <c r="EA110">
        <v>-0.16670009999999999</v>
      </c>
      <c r="EB110">
        <v>-0.1089815</v>
      </c>
      <c r="EC110">
        <v>-6.9176500000000002E-2</v>
      </c>
      <c r="ED110">
        <v>-5.0308199999999997E-2</v>
      </c>
      <c r="EE110">
        <v>-3.46232E-2</v>
      </c>
      <c r="EF110">
        <v>-2.2107399999999999E-2</v>
      </c>
      <c r="EG110">
        <v>-1.02439E-2</v>
      </c>
      <c r="EH110">
        <v>-8.0003999999999995E-3</v>
      </c>
      <c r="EI110">
        <v>-1.9245499999999999E-2</v>
      </c>
      <c r="EJ110">
        <v>-1.84098E-2</v>
      </c>
      <c r="EK110">
        <v>-2.5010299999999999E-2</v>
      </c>
      <c r="EL110">
        <v>-1.26505E-2</v>
      </c>
      <c r="EM110">
        <v>-1.8164E-2</v>
      </c>
      <c r="EN110">
        <v>-5.4584300000000002E-2</v>
      </c>
      <c r="EO110">
        <v>-5.0054399999999999E-2</v>
      </c>
      <c r="EP110">
        <v>-5.9199799999999997E-2</v>
      </c>
      <c r="EQ110">
        <v>-7.1049299999999996E-2</v>
      </c>
      <c r="ER110">
        <v>0.31144319999999998</v>
      </c>
      <c r="ES110">
        <v>0.4689565</v>
      </c>
      <c r="ET110">
        <v>0.3982135</v>
      </c>
      <c r="EU110">
        <v>8.5874199999999998E-2</v>
      </c>
      <c r="EV110">
        <v>-0.16492129999999999</v>
      </c>
      <c r="EW110">
        <v>-0.1192501</v>
      </c>
      <c r="EX110">
        <v>-0.13462869999999999</v>
      </c>
      <c r="EY110">
        <v>82.396640000000005</v>
      </c>
      <c r="EZ110">
        <v>81.329530000000005</v>
      </c>
      <c r="FA110">
        <v>80.008009999999999</v>
      </c>
      <c r="FB110">
        <v>78.927970000000002</v>
      </c>
      <c r="FC110">
        <v>77.861099999999993</v>
      </c>
      <c r="FD110">
        <v>77.331590000000006</v>
      </c>
      <c r="FE110">
        <v>76.543099999999995</v>
      </c>
      <c r="FF110">
        <v>78.738659999999996</v>
      </c>
      <c r="FG110">
        <v>84.238609999999994</v>
      </c>
      <c r="FH110">
        <v>90.157619999999994</v>
      </c>
      <c r="FI110">
        <v>95.079030000000003</v>
      </c>
      <c r="FJ110">
        <v>100.0325</v>
      </c>
      <c r="FK110">
        <v>103.9744</v>
      </c>
      <c r="FL110">
        <v>107.4639</v>
      </c>
      <c r="FM110">
        <v>109.3498</v>
      </c>
      <c r="FN110">
        <v>110.5752</v>
      </c>
      <c r="FO110">
        <v>109.5369</v>
      </c>
      <c r="FP110">
        <v>107.1183</v>
      </c>
      <c r="FQ110">
        <v>103.0504</v>
      </c>
      <c r="FR110">
        <v>96.712609999999998</v>
      </c>
      <c r="FS110">
        <v>91.981780000000001</v>
      </c>
      <c r="FT110">
        <v>89.271420000000006</v>
      </c>
      <c r="FU110">
        <v>87.168850000000006</v>
      </c>
      <c r="FV110">
        <v>84.954589999999996</v>
      </c>
      <c r="FW110">
        <v>0.17948059999999999</v>
      </c>
      <c r="FX110">
        <v>8.9831000000000008E-3</v>
      </c>
      <c r="FY110">
        <v>1.05901E-2</v>
      </c>
      <c r="FZ110">
        <v>0</v>
      </c>
      <c r="GA110">
        <v>0</v>
      </c>
    </row>
    <row r="111" spans="1:183" x14ac:dyDescent="0.3">
      <c r="A111" t="s">
        <v>52</v>
      </c>
      <c r="B111" t="s">
        <v>53</v>
      </c>
      <c r="C111" t="s">
        <v>103</v>
      </c>
      <c r="D111" s="6">
        <v>44811</v>
      </c>
      <c r="E111" s="46">
        <v>17</v>
      </c>
      <c r="F111" s="46">
        <v>20</v>
      </c>
      <c r="G111" s="46">
        <v>17</v>
      </c>
      <c r="H111" s="46">
        <v>20</v>
      </c>
      <c r="I111">
        <v>11604</v>
      </c>
      <c r="J111">
        <v>11891</v>
      </c>
      <c r="K111">
        <v>1.854722</v>
      </c>
      <c r="L111">
        <v>1.594862</v>
      </c>
      <c r="M111">
        <v>1.407529</v>
      </c>
      <c r="N111">
        <v>1.259196</v>
      </c>
      <c r="O111">
        <v>1.1567769999999999</v>
      </c>
      <c r="P111">
        <v>1.0898080000000001</v>
      </c>
      <c r="Q111">
        <v>1.086149</v>
      </c>
      <c r="R111">
        <v>1.093899</v>
      </c>
      <c r="S111">
        <v>1.064735</v>
      </c>
      <c r="T111">
        <v>1.1346369999999999</v>
      </c>
      <c r="U111">
        <v>1.3050090000000001</v>
      </c>
      <c r="V111">
        <v>1.5439210000000001</v>
      </c>
      <c r="W111">
        <v>1.842206</v>
      </c>
      <c r="X111">
        <v>2.1370100000000001</v>
      </c>
      <c r="Y111">
        <v>2.4462470000000001</v>
      </c>
      <c r="Z111">
        <v>2.7624029999999999</v>
      </c>
      <c r="AA111">
        <v>2.9948999999999999</v>
      </c>
      <c r="AB111">
        <v>3.2017910000000001</v>
      </c>
      <c r="AC111">
        <v>3.271026</v>
      </c>
      <c r="AD111">
        <v>3.071866</v>
      </c>
      <c r="AE111">
        <v>2.876112</v>
      </c>
      <c r="AF111">
        <v>2.6442160000000001</v>
      </c>
      <c r="AG111">
        <v>2.2821060000000002</v>
      </c>
      <c r="AH111">
        <v>1.911327</v>
      </c>
      <c r="AI111">
        <v>-0.16001750000000001</v>
      </c>
      <c r="AJ111">
        <v>-0.13236539999999999</v>
      </c>
      <c r="AK111">
        <v>-8.6990899999999996E-2</v>
      </c>
      <c r="AL111">
        <v>-7.7219499999999996E-2</v>
      </c>
      <c r="AM111">
        <v>-4.9217400000000001E-2</v>
      </c>
      <c r="AN111">
        <v>-5.1788300000000002E-2</v>
      </c>
      <c r="AO111">
        <v>-4.35614E-2</v>
      </c>
      <c r="AP111">
        <v>-2.6641999999999999E-2</v>
      </c>
      <c r="AQ111">
        <v>-2.82128E-2</v>
      </c>
      <c r="AR111">
        <v>-4.4831000000000003E-2</v>
      </c>
      <c r="AS111">
        <v>-4.2546300000000002E-2</v>
      </c>
      <c r="AT111">
        <v>-4.3253100000000003E-2</v>
      </c>
      <c r="AU111">
        <v>-4.8510699999999997E-2</v>
      </c>
      <c r="AV111">
        <v>-6.29083E-2</v>
      </c>
      <c r="AW111">
        <v>-6.1392500000000003E-2</v>
      </c>
      <c r="AX111">
        <v>-6.0835300000000002E-2</v>
      </c>
      <c r="AY111">
        <v>0.25866719999999999</v>
      </c>
      <c r="AZ111">
        <v>0.42929909999999999</v>
      </c>
      <c r="BA111">
        <v>0.43164180000000002</v>
      </c>
      <c r="BB111">
        <v>0.32362479999999999</v>
      </c>
      <c r="BC111">
        <v>-0.27815869999999998</v>
      </c>
      <c r="BD111">
        <v>-0.30120459999999999</v>
      </c>
      <c r="BE111">
        <v>-0.18299009999999999</v>
      </c>
      <c r="BF111">
        <v>-0.1143028</v>
      </c>
      <c r="BG111">
        <v>-0.14832780000000001</v>
      </c>
      <c r="BH111">
        <v>-0.12166200000000001</v>
      </c>
      <c r="BI111">
        <v>-7.7137499999999998E-2</v>
      </c>
      <c r="BJ111">
        <v>-6.8059700000000001E-2</v>
      </c>
      <c r="BK111">
        <v>-4.0791399999999998E-2</v>
      </c>
      <c r="BL111">
        <v>-4.4019299999999997E-2</v>
      </c>
      <c r="BM111">
        <v>-3.5867099999999999E-2</v>
      </c>
      <c r="BN111">
        <v>-1.8469699999999999E-2</v>
      </c>
      <c r="BO111">
        <v>-1.9583300000000001E-2</v>
      </c>
      <c r="BP111">
        <v>-3.5516199999999998E-2</v>
      </c>
      <c r="BQ111">
        <v>-3.2474200000000002E-2</v>
      </c>
      <c r="BR111">
        <v>-3.2491199999999998E-2</v>
      </c>
      <c r="BS111">
        <v>-3.6815199999999999E-2</v>
      </c>
      <c r="BT111">
        <v>-5.0612699999999997E-2</v>
      </c>
      <c r="BU111">
        <v>-4.87871E-2</v>
      </c>
      <c r="BV111">
        <v>-4.7987000000000002E-2</v>
      </c>
      <c r="BW111">
        <v>0.2714664</v>
      </c>
      <c r="BX111">
        <v>0.44232050000000001</v>
      </c>
      <c r="BY111">
        <v>0.44440540000000001</v>
      </c>
      <c r="BZ111">
        <v>0.33556150000000001</v>
      </c>
      <c r="CA111">
        <v>-0.26558860000000001</v>
      </c>
      <c r="CB111">
        <v>-0.28870570000000001</v>
      </c>
      <c r="CC111">
        <v>-0.1711076</v>
      </c>
      <c r="CD111">
        <v>-0.1034023</v>
      </c>
      <c r="CE111">
        <v>-0.14023160000000001</v>
      </c>
      <c r="CF111">
        <v>-0.1142488</v>
      </c>
      <c r="CG111">
        <v>-7.0313000000000001E-2</v>
      </c>
      <c r="CH111">
        <v>-6.1715699999999998E-2</v>
      </c>
      <c r="CI111">
        <v>-3.49555E-2</v>
      </c>
      <c r="CJ111">
        <v>-3.8638600000000002E-2</v>
      </c>
      <c r="CK111">
        <v>-3.0537999999999999E-2</v>
      </c>
      <c r="CL111">
        <v>-1.2809600000000001E-2</v>
      </c>
      <c r="CM111">
        <v>-1.3606500000000001E-2</v>
      </c>
      <c r="CN111">
        <v>-2.9064900000000001E-2</v>
      </c>
      <c r="CO111">
        <v>-2.5498300000000002E-2</v>
      </c>
      <c r="CP111">
        <v>-2.50376E-2</v>
      </c>
      <c r="CQ111">
        <v>-2.8714900000000002E-2</v>
      </c>
      <c r="CR111">
        <v>-4.2096799999999997E-2</v>
      </c>
      <c r="CS111">
        <v>-4.0056599999999998E-2</v>
      </c>
      <c r="CT111">
        <v>-3.9088400000000002E-2</v>
      </c>
      <c r="CU111">
        <v>0.2803312</v>
      </c>
      <c r="CV111">
        <v>0.45133909999999999</v>
      </c>
      <c r="CW111">
        <v>0.45324550000000002</v>
      </c>
      <c r="CX111">
        <v>0.34382889999999999</v>
      </c>
      <c r="CY111">
        <v>-0.25688270000000002</v>
      </c>
      <c r="CZ111">
        <v>-0.28004899999999999</v>
      </c>
      <c r="DA111">
        <v>-0.16287779999999999</v>
      </c>
      <c r="DB111">
        <v>-9.5852699999999999E-2</v>
      </c>
      <c r="DC111">
        <v>-0.13213539999999999</v>
      </c>
      <c r="DD111">
        <v>-0.1068356</v>
      </c>
      <c r="DE111">
        <v>-6.3488600000000006E-2</v>
      </c>
      <c r="DF111">
        <v>-5.5371700000000003E-2</v>
      </c>
      <c r="DG111">
        <v>-2.9119699999999998E-2</v>
      </c>
      <c r="DH111">
        <v>-3.3257799999999997E-2</v>
      </c>
      <c r="DI111">
        <v>-2.5208999999999999E-2</v>
      </c>
      <c r="DJ111">
        <v>-7.1494999999999996E-3</v>
      </c>
      <c r="DK111">
        <v>-7.6296999999999997E-3</v>
      </c>
      <c r="DL111">
        <v>-2.2613500000000002E-2</v>
      </c>
      <c r="DM111">
        <v>-1.8522400000000001E-2</v>
      </c>
      <c r="DN111">
        <v>-1.7583999999999999E-2</v>
      </c>
      <c r="DO111">
        <v>-2.06146E-2</v>
      </c>
      <c r="DP111">
        <v>-3.3580899999999997E-2</v>
      </c>
      <c r="DQ111">
        <v>-3.1326199999999998E-2</v>
      </c>
      <c r="DR111">
        <v>-3.01897E-2</v>
      </c>
      <c r="DS111">
        <v>0.28919590000000001</v>
      </c>
      <c r="DT111">
        <v>0.46035769999999998</v>
      </c>
      <c r="DU111">
        <v>0.46208549999999998</v>
      </c>
      <c r="DV111">
        <v>0.35209620000000003</v>
      </c>
      <c r="DW111">
        <v>-0.2481767</v>
      </c>
      <c r="DX111">
        <v>-0.27139229999999998</v>
      </c>
      <c r="DY111">
        <v>-0.15464800000000001</v>
      </c>
      <c r="DZ111">
        <v>-8.8303099999999995E-2</v>
      </c>
      <c r="EA111">
        <v>-0.1204457</v>
      </c>
      <c r="EB111">
        <v>-9.6132200000000001E-2</v>
      </c>
      <c r="EC111">
        <v>-5.3635200000000001E-2</v>
      </c>
      <c r="ED111">
        <v>-4.62119E-2</v>
      </c>
      <c r="EE111">
        <v>-2.0693699999999999E-2</v>
      </c>
      <c r="EF111">
        <v>-2.5488799999999999E-2</v>
      </c>
      <c r="EG111">
        <v>-1.7514600000000002E-2</v>
      </c>
      <c r="EH111">
        <v>1.0227000000000001E-3</v>
      </c>
      <c r="EI111">
        <v>9.9989999999999996E-4</v>
      </c>
      <c r="EJ111">
        <v>-1.32988E-2</v>
      </c>
      <c r="EK111">
        <v>-8.4501999999999997E-3</v>
      </c>
      <c r="EL111">
        <v>-6.8221999999999996E-3</v>
      </c>
      <c r="EM111">
        <v>-8.9190999999999993E-3</v>
      </c>
      <c r="EN111">
        <v>-2.12853E-2</v>
      </c>
      <c r="EO111">
        <v>-1.87207E-2</v>
      </c>
      <c r="EP111">
        <v>-1.73414E-2</v>
      </c>
      <c r="EQ111">
        <v>0.30199510000000002</v>
      </c>
      <c r="ER111">
        <v>0.4733791</v>
      </c>
      <c r="ES111">
        <v>0.47484910000000002</v>
      </c>
      <c r="ET111">
        <v>0.364033</v>
      </c>
      <c r="EU111">
        <v>-0.2356066</v>
      </c>
      <c r="EV111">
        <v>-0.2588934</v>
      </c>
      <c r="EW111">
        <v>-0.14276549999999999</v>
      </c>
      <c r="EX111">
        <v>-7.7402700000000005E-2</v>
      </c>
      <c r="EY111">
        <v>83.756709999999998</v>
      </c>
      <c r="EZ111">
        <v>82.318389999999994</v>
      </c>
      <c r="FA111">
        <v>80.375050000000002</v>
      </c>
      <c r="FB111">
        <v>79.45823</v>
      </c>
      <c r="FC111">
        <v>78.198779999999999</v>
      </c>
      <c r="FD111">
        <v>76.651859999999999</v>
      </c>
      <c r="FE111">
        <v>75.905799999999999</v>
      </c>
      <c r="FF111">
        <v>76.727869999999996</v>
      </c>
      <c r="FG111">
        <v>81.332989999999995</v>
      </c>
      <c r="FH111">
        <v>86.506119999999996</v>
      </c>
      <c r="FI111">
        <v>91.262969999999996</v>
      </c>
      <c r="FJ111">
        <v>95.106920000000002</v>
      </c>
      <c r="FK111">
        <v>98.7303</v>
      </c>
      <c r="FL111">
        <v>101.77370000000001</v>
      </c>
      <c r="FM111">
        <v>103.76139999999999</v>
      </c>
      <c r="FN111">
        <v>104.68980000000001</v>
      </c>
      <c r="FO111">
        <v>104.4282</v>
      </c>
      <c r="FP111">
        <v>102.55370000000001</v>
      </c>
      <c r="FQ111">
        <v>98.314920000000001</v>
      </c>
      <c r="FR111">
        <v>92.987960000000001</v>
      </c>
      <c r="FS111">
        <v>89.492679999999993</v>
      </c>
      <c r="FT111">
        <v>87.543850000000006</v>
      </c>
      <c r="FU111">
        <v>85.097049999999996</v>
      </c>
      <c r="FV111">
        <v>82.942369999999997</v>
      </c>
      <c r="FW111">
        <v>0.1622393</v>
      </c>
      <c r="FX111">
        <v>8.3450999999999994E-3</v>
      </c>
      <c r="FY111">
        <v>8.3450999999999994E-3</v>
      </c>
      <c r="FZ111">
        <v>0</v>
      </c>
      <c r="GA111">
        <v>0</v>
      </c>
    </row>
    <row r="112" spans="1:183" x14ac:dyDescent="0.3">
      <c r="A112" t="s">
        <v>52</v>
      </c>
      <c r="B112" t="s">
        <v>53</v>
      </c>
      <c r="C112" t="s">
        <v>103</v>
      </c>
      <c r="D112" s="6">
        <v>44812</v>
      </c>
      <c r="E112" s="46">
        <v>18</v>
      </c>
      <c r="F112" s="46">
        <v>20</v>
      </c>
      <c r="G112" s="46">
        <v>18</v>
      </c>
      <c r="H112" s="46">
        <v>19</v>
      </c>
      <c r="I112">
        <v>11869</v>
      </c>
      <c r="J112">
        <v>11869</v>
      </c>
      <c r="K112">
        <v>1.634387</v>
      </c>
      <c r="L112">
        <v>1.3994420000000001</v>
      </c>
      <c r="M112">
        <v>1.2265299999999999</v>
      </c>
      <c r="N112">
        <v>1.1045700000000001</v>
      </c>
      <c r="O112">
        <v>1.0166489999999999</v>
      </c>
      <c r="P112">
        <v>0.96997619999999996</v>
      </c>
      <c r="Q112">
        <v>0.98442450000000004</v>
      </c>
      <c r="R112">
        <v>0.98341780000000001</v>
      </c>
      <c r="S112">
        <v>0.94681749999999998</v>
      </c>
      <c r="T112">
        <v>1.030691</v>
      </c>
      <c r="U112">
        <v>1.18834</v>
      </c>
      <c r="V112">
        <v>1.4326140000000001</v>
      </c>
      <c r="W112">
        <v>1.7433190000000001</v>
      </c>
      <c r="X112">
        <v>2.0815839999999999</v>
      </c>
      <c r="Y112">
        <v>2.4333019999999999</v>
      </c>
      <c r="Z112">
        <v>2.803045</v>
      </c>
      <c r="AA112">
        <v>3.097877</v>
      </c>
      <c r="AB112">
        <v>3.351232</v>
      </c>
      <c r="AC112">
        <v>3.4024939999999999</v>
      </c>
      <c r="AD112">
        <v>3.2058949999999999</v>
      </c>
      <c r="AE112">
        <v>3.001398</v>
      </c>
      <c r="AF112">
        <v>2.7465820000000001</v>
      </c>
      <c r="AG112">
        <v>2.3695330000000001</v>
      </c>
      <c r="AH112">
        <v>1.9758880000000001</v>
      </c>
      <c r="AI112">
        <v>-6.8420700000000001E-2</v>
      </c>
      <c r="AJ112">
        <v>-6.9750000000000006E-2</v>
      </c>
      <c r="AK112">
        <v>-5.4255600000000001E-2</v>
      </c>
      <c r="AL112">
        <v>-5.09557E-2</v>
      </c>
      <c r="AM112">
        <v>-4.0346E-2</v>
      </c>
      <c r="AN112">
        <v>-3.6916600000000001E-2</v>
      </c>
      <c r="AO112">
        <v>-3.4245699999999997E-2</v>
      </c>
      <c r="AP112">
        <v>-2.8007000000000001E-2</v>
      </c>
      <c r="AQ112">
        <v>-2.6630000000000001E-2</v>
      </c>
      <c r="AR112">
        <v>-3.1117100000000002E-2</v>
      </c>
      <c r="AS112">
        <v>-6.3915200000000005E-2</v>
      </c>
      <c r="AT112">
        <v>-6.9515400000000005E-2</v>
      </c>
      <c r="AU112">
        <v>-8.1504999999999994E-2</v>
      </c>
      <c r="AV112">
        <v>-0.10659689999999999</v>
      </c>
      <c r="AW112">
        <v>-0.1212722</v>
      </c>
      <c r="AX112">
        <v>-9.6554899999999999E-2</v>
      </c>
      <c r="AY112">
        <v>-8.9104500000000003E-2</v>
      </c>
      <c r="AZ112">
        <v>0.31426209999999999</v>
      </c>
      <c r="BA112">
        <v>0.4668872</v>
      </c>
      <c r="BB112">
        <v>8.4228899999999995E-2</v>
      </c>
      <c r="BC112">
        <v>-0.22254660000000001</v>
      </c>
      <c r="BD112">
        <v>-0.18171409999999999</v>
      </c>
      <c r="BE112">
        <v>-0.1101193</v>
      </c>
      <c r="BF112">
        <v>-9.0007199999999996E-2</v>
      </c>
      <c r="BG112">
        <v>-5.8045100000000002E-2</v>
      </c>
      <c r="BH112">
        <v>-6.0058E-2</v>
      </c>
      <c r="BI112">
        <v>-4.5471400000000002E-2</v>
      </c>
      <c r="BJ112">
        <v>-4.2703100000000001E-2</v>
      </c>
      <c r="BK112">
        <v>-3.3043900000000001E-2</v>
      </c>
      <c r="BL112">
        <v>-3.03398E-2</v>
      </c>
      <c r="BM112">
        <v>-2.7564000000000002E-2</v>
      </c>
      <c r="BN112">
        <v>-2.0864899999999999E-2</v>
      </c>
      <c r="BO112">
        <v>-1.8850599999999999E-2</v>
      </c>
      <c r="BP112">
        <v>-2.2552699999999998E-2</v>
      </c>
      <c r="BQ112">
        <v>-5.4414200000000003E-2</v>
      </c>
      <c r="BR112">
        <v>-5.9022400000000003E-2</v>
      </c>
      <c r="BS112">
        <v>-6.9922999999999999E-2</v>
      </c>
      <c r="BT112">
        <v>-9.4115199999999996E-2</v>
      </c>
      <c r="BU112">
        <v>-0.1082663</v>
      </c>
      <c r="BV112">
        <v>-8.3239900000000006E-2</v>
      </c>
      <c r="BW112">
        <v>-7.5698799999999997E-2</v>
      </c>
      <c r="BX112">
        <v>0.32768039999999998</v>
      </c>
      <c r="BY112">
        <v>0.48008840000000003</v>
      </c>
      <c r="BZ112">
        <v>9.6807699999999997E-2</v>
      </c>
      <c r="CA112">
        <v>-0.20973030000000001</v>
      </c>
      <c r="CB112">
        <v>-0.16915040000000001</v>
      </c>
      <c r="CC112">
        <v>-9.8087400000000005E-2</v>
      </c>
      <c r="CD112">
        <v>-7.8861299999999995E-2</v>
      </c>
      <c r="CE112">
        <v>-5.0859099999999997E-2</v>
      </c>
      <c r="CF112">
        <v>-5.3345299999999998E-2</v>
      </c>
      <c r="CG112">
        <v>-3.9387499999999999E-2</v>
      </c>
      <c r="CH112">
        <v>-3.6987399999999997E-2</v>
      </c>
      <c r="CI112">
        <v>-2.7986500000000001E-2</v>
      </c>
      <c r="CJ112">
        <v>-2.57848E-2</v>
      </c>
      <c r="CK112">
        <v>-2.29363E-2</v>
      </c>
      <c r="CL112">
        <v>-1.59182E-2</v>
      </c>
      <c r="CM112">
        <v>-1.3462699999999999E-2</v>
      </c>
      <c r="CN112">
        <v>-1.66211E-2</v>
      </c>
      <c r="CO112">
        <v>-4.7833800000000003E-2</v>
      </c>
      <c r="CP112">
        <v>-5.17549E-2</v>
      </c>
      <c r="CQ112">
        <v>-6.1901299999999999E-2</v>
      </c>
      <c r="CR112">
        <v>-8.5470400000000002E-2</v>
      </c>
      <c r="CS112">
        <v>-9.9258399999999997E-2</v>
      </c>
      <c r="CT112">
        <v>-7.4017899999999998E-2</v>
      </c>
      <c r="CU112">
        <v>-6.6414000000000001E-2</v>
      </c>
      <c r="CV112">
        <v>0.33697379999999999</v>
      </c>
      <c r="CW112">
        <v>0.48923149999999999</v>
      </c>
      <c r="CX112">
        <v>0.1055198</v>
      </c>
      <c r="CY112">
        <v>-0.2008537</v>
      </c>
      <c r="CZ112">
        <v>-0.1604488</v>
      </c>
      <c r="DA112">
        <v>-8.9754100000000003E-2</v>
      </c>
      <c r="DB112">
        <v>-7.1141700000000002E-2</v>
      </c>
      <c r="DC112">
        <v>-4.3672999999999997E-2</v>
      </c>
      <c r="DD112">
        <v>-4.6632600000000003E-2</v>
      </c>
      <c r="DE112">
        <v>-3.3303600000000003E-2</v>
      </c>
      <c r="DF112">
        <v>-3.1271699999999999E-2</v>
      </c>
      <c r="DG112">
        <v>-2.2929100000000001E-2</v>
      </c>
      <c r="DH112">
        <v>-2.12298E-2</v>
      </c>
      <c r="DI112">
        <v>-1.8308600000000001E-2</v>
      </c>
      <c r="DJ112">
        <v>-1.09716E-2</v>
      </c>
      <c r="DK112">
        <v>-8.0747000000000006E-3</v>
      </c>
      <c r="DL112">
        <v>-1.0689499999999999E-2</v>
      </c>
      <c r="DM112">
        <v>-4.1253400000000003E-2</v>
      </c>
      <c r="DN112">
        <v>-4.4487499999999999E-2</v>
      </c>
      <c r="DO112">
        <v>-5.38796E-2</v>
      </c>
      <c r="DP112">
        <v>-7.6825699999999997E-2</v>
      </c>
      <c r="DQ112">
        <v>-9.02506E-2</v>
      </c>
      <c r="DR112">
        <v>-6.4796000000000006E-2</v>
      </c>
      <c r="DS112">
        <v>-5.7129199999999998E-2</v>
      </c>
      <c r="DT112">
        <v>0.3462673</v>
      </c>
      <c r="DU112">
        <v>0.4983746</v>
      </c>
      <c r="DV112">
        <v>0.11423179999999999</v>
      </c>
      <c r="DW112">
        <v>-0.19197719999999999</v>
      </c>
      <c r="DX112">
        <v>-0.1517472</v>
      </c>
      <c r="DY112">
        <v>-8.1420800000000002E-2</v>
      </c>
      <c r="DZ112">
        <v>-6.3422099999999995E-2</v>
      </c>
      <c r="EA112">
        <v>-3.3297500000000001E-2</v>
      </c>
      <c r="EB112">
        <v>-3.6940500000000001E-2</v>
      </c>
      <c r="EC112">
        <v>-2.45194E-2</v>
      </c>
      <c r="ED112">
        <v>-2.3019100000000001E-2</v>
      </c>
      <c r="EE112">
        <v>-1.5626899999999999E-2</v>
      </c>
      <c r="EF112">
        <v>-1.46531E-2</v>
      </c>
      <c r="EG112">
        <v>-1.1626900000000001E-2</v>
      </c>
      <c r="EH112">
        <v>-3.8294000000000002E-3</v>
      </c>
      <c r="EI112">
        <v>-2.9530000000000002E-4</v>
      </c>
      <c r="EJ112">
        <v>-2.1251999999999998E-3</v>
      </c>
      <c r="EK112">
        <v>-3.1752299999999997E-2</v>
      </c>
      <c r="EL112">
        <v>-3.3994499999999997E-2</v>
      </c>
      <c r="EM112">
        <v>-4.2297599999999998E-2</v>
      </c>
      <c r="EN112">
        <v>-6.4343999999999998E-2</v>
      </c>
      <c r="EO112">
        <v>-7.7244699999999999E-2</v>
      </c>
      <c r="EP112">
        <v>-5.1480900000000003E-2</v>
      </c>
      <c r="EQ112">
        <v>-4.3723499999999998E-2</v>
      </c>
      <c r="ER112">
        <v>0.35968549999999999</v>
      </c>
      <c r="ES112">
        <v>0.51157580000000002</v>
      </c>
      <c r="ET112">
        <v>0.1268107</v>
      </c>
      <c r="EU112">
        <v>-0.17916080000000001</v>
      </c>
      <c r="EV112">
        <v>-0.13918349999999999</v>
      </c>
      <c r="EW112">
        <v>-6.9388900000000003E-2</v>
      </c>
      <c r="EX112">
        <v>-5.2276200000000002E-2</v>
      </c>
      <c r="EY112">
        <v>81.026380000000003</v>
      </c>
      <c r="EZ112">
        <v>79.186930000000004</v>
      </c>
      <c r="FA112">
        <v>77.762770000000003</v>
      </c>
      <c r="FB112">
        <v>76.499129999999994</v>
      </c>
      <c r="FC112">
        <v>75.810190000000006</v>
      </c>
      <c r="FD112">
        <v>74.642009999999999</v>
      </c>
      <c r="FE112">
        <v>74.176109999999994</v>
      </c>
      <c r="FF112">
        <v>75.553960000000004</v>
      </c>
      <c r="FG112">
        <v>80.020660000000007</v>
      </c>
      <c r="FH112">
        <v>85.608249999999998</v>
      </c>
      <c r="FI112">
        <v>90.402889999999999</v>
      </c>
      <c r="FJ112">
        <v>95.384</v>
      </c>
      <c r="FK112">
        <v>99.336789999999993</v>
      </c>
      <c r="FL112">
        <v>102.6153</v>
      </c>
      <c r="FM112">
        <v>105.1421</v>
      </c>
      <c r="FN112">
        <v>106.5077</v>
      </c>
      <c r="FO112">
        <v>106.0205</v>
      </c>
      <c r="FP112">
        <v>103.9992</v>
      </c>
      <c r="FQ112">
        <v>99.907749999999993</v>
      </c>
      <c r="FR112">
        <v>94.308899999999994</v>
      </c>
      <c r="FS112">
        <v>89.971310000000003</v>
      </c>
      <c r="FT112">
        <v>87.476519999999994</v>
      </c>
      <c r="FU112">
        <v>85.074690000000004</v>
      </c>
      <c r="FV112">
        <v>82.977969999999999</v>
      </c>
      <c r="FW112">
        <v>0.16063330000000001</v>
      </c>
      <c r="FX112">
        <v>1.1401E-2</v>
      </c>
      <c r="FY112">
        <v>1.1401E-2</v>
      </c>
      <c r="FZ112">
        <v>0</v>
      </c>
      <c r="GA112">
        <v>0</v>
      </c>
    </row>
    <row r="113" spans="1:183" x14ac:dyDescent="0.3">
      <c r="A113" t="s">
        <v>52</v>
      </c>
      <c r="B113" t="s">
        <v>53</v>
      </c>
      <c r="C113" t="s">
        <v>103</v>
      </c>
      <c r="D113" s="6">
        <v>44813</v>
      </c>
      <c r="E113" s="46">
        <v>17</v>
      </c>
      <c r="F113" s="46">
        <v>18</v>
      </c>
      <c r="G113" s="46">
        <v>17</v>
      </c>
      <c r="H113" s="46">
        <v>18</v>
      </c>
      <c r="I113">
        <v>5366</v>
      </c>
      <c r="J113">
        <v>12439</v>
      </c>
      <c r="K113">
        <v>1.6411180000000001</v>
      </c>
      <c r="L113">
        <v>1.4138820000000001</v>
      </c>
      <c r="M113">
        <v>1.2441629999999999</v>
      </c>
      <c r="N113">
        <v>1.112616</v>
      </c>
      <c r="O113">
        <v>1.031582</v>
      </c>
      <c r="P113">
        <v>0.98488529999999996</v>
      </c>
      <c r="Q113">
        <v>1.013973</v>
      </c>
      <c r="R113">
        <v>1.0178910000000001</v>
      </c>
      <c r="S113">
        <v>0.97291649999999996</v>
      </c>
      <c r="T113">
        <v>0.99053310000000006</v>
      </c>
      <c r="U113">
        <v>1.0863579999999999</v>
      </c>
      <c r="V113">
        <v>1.2857369999999999</v>
      </c>
      <c r="W113">
        <v>1.521415</v>
      </c>
      <c r="X113">
        <v>1.8353489999999999</v>
      </c>
      <c r="Y113">
        <v>2.163494</v>
      </c>
      <c r="Z113">
        <v>2.5083150000000001</v>
      </c>
      <c r="AA113">
        <v>2.8134990000000002</v>
      </c>
      <c r="AB113">
        <v>3.003374</v>
      </c>
      <c r="AC113">
        <v>3.0093890000000001</v>
      </c>
      <c r="AD113">
        <v>2.7732290000000002</v>
      </c>
      <c r="AE113">
        <v>2.5158390000000002</v>
      </c>
      <c r="AF113">
        <v>2.241638</v>
      </c>
      <c r="AG113">
        <v>1.899035</v>
      </c>
      <c r="AH113">
        <v>1.5659730000000001</v>
      </c>
      <c r="AI113">
        <v>-0.1055048</v>
      </c>
      <c r="AJ113">
        <v>-9.3307699999999993E-2</v>
      </c>
      <c r="AK113">
        <v>-6.8047200000000002E-2</v>
      </c>
      <c r="AL113">
        <v>-5.0160099999999999E-2</v>
      </c>
      <c r="AM113">
        <v>-4.6096699999999997E-2</v>
      </c>
      <c r="AN113">
        <v>-3.6231899999999997E-2</v>
      </c>
      <c r="AO113">
        <v>-3.75324E-2</v>
      </c>
      <c r="AP113">
        <v>-3.1253200000000002E-2</v>
      </c>
      <c r="AQ113">
        <v>-3.2489999999999998E-2</v>
      </c>
      <c r="AR113">
        <v>-4.0867300000000002E-2</v>
      </c>
      <c r="AS113">
        <v>-6.8733799999999998E-2</v>
      </c>
      <c r="AT113">
        <v>-5.4603899999999997E-2</v>
      </c>
      <c r="AU113">
        <v>-7.7954099999999998E-2</v>
      </c>
      <c r="AV113">
        <v>-8.6191599999999993E-2</v>
      </c>
      <c r="AW113">
        <v>-5.7412299999999999E-2</v>
      </c>
      <c r="AX113">
        <v>-6.8412500000000001E-2</v>
      </c>
      <c r="AY113">
        <v>0.26765309999999998</v>
      </c>
      <c r="AZ113">
        <v>0.37013760000000001</v>
      </c>
      <c r="BA113">
        <v>-0.1283628</v>
      </c>
      <c r="BB113">
        <v>-0.17259459999999999</v>
      </c>
      <c r="BC113">
        <v>-0.1384232</v>
      </c>
      <c r="BD113">
        <v>-9.6669199999999997E-2</v>
      </c>
      <c r="BE113">
        <v>-8.1472900000000001E-2</v>
      </c>
      <c r="BF113">
        <v>-9.3477299999999999E-2</v>
      </c>
      <c r="BG113">
        <v>-9.0108300000000002E-2</v>
      </c>
      <c r="BH113">
        <v>-7.8936099999999995E-2</v>
      </c>
      <c r="BI113">
        <v>-5.52582E-2</v>
      </c>
      <c r="BJ113">
        <v>-3.8610199999999997E-2</v>
      </c>
      <c r="BK113">
        <v>-3.5262300000000003E-2</v>
      </c>
      <c r="BL113">
        <v>-2.6339399999999999E-2</v>
      </c>
      <c r="BM113">
        <v>-2.73569E-2</v>
      </c>
      <c r="BN113">
        <v>-2.0221900000000001E-2</v>
      </c>
      <c r="BO113">
        <v>-2.01239E-2</v>
      </c>
      <c r="BP113">
        <v>-2.79803E-2</v>
      </c>
      <c r="BQ113">
        <v>-5.5060100000000001E-2</v>
      </c>
      <c r="BR113">
        <v>-4.00912E-2</v>
      </c>
      <c r="BS113">
        <v>-6.21986E-2</v>
      </c>
      <c r="BT113">
        <v>-6.8880499999999997E-2</v>
      </c>
      <c r="BU113">
        <v>-3.9332400000000003E-2</v>
      </c>
      <c r="BV113">
        <v>-4.9852E-2</v>
      </c>
      <c r="BW113">
        <v>0.2865376</v>
      </c>
      <c r="BX113">
        <v>0.3892661</v>
      </c>
      <c r="BY113">
        <v>-0.1088431</v>
      </c>
      <c r="BZ113">
        <v>-0.15442220000000001</v>
      </c>
      <c r="CA113">
        <v>-0.1208732</v>
      </c>
      <c r="CB113">
        <v>-8.0051999999999998E-2</v>
      </c>
      <c r="CC113">
        <v>-6.6054699999999994E-2</v>
      </c>
      <c r="CD113">
        <v>-7.95178E-2</v>
      </c>
      <c r="CE113">
        <v>-7.9444699999999993E-2</v>
      </c>
      <c r="CF113">
        <v>-6.8982500000000002E-2</v>
      </c>
      <c r="CG113">
        <v>-4.6400499999999997E-2</v>
      </c>
      <c r="CH113">
        <v>-3.0610700000000001E-2</v>
      </c>
      <c r="CI113">
        <v>-2.7758499999999998E-2</v>
      </c>
      <c r="CJ113">
        <v>-1.94878E-2</v>
      </c>
      <c r="CK113">
        <v>-2.0309299999999999E-2</v>
      </c>
      <c r="CL113">
        <v>-1.25816E-2</v>
      </c>
      <c r="CM113">
        <v>-1.15592E-2</v>
      </c>
      <c r="CN113">
        <v>-1.90548E-2</v>
      </c>
      <c r="CO113">
        <v>-4.55898E-2</v>
      </c>
      <c r="CP113">
        <v>-3.0039699999999999E-2</v>
      </c>
      <c r="CQ113">
        <v>-5.1286400000000003E-2</v>
      </c>
      <c r="CR113">
        <v>-5.6890799999999998E-2</v>
      </c>
      <c r="CS113">
        <v>-2.6810299999999999E-2</v>
      </c>
      <c r="CT113">
        <v>-3.6996899999999999E-2</v>
      </c>
      <c r="CU113">
        <v>0.29961690000000002</v>
      </c>
      <c r="CV113">
        <v>0.4025145</v>
      </c>
      <c r="CW113">
        <v>-9.5323900000000003E-2</v>
      </c>
      <c r="CX113">
        <v>-0.14183599999999999</v>
      </c>
      <c r="CY113">
        <v>-0.108718</v>
      </c>
      <c r="CZ113">
        <v>-6.8543000000000007E-2</v>
      </c>
      <c r="DA113">
        <v>-5.5376099999999998E-2</v>
      </c>
      <c r="DB113">
        <v>-6.9849400000000006E-2</v>
      </c>
      <c r="DC113">
        <v>-6.8781099999999998E-2</v>
      </c>
      <c r="DD113">
        <v>-5.9028799999999999E-2</v>
      </c>
      <c r="DE113">
        <v>-3.7542899999999997E-2</v>
      </c>
      <c r="DF113">
        <v>-2.2611200000000001E-2</v>
      </c>
      <c r="DG113">
        <v>-2.0254600000000001E-2</v>
      </c>
      <c r="DH113">
        <v>-1.26363E-2</v>
      </c>
      <c r="DI113">
        <v>-1.3261800000000001E-2</v>
      </c>
      <c r="DJ113">
        <v>-4.9413E-3</v>
      </c>
      <c r="DK113">
        <v>-2.9945000000000002E-3</v>
      </c>
      <c r="DL113">
        <v>-1.0129300000000001E-2</v>
      </c>
      <c r="DM113">
        <v>-3.6119499999999999E-2</v>
      </c>
      <c r="DN113">
        <v>-1.9988200000000001E-2</v>
      </c>
      <c r="DO113">
        <v>-4.0374199999999999E-2</v>
      </c>
      <c r="DP113">
        <v>-4.4901099999999999E-2</v>
      </c>
      <c r="DQ113">
        <v>-1.4288199999999999E-2</v>
      </c>
      <c r="DR113">
        <v>-2.4141900000000001E-2</v>
      </c>
      <c r="DS113">
        <v>0.31269619999999998</v>
      </c>
      <c r="DT113">
        <v>0.41576279999999999</v>
      </c>
      <c r="DU113">
        <v>-8.1804600000000005E-2</v>
      </c>
      <c r="DV113">
        <v>-0.1292498</v>
      </c>
      <c r="DW113">
        <v>-9.6562899999999993E-2</v>
      </c>
      <c r="DX113">
        <v>-5.7034000000000001E-2</v>
      </c>
      <c r="DY113">
        <v>-4.4697500000000001E-2</v>
      </c>
      <c r="DZ113">
        <v>-6.0181100000000001E-2</v>
      </c>
      <c r="EA113">
        <v>-5.3384599999999997E-2</v>
      </c>
      <c r="EB113">
        <v>-4.4657299999999997E-2</v>
      </c>
      <c r="EC113">
        <v>-2.4753899999999999E-2</v>
      </c>
      <c r="ED113">
        <v>-1.10612E-2</v>
      </c>
      <c r="EE113">
        <v>-9.4202999999999995E-3</v>
      </c>
      <c r="EF113">
        <v>-2.7437999999999998E-3</v>
      </c>
      <c r="EG113">
        <v>-3.0863000000000002E-3</v>
      </c>
      <c r="EH113">
        <v>6.0899999999999999E-3</v>
      </c>
      <c r="EI113">
        <v>9.3714999999999996E-3</v>
      </c>
      <c r="EJ113">
        <v>2.7577999999999999E-3</v>
      </c>
      <c r="EK113">
        <v>-2.2445900000000001E-2</v>
      </c>
      <c r="EL113">
        <v>-5.4754000000000001E-3</v>
      </c>
      <c r="EM113">
        <v>-2.4618600000000001E-2</v>
      </c>
      <c r="EN113">
        <v>-2.759E-2</v>
      </c>
      <c r="EO113">
        <v>3.7916999999999998E-3</v>
      </c>
      <c r="EP113">
        <v>-5.5813E-3</v>
      </c>
      <c r="EQ113">
        <v>0.33158070000000001</v>
      </c>
      <c r="ER113">
        <v>0.43489129999999998</v>
      </c>
      <c r="ES113">
        <v>-6.2284899999999997E-2</v>
      </c>
      <c r="ET113">
        <v>-0.11107740000000001</v>
      </c>
      <c r="EU113">
        <v>-7.9012899999999997E-2</v>
      </c>
      <c r="EV113">
        <v>-4.0416800000000003E-2</v>
      </c>
      <c r="EW113">
        <v>-2.9279300000000001E-2</v>
      </c>
      <c r="EX113">
        <v>-4.6221499999999999E-2</v>
      </c>
      <c r="EY113">
        <v>84.102999999999994</v>
      </c>
      <c r="EZ113">
        <v>83.145610000000005</v>
      </c>
      <c r="FA113">
        <v>80.66422</v>
      </c>
      <c r="FB113">
        <v>79.05959</v>
      </c>
      <c r="FC113">
        <v>78.975560000000002</v>
      </c>
      <c r="FD113">
        <v>77.55547</v>
      </c>
      <c r="FE113">
        <v>75.500919999999994</v>
      </c>
      <c r="FF113">
        <v>75.647710000000004</v>
      </c>
      <c r="FG113">
        <v>79.023210000000006</v>
      </c>
      <c r="FH113">
        <v>82.549509999999998</v>
      </c>
      <c r="FI113">
        <v>86.929940000000002</v>
      </c>
      <c r="FJ113">
        <v>91.678129999999996</v>
      </c>
      <c r="FK113">
        <v>95.681010000000001</v>
      </c>
      <c r="FL113">
        <v>98.803380000000004</v>
      </c>
      <c r="FM113">
        <v>100.77760000000001</v>
      </c>
      <c r="FN113">
        <v>102.57299999999999</v>
      </c>
      <c r="FO113">
        <v>102.8618</v>
      </c>
      <c r="FP113">
        <v>101.94029999999999</v>
      </c>
      <c r="FQ113">
        <v>98.369640000000004</v>
      </c>
      <c r="FR113">
        <v>92.487009999999998</v>
      </c>
      <c r="FS113">
        <v>87.570570000000004</v>
      </c>
      <c r="FT113">
        <v>84.345070000000007</v>
      </c>
      <c r="FU113">
        <v>82.048490000000001</v>
      </c>
      <c r="FV113">
        <v>80.559809999999999</v>
      </c>
      <c r="FW113">
        <v>0.2334167</v>
      </c>
      <c r="FX113">
        <v>1.7750599999999998E-2</v>
      </c>
      <c r="FY113">
        <v>1.7750599999999998E-2</v>
      </c>
      <c r="FZ113">
        <v>0</v>
      </c>
      <c r="GA113">
        <v>0</v>
      </c>
    </row>
    <row r="114" spans="1:183" x14ac:dyDescent="0.3">
      <c r="A114" t="s">
        <v>52</v>
      </c>
      <c r="B114" t="s">
        <v>53</v>
      </c>
      <c r="C114" t="s">
        <v>108</v>
      </c>
      <c r="D114" s="6">
        <v>44753</v>
      </c>
      <c r="E114" s="46">
        <v>18</v>
      </c>
      <c r="F114" s="46">
        <v>19</v>
      </c>
      <c r="G114" s="46">
        <v>18</v>
      </c>
      <c r="H114" s="46">
        <v>19</v>
      </c>
      <c r="I114">
        <v>11307</v>
      </c>
      <c r="J114">
        <v>29295</v>
      </c>
      <c r="K114">
        <v>1.4862599999999999</v>
      </c>
      <c r="L114">
        <v>1.2579940000000001</v>
      </c>
      <c r="M114">
        <v>1.101836</v>
      </c>
      <c r="N114">
        <v>0.99239849999999996</v>
      </c>
      <c r="O114">
        <v>0.93426659999999995</v>
      </c>
      <c r="P114">
        <v>0.91652509999999998</v>
      </c>
      <c r="Q114">
        <v>0.89152089999999995</v>
      </c>
      <c r="R114">
        <v>0.86196910000000004</v>
      </c>
      <c r="S114">
        <v>0.85973980000000005</v>
      </c>
      <c r="T114">
        <v>0.93192739999999996</v>
      </c>
      <c r="U114">
        <v>1.102387</v>
      </c>
      <c r="V114">
        <v>1.3598460000000001</v>
      </c>
      <c r="W114">
        <v>1.6799170000000001</v>
      </c>
      <c r="X114">
        <v>2.000607</v>
      </c>
      <c r="Y114">
        <v>2.3591700000000002</v>
      </c>
      <c r="Z114">
        <v>2.7411159999999999</v>
      </c>
      <c r="AA114">
        <v>3.1229040000000001</v>
      </c>
      <c r="AB114">
        <v>3.5539450000000001</v>
      </c>
      <c r="AC114">
        <v>3.832633</v>
      </c>
      <c r="AD114">
        <v>3.8095690000000002</v>
      </c>
      <c r="AE114">
        <v>3.4761470000000001</v>
      </c>
      <c r="AF114">
        <v>3.0447850000000001</v>
      </c>
      <c r="AG114">
        <v>2.4916510000000001</v>
      </c>
      <c r="AH114">
        <v>2.0000719999999998</v>
      </c>
      <c r="AI114">
        <v>-7.9509999999999997E-3</v>
      </c>
      <c r="AJ114">
        <v>-1.39957E-2</v>
      </c>
      <c r="AK114">
        <v>-1.47723E-2</v>
      </c>
      <c r="AL114">
        <v>-1.26596E-2</v>
      </c>
      <c r="AM114">
        <v>-1.35385E-2</v>
      </c>
      <c r="AN114">
        <v>-8.3902999999999998E-3</v>
      </c>
      <c r="AO114">
        <v>-1.8989200000000001E-2</v>
      </c>
      <c r="AP114">
        <v>-3.2238000000000002E-3</v>
      </c>
      <c r="AQ114">
        <v>-8.7273999999999997E-3</v>
      </c>
      <c r="AR114">
        <v>-2.3523800000000001E-2</v>
      </c>
      <c r="AS114">
        <v>-3.2709500000000002E-2</v>
      </c>
      <c r="AT114">
        <v>-8.4287000000000008E-3</v>
      </c>
      <c r="AU114">
        <v>-2.8454999999999999E-3</v>
      </c>
      <c r="AV114">
        <v>-2.9601700000000002E-2</v>
      </c>
      <c r="AW114">
        <v>-1.8967100000000001E-2</v>
      </c>
      <c r="AX114">
        <v>-1.9878099999999999E-2</v>
      </c>
      <c r="AY114">
        <v>-4.8421400000000003E-2</v>
      </c>
      <c r="AZ114">
        <v>0.4221241</v>
      </c>
      <c r="BA114">
        <v>0.4635975</v>
      </c>
      <c r="BB114">
        <v>-0.2294477</v>
      </c>
      <c r="BC114">
        <v>-0.23278280000000001</v>
      </c>
      <c r="BD114">
        <v>-0.16389570000000001</v>
      </c>
      <c r="BE114">
        <v>-9.6376400000000001E-2</v>
      </c>
      <c r="BF114">
        <v>-6.9861000000000006E-2</v>
      </c>
      <c r="BG114">
        <v>7.605E-4</v>
      </c>
      <c r="BH114">
        <v>-6.0038000000000001E-3</v>
      </c>
      <c r="BI114">
        <v>-7.7317999999999996E-3</v>
      </c>
      <c r="BJ114">
        <v>-6.2388000000000001E-3</v>
      </c>
      <c r="BK114">
        <v>-7.6427999999999999E-3</v>
      </c>
      <c r="BL114">
        <v>-2.9767999999999999E-3</v>
      </c>
      <c r="BM114">
        <v>-1.3413700000000001E-2</v>
      </c>
      <c r="BN114">
        <v>2.6657999999999999E-3</v>
      </c>
      <c r="BO114">
        <v>-2.1765E-3</v>
      </c>
      <c r="BP114">
        <v>-1.6068900000000001E-2</v>
      </c>
      <c r="BQ114">
        <v>-2.4175499999999999E-2</v>
      </c>
      <c r="BR114">
        <v>1.2224E-3</v>
      </c>
      <c r="BS114">
        <v>7.8224999999999996E-3</v>
      </c>
      <c r="BT114">
        <v>-1.82954E-2</v>
      </c>
      <c r="BU114">
        <v>-7.2075999999999998E-3</v>
      </c>
      <c r="BV114">
        <v>-7.8101999999999998E-3</v>
      </c>
      <c r="BW114">
        <v>-3.6187700000000003E-2</v>
      </c>
      <c r="BX114">
        <v>0.43487120000000001</v>
      </c>
      <c r="BY114">
        <v>0.47675849999999997</v>
      </c>
      <c r="BZ114">
        <v>-0.2162627</v>
      </c>
      <c r="CA114">
        <v>-0.22006609999999999</v>
      </c>
      <c r="CB114">
        <v>-0.15204780000000001</v>
      </c>
      <c r="CC114">
        <v>-8.5420099999999999E-2</v>
      </c>
      <c r="CD114">
        <v>-6.0136500000000002E-2</v>
      </c>
      <c r="CE114">
        <v>6.7941E-3</v>
      </c>
      <c r="CF114">
        <v>-4.6860000000000001E-4</v>
      </c>
      <c r="CG114">
        <v>-2.8555E-3</v>
      </c>
      <c r="CH114">
        <v>-1.7917E-3</v>
      </c>
      <c r="CI114">
        <v>-3.5593999999999999E-3</v>
      </c>
      <c r="CJ114">
        <v>7.7260000000000002E-4</v>
      </c>
      <c r="CK114">
        <v>-9.5522000000000003E-3</v>
      </c>
      <c r="CL114">
        <v>6.7448999999999999E-3</v>
      </c>
      <c r="CM114">
        <v>2.3606E-3</v>
      </c>
      <c r="CN114">
        <v>-1.09056E-2</v>
      </c>
      <c r="CO114">
        <v>-1.8264900000000001E-2</v>
      </c>
      <c r="CP114">
        <v>7.9066999999999991E-3</v>
      </c>
      <c r="CQ114">
        <v>1.52111E-2</v>
      </c>
      <c r="CR114">
        <v>-1.04647E-2</v>
      </c>
      <c r="CS114">
        <v>9.3700000000000001E-4</v>
      </c>
      <c r="CT114">
        <v>5.4810000000000004E-4</v>
      </c>
      <c r="CU114">
        <v>-2.7714699999999998E-2</v>
      </c>
      <c r="CV114">
        <v>0.44369979999999998</v>
      </c>
      <c r="CW114">
        <v>0.48587370000000002</v>
      </c>
      <c r="CX114">
        <v>-0.2071307</v>
      </c>
      <c r="CY114">
        <v>-0.21125859999999999</v>
      </c>
      <c r="CZ114">
        <v>-0.1438421</v>
      </c>
      <c r="DA114">
        <v>-7.7831899999999996E-2</v>
      </c>
      <c r="DB114">
        <v>-5.3401400000000002E-2</v>
      </c>
      <c r="DC114">
        <v>1.28276E-2</v>
      </c>
      <c r="DD114">
        <v>5.0664999999999998E-3</v>
      </c>
      <c r="DE114">
        <v>2.0206999999999998E-3</v>
      </c>
      <c r="DF114">
        <v>2.6553000000000002E-3</v>
      </c>
      <c r="DG114">
        <v>5.2400000000000005E-4</v>
      </c>
      <c r="DH114">
        <v>4.522E-3</v>
      </c>
      <c r="DI114">
        <v>-5.6905999999999997E-3</v>
      </c>
      <c r="DJ114">
        <v>1.0824E-2</v>
      </c>
      <c r="DK114">
        <v>6.8976999999999997E-3</v>
      </c>
      <c r="DL114">
        <v>-5.7422999999999997E-3</v>
      </c>
      <c r="DM114">
        <v>-1.23543E-2</v>
      </c>
      <c r="DN114">
        <v>1.4591099999999999E-2</v>
      </c>
      <c r="DO114">
        <v>2.25997E-2</v>
      </c>
      <c r="DP114">
        <v>-2.6340000000000001E-3</v>
      </c>
      <c r="DQ114">
        <v>9.0816000000000004E-3</v>
      </c>
      <c r="DR114">
        <v>8.9063000000000007E-3</v>
      </c>
      <c r="DS114">
        <v>-1.92417E-2</v>
      </c>
      <c r="DT114">
        <v>0.4525285</v>
      </c>
      <c r="DU114">
        <v>0.49498890000000001</v>
      </c>
      <c r="DV114">
        <v>-0.1979988</v>
      </c>
      <c r="DW114">
        <v>-0.20245099999999999</v>
      </c>
      <c r="DX114">
        <v>-0.13563629999999999</v>
      </c>
      <c r="DY114">
        <v>-7.0243600000000003E-2</v>
      </c>
      <c r="DZ114">
        <v>-4.6666199999999998E-2</v>
      </c>
      <c r="EA114">
        <v>2.1539099999999999E-2</v>
      </c>
      <c r="EB114">
        <v>1.30584E-2</v>
      </c>
      <c r="EC114">
        <v>9.0612000000000002E-3</v>
      </c>
      <c r="ED114">
        <v>9.0761000000000001E-3</v>
      </c>
      <c r="EE114">
        <v>6.4197999999999998E-3</v>
      </c>
      <c r="EF114">
        <v>9.9354999999999999E-3</v>
      </c>
      <c r="EG114">
        <v>-1.1510000000000001E-4</v>
      </c>
      <c r="EH114">
        <v>1.6713499999999999E-2</v>
      </c>
      <c r="EI114">
        <v>1.34486E-2</v>
      </c>
      <c r="EJ114">
        <v>1.7126999999999999E-3</v>
      </c>
      <c r="EK114">
        <v>-3.8203E-3</v>
      </c>
      <c r="EL114">
        <v>2.4242199999999998E-2</v>
      </c>
      <c r="EM114">
        <v>3.3267699999999997E-2</v>
      </c>
      <c r="EN114">
        <v>8.6721999999999997E-3</v>
      </c>
      <c r="EO114">
        <v>2.0841100000000001E-2</v>
      </c>
      <c r="EP114">
        <v>2.0974300000000001E-2</v>
      </c>
      <c r="EQ114">
        <v>-7.0079000000000001E-3</v>
      </c>
      <c r="ER114">
        <v>0.46527560000000001</v>
      </c>
      <c r="ES114">
        <v>0.50814979999999998</v>
      </c>
      <c r="ET114">
        <v>-0.1848138</v>
      </c>
      <c r="EU114">
        <v>-0.18973429999999999</v>
      </c>
      <c r="EV114">
        <v>-0.1237885</v>
      </c>
      <c r="EW114">
        <v>-5.9287399999999997E-2</v>
      </c>
      <c r="EX114">
        <v>-3.6941700000000001E-2</v>
      </c>
      <c r="EY114">
        <v>76.338650000000001</v>
      </c>
      <c r="EZ114">
        <v>75.720150000000004</v>
      </c>
      <c r="FA114">
        <v>74.699129999999997</v>
      </c>
      <c r="FB114">
        <v>73.671019999999999</v>
      </c>
      <c r="FC114">
        <v>72.259860000000003</v>
      </c>
      <c r="FD114">
        <v>71.001109999999997</v>
      </c>
      <c r="FE114">
        <v>71.584739999999996</v>
      </c>
      <c r="FF114">
        <v>74.868960000000001</v>
      </c>
      <c r="FG114">
        <v>79.163219999999995</v>
      </c>
      <c r="FH114">
        <v>84.138999999999996</v>
      </c>
      <c r="FI114">
        <v>87.95214</v>
      </c>
      <c r="FJ114">
        <v>91.064319999999995</v>
      </c>
      <c r="FK114">
        <v>94.227249999999998</v>
      </c>
      <c r="FL114">
        <v>96.486819999999994</v>
      </c>
      <c r="FM114">
        <v>98.201769999999996</v>
      </c>
      <c r="FN114">
        <v>100.011</v>
      </c>
      <c r="FO114">
        <v>100.5522</v>
      </c>
      <c r="FP114">
        <v>100.1392</v>
      </c>
      <c r="FQ114">
        <v>98.863339999999994</v>
      </c>
      <c r="FR114">
        <v>95.325360000000003</v>
      </c>
      <c r="FS114">
        <v>90.357280000000003</v>
      </c>
      <c r="FT114">
        <v>86.166759999999996</v>
      </c>
      <c r="FU114">
        <v>83.072620000000001</v>
      </c>
      <c r="FV114">
        <v>80.42586</v>
      </c>
      <c r="FW114">
        <v>0.13848920000000001</v>
      </c>
      <c r="FX114">
        <v>1.20994E-2</v>
      </c>
      <c r="FY114">
        <v>1.20994E-2</v>
      </c>
      <c r="FZ114">
        <v>0</v>
      </c>
      <c r="GA114">
        <v>0</v>
      </c>
    </row>
    <row r="115" spans="1:183" x14ac:dyDescent="0.3">
      <c r="A115" t="s">
        <v>52</v>
      </c>
      <c r="B115" t="s">
        <v>53</v>
      </c>
      <c r="C115" t="s">
        <v>108</v>
      </c>
      <c r="D115" s="6">
        <v>44758</v>
      </c>
      <c r="E115" s="46">
        <v>17</v>
      </c>
      <c r="F115" s="46">
        <v>19</v>
      </c>
      <c r="G115" s="46">
        <v>18</v>
      </c>
      <c r="H115" s="46">
        <v>18</v>
      </c>
      <c r="I115">
        <v>21791</v>
      </c>
      <c r="J115">
        <v>31145</v>
      </c>
      <c r="K115">
        <v>1.577922</v>
      </c>
      <c r="L115">
        <v>1.340724</v>
      </c>
      <c r="M115">
        <v>1.169842</v>
      </c>
      <c r="N115">
        <v>1.053388</v>
      </c>
      <c r="O115">
        <v>0.97522529999999996</v>
      </c>
      <c r="P115">
        <v>0.93474880000000005</v>
      </c>
      <c r="Q115">
        <v>0.90489010000000003</v>
      </c>
      <c r="R115">
        <v>0.89223710000000001</v>
      </c>
      <c r="S115">
        <v>0.93960200000000005</v>
      </c>
      <c r="T115">
        <v>1.0437099999999999</v>
      </c>
      <c r="U115">
        <v>1.221435</v>
      </c>
      <c r="V115">
        <v>1.4616180000000001</v>
      </c>
      <c r="W115">
        <v>1.7693350000000001</v>
      </c>
      <c r="X115">
        <v>2.1061740000000002</v>
      </c>
      <c r="Y115">
        <v>2.4714749999999999</v>
      </c>
      <c r="Z115">
        <v>2.8411330000000001</v>
      </c>
      <c r="AA115">
        <v>3.2275839999999998</v>
      </c>
      <c r="AB115">
        <v>3.5966429999999998</v>
      </c>
      <c r="AC115">
        <v>3.8522500000000002</v>
      </c>
      <c r="AD115">
        <v>3.8403610000000001</v>
      </c>
      <c r="AE115">
        <v>3.5191859999999999</v>
      </c>
      <c r="AF115">
        <v>3.1259899999999998</v>
      </c>
      <c r="AG115">
        <v>2.6517919999999999</v>
      </c>
      <c r="AH115">
        <v>2.219376</v>
      </c>
      <c r="AI115">
        <v>7.1253999999999996E-3</v>
      </c>
      <c r="AJ115">
        <v>2.3963999999999999E-3</v>
      </c>
      <c r="AK115">
        <v>3.1047000000000002E-3</v>
      </c>
      <c r="AL115">
        <v>6.1155999999999997E-3</v>
      </c>
      <c r="AM115">
        <v>2.0692000000000002E-3</v>
      </c>
      <c r="AN115">
        <v>-5.5539999999999995E-4</v>
      </c>
      <c r="AO115">
        <v>-1.12196E-2</v>
      </c>
      <c r="AP115">
        <v>-4.4700000000000002E-4</v>
      </c>
      <c r="AQ115">
        <v>1.4597E-3</v>
      </c>
      <c r="AR115" s="34">
        <v>-4.1799999999999998E-6</v>
      </c>
      <c r="AS115">
        <v>4.2059000000000003E-3</v>
      </c>
      <c r="AT115">
        <v>-2.3169000000000002E-3</v>
      </c>
      <c r="AU115">
        <v>-1.4496800000000001E-2</v>
      </c>
      <c r="AV115">
        <v>-2.08314E-2</v>
      </c>
      <c r="AW115">
        <v>-3.6145799999999999E-2</v>
      </c>
      <c r="AX115">
        <v>-5.1800699999999998E-2</v>
      </c>
      <c r="AY115">
        <v>0.26758009999999999</v>
      </c>
      <c r="AZ115">
        <v>0.40666000000000002</v>
      </c>
      <c r="BA115">
        <v>-9.3002699999999994E-2</v>
      </c>
      <c r="BB115">
        <v>-0.2004292</v>
      </c>
      <c r="BC115">
        <v>-0.14345659999999999</v>
      </c>
      <c r="BD115">
        <v>-9.1293399999999997E-2</v>
      </c>
      <c r="BE115">
        <v>-5.4650200000000003E-2</v>
      </c>
      <c r="BF115">
        <v>-2.283E-2</v>
      </c>
      <c r="BG115">
        <v>1.3662799999999999E-2</v>
      </c>
      <c r="BH115">
        <v>8.3143999999999996E-3</v>
      </c>
      <c r="BI115">
        <v>8.4189E-3</v>
      </c>
      <c r="BJ115">
        <v>1.1046800000000001E-2</v>
      </c>
      <c r="BK115">
        <v>6.6654000000000001E-3</v>
      </c>
      <c r="BL115">
        <v>3.6662999999999999E-3</v>
      </c>
      <c r="BM115">
        <v>-6.8865999999999997E-3</v>
      </c>
      <c r="BN115">
        <v>4.2985999999999996E-3</v>
      </c>
      <c r="BO115">
        <v>6.8240000000000002E-3</v>
      </c>
      <c r="BP115">
        <v>6.0448000000000003E-3</v>
      </c>
      <c r="BQ115">
        <v>1.10539E-2</v>
      </c>
      <c r="BR115">
        <v>5.3988999999999999E-3</v>
      </c>
      <c r="BS115">
        <v>-6.0254999999999996E-3</v>
      </c>
      <c r="BT115">
        <v>-1.1851499999999999E-2</v>
      </c>
      <c r="BU115">
        <v>-2.6685E-2</v>
      </c>
      <c r="BV115">
        <v>-4.2122899999999998E-2</v>
      </c>
      <c r="BW115">
        <v>0.27750150000000001</v>
      </c>
      <c r="BX115">
        <v>0.4169312</v>
      </c>
      <c r="BY115">
        <v>-8.2389299999999999E-2</v>
      </c>
      <c r="BZ115">
        <v>-0.18987680000000001</v>
      </c>
      <c r="CA115">
        <v>-0.1333511</v>
      </c>
      <c r="CB115">
        <v>-8.1627400000000003E-2</v>
      </c>
      <c r="CC115">
        <v>-4.5683399999999999E-2</v>
      </c>
      <c r="CD115">
        <v>-1.47198E-2</v>
      </c>
      <c r="CE115">
        <v>1.8190600000000001E-2</v>
      </c>
      <c r="CF115">
        <v>1.24133E-2</v>
      </c>
      <c r="CG115">
        <v>1.20996E-2</v>
      </c>
      <c r="CH115">
        <v>1.44621E-2</v>
      </c>
      <c r="CI115">
        <v>9.8487000000000002E-3</v>
      </c>
      <c r="CJ115">
        <v>6.5902000000000001E-3</v>
      </c>
      <c r="CK115">
        <v>-3.8855999999999999E-3</v>
      </c>
      <c r="CL115">
        <v>7.5854E-3</v>
      </c>
      <c r="CM115">
        <v>1.05393E-2</v>
      </c>
      <c r="CN115">
        <v>1.02343E-2</v>
      </c>
      <c r="CO115">
        <v>1.5796899999999999E-2</v>
      </c>
      <c r="CP115">
        <v>1.07428E-2</v>
      </c>
      <c r="CQ115">
        <v>-1.583E-4</v>
      </c>
      <c r="CR115">
        <v>-5.6321000000000001E-3</v>
      </c>
      <c r="CS115">
        <v>-2.0132500000000001E-2</v>
      </c>
      <c r="CT115">
        <v>-3.5420199999999999E-2</v>
      </c>
      <c r="CU115">
        <v>0.28437309999999999</v>
      </c>
      <c r="CV115">
        <v>0.4240449</v>
      </c>
      <c r="CW115">
        <v>-7.5038400000000005E-2</v>
      </c>
      <c r="CX115">
        <v>-0.18256820000000001</v>
      </c>
      <c r="CY115">
        <v>-0.12635199999999999</v>
      </c>
      <c r="CZ115">
        <v>-7.4932799999999994E-2</v>
      </c>
      <c r="DA115">
        <v>-3.9473099999999997E-2</v>
      </c>
      <c r="DB115">
        <v>-9.1027E-3</v>
      </c>
      <c r="DC115">
        <v>2.27184E-2</v>
      </c>
      <c r="DD115">
        <v>1.6512099999999998E-2</v>
      </c>
      <c r="DE115">
        <v>1.5780200000000001E-2</v>
      </c>
      <c r="DF115">
        <v>1.7877400000000002E-2</v>
      </c>
      <c r="DG115">
        <v>1.3031900000000001E-2</v>
      </c>
      <c r="DH115">
        <v>9.5142000000000004E-3</v>
      </c>
      <c r="DI115">
        <v>-8.8460000000000003E-4</v>
      </c>
      <c r="DJ115">
        <v>1.08722E-2</v>
      </c>
      <c r="DK115">
        <v>1.42547E-2</v>
      </c>
      <c r="DL115">
        <v>1.4423699999999999E-2</v>
      </c>
      <c r="DM115">
        <v>2.05398E-2</v>
      </c>
      <c r="DN115">
        <v>1.60866E-2</v>
      </c>
      <c r="DO115">
        <v>5.7089000000000003E-3</v>
      </c>
      <c r="DP115">
        <v>5.8739999999999997E-4</v>
      </c>
      <c r="DQ115">
        <v>-1.358E-2</v>
      </c>
      <c r="DR115">
        <v>-2.8717400000000001E-2</v>
      </c>
      <c r="DS115">
        <v>0.29124470000000002</v>
      </c>
      <c r="DT115">
        <v>0.43115870000000001</v>
      </c>
      <c r="DU115">
        <v>-6.7687600000000001E-2</v>
      </c>
      <c r="DV115">
        <v>-0.17525959999999999</v>
      </c>
      <c r="DW115">
        <v>-0.1193529</v>
      </c>
      <c r="DX115">
        <v>-6.8238199999999999E-2</v>
      </c>
      <c r="DY115">
        <v>-3.3262699999999999E-2</v>
      </c>
      <c r="DZ115">
        <v>-3.4856000000000002E-3</v>
      </c>
      <c r="EA115">
        <v>2.9255799999999998E-2</v>
      </c>
      <c r="EB115">
        <v>2.2430100000000001E-2</v>
      </c>
      <c r="EC115">
        <v>2.1094399999999999E-2</v>
      </c>
      <c r="ED115">
        <v>2.2808599999999998E-2</v>
      </c>
      <c r="EE115">
        <v>1.7628100000000001E-2</v>
      </c>
      <c r="EF115">
        <v>1.3735799999999999E-2</v>
      </c>
      <c r="EG115">
        <v>3.4483000000000001E-3</v>
      </c>
      <c r="EH115">
        <v>1.5617799999999999E-2</v>
      </c>
      <c r="EI115">
        <v>1.9619000000000001E-2</v>
      </c>
      <c r="EJ115">
        <v>2.04727E-2</v>
      </c>
      <c r="EK115">
        <v>2.73879E-2</v>
      </c>
      <c r="EL115">
        <v>2.3802400000000001E-2</v>
      </c>
      <c r="EM115">
        <v>1.41802E-2</v>
      </c>
      <c r="EN115">
        <v>9.5673000000000008E-3</v>
      </c>
      <c r="EO115">
        <v>-4.1191999999999999E-3</v>
      </c>
      <c r="EP115">
        <v>-1.90397E-2</v>
      </c>
      <c r="EQ115">
        <v>0.30116609999999999</v>
      </c>
      <c r="ER115">
        <v>0.44142979999999998</v>
      </c>
      <c r="ES115">
        <v>-5.7074100000000003E-2</v>
      </c>
      <c r="ET115">
        <v>-0.1647072</v>
      </c>
      <c r="EU115">
        <v>-0.10924730000000001</v>
      </c>
      <c r="EV115">
        <v>-5.8572300000000001E-2</v>
      </c>
      <c r="EW115">
        <v>-2.4296000000000002E-2</v>
      </c>
      <c r="EX115">
        <v>4.6246000000000004E-3</v>
      </c>
      <c r="EY115">
        <v>78.390519999999995</v>
      </c>
      <c r="EZ115">
        <v>76.918080000000003</v>
      </c>
      <c r="FA115">
        <v>74.921620000000004</v>
      </c>
      <c r="FB115">
        <v>73.205539999999999</v>
      </c>
      <c r="FC115">
        <v>72.086860000000001</v>
      </c>
      <c r="FD115">
        <v>70.945959999999999</v>
      </c>
      <c r="FE115">
        <v>71.022289999999998</v>
      </c>
      <c r="FF115">
        <v>73.712789999999998</v>
      </c>
      <c r="FG115">
        <v>78.426580000000001</v>
      </c>
      <c r="FH115">
        <v>82.606160000000003</v>
      </c>
      <c r="FI115">
        <v>86.584720000000004</v>
      </c>
      <c r="FJ115">
        <v>90.397670000000005</v>
      </c>
      <c r="FK115">
        <v>93.909869999999998</v>
      </c>
      <c r="FL115">
        <v>97.241439999999997</v>
      </c>
      <c r="FM115">
        <v>100.255</v>
      </c>
      <c r="FN115">
        <v>101.783</v>
      </c>
      <c r="FO115">
        <v>103.0359</v>
      </c>
      <c r="FP115">
        <v>103.2719</v>
      </c>
      <c r="FQ115">
        <v>102.4846</v>
      </c>
      <c r="FR115">
        <v>100.0591</v>
      </c>
      <c r="FS115">
        <v>95.088970000000003</v>
      </c>
      <c r="FT115">
        <v>90.45026</v>
      </c>
      <c r="FU115">
        <v>87.652349999999998</v>
      </c>
      <c r="FV115">
        <v>85.35812</v>
      </c>
      <c r="FW115">
        <v>0.1151186</v>
      </c>
      <c r="FX115">
        <v>9.4722999999999995E-3</v>
      </c>
      <c r="FY115">
        <v>9.4722999999999995E-3</v>
      </c>
      <c r="FZ115">
        <v>0</v>
      </c>
      <c r="GA115">
        <v>0</v>
      </c>
    </row>
    <row r="116" spans="1:183" x14ac:dyDescent="0.3">
      <c r="A116" t="s">
        <v>52</v>
      </c>
      <c r="B116" t="s">
        <v>53</v>
      </c>
      <c r="C116" t="s">
        <v>108</v>
      </c>
      <c r="D116" s="6">
        <v>44759</v>
      </c>
      <c r="E116" s="46">
        <v>16</v>
      </c>
      <c r="F116" s="46">
        <v>18</v>
      </c>
      <c r="G116" s="46">
        <v>17</v>
      </c>
      <c r="H116" s="46">
        <v>17</v>
      </c>
      <c r="I116">
        <v>9962</v>
      </c>
      <c r="J116">
        <v>31143</v>
      </c>
      <c r="K116">
        <v>2.1205720000000001</v>
      </c>
      <c r="L116">
        <v>1.8224119999999999</v>
      </c>
      <c r="M116">
        <v>1.5970089999999999</v>
      </c>
      <c r="N116">
        <v>1.4273400000000001</v>
      </c>
      <c r="O116">
        <v>1.274637</v>
      </c>
      <c r="P116">
        <v>1.1847449999999999</v>
      </c>
      <c r="Q116">
        <v>1.12774</v>
      </c>
      <c r="R116">
        <v>1.120608</v>
      </c>
      <c r="S116">
        <v>1.232739</v>
      </c>
      <c r="T116">
        <v>1.4333750000000001</v>
      </c>
      <c r="U116">
        <v>1.701082</v>
      </c>
      <c r="V116">
        <v>2.043066</v>
      </c>
      <c r="W116">
        <v>2.3930760000000002</v>
      </c>
      <c r="X116">
        <v>2.7084060000000001</v>
      </c>
      <c r="Y116">
        <v>3.0295489999999998</v>
      </c>
      <c r="Z116">
        <v>3.3503039999999999</v>
      </c>
      <c r="AA116">
        <v>3.7457129999999998</v>
      </c>
      <c r="AB116">
        <v>4.080044</v>
      </c>
      <c r="AC116">
        <v>4.2630340000000002</v>
      </c>
      <c r="AD116">
        <v>4.2185689999999996</v>
      </c>
      <c r="AE116">
        <v>3.9535019999999998</v>
      </c>
      <c r="AF116">
        <v>3.6407449999999999</v>
      </c>
      <c r="AG116">
        <v>3.1181920000000001</v>
      </c>
      <c r="AH116">
        <v>2.5789200000000001</v>
      </c>
      <c r="AI116">
        <v>-4.2006399999999999E-2</v>
      </c>
      <c r="AJ116">
        <v>-3.2330499999999998E-2</v>
      </c>
      <c r="AK116">
        <v>-2.3604099999999999E-2</v>
      </c>
      <c r="AL116">
        <v>-3.8690000000000003E-4</v>
      </c>
      <c r="AM116">
        <v>-2.2302099999999998E-2</v>
      </c>
      <c r="AN116">
        <v>-3.4360500000000002E-2</v>
      </c>
      <c r="AO116">
        <v>-1.90063E-2</v>
      </c>
      <c r="AP116">
        <v>-1.59708E-2</v>
      </c>
      <c r="AQ116">
        <v>4.0759999999999998E-3</v>
      </c>
      <c r="AR116">
        <v>2.40936E-2</v>
      </c>
      <c r="AS116">
        <v>6.0625000000000002E-3</v>
      </c>
      <c r="AT116">
        <v>2.01397E-2</v>
      </c>
      <c r="AU116">
        <v>-1.5539300000000001E-2</v>
      </c>
      <c r="AV116">
        <v>-2.02659E-2</v>
      </c>
      <c r="AW116">
        <v>-2.9361499999999999E-2</v>
      </c>
      <c r="AX116">
        <v>0.19893620000000001</v>
      </c>
      <c r="AY116">
        <v>0.41827890000000001</v>
      </c>
      <c r="AZ116">
        <v>0.13075010000000001</v>
      </c>
      <c r="BA116">
        <v>-0.17201350000000001</v>
      </c>
      <c r="BB116">
        <v>-0.13827980000000001</v>
      </c>
      <c r="BC116">
        <v>-9.7584900000000002E-2</v>
      </c>
      <c r="BD116">
        <v>-4.9644099999999997E-2</v>
      </c>
      <c r="BE116">
        <v>-3.8276200000000003E-2</v>
      </c>
      <c r="BF116">
        <v>-3.1098000000000001E-2</v>
      </c>
      <c r="BG116">
        <v>-3.10345E-2</v>
      </c>
      <c r="BH116">
        <v>-2.2407400000000001E-2</v>
      </c>
      <c r="BI116">
        <v>-1.4656000000000001E-2</v>
      </c>
      <c r="BJ116">
        <v>7.7646E-3</v>
      </c>
      <c r="BK116">
        <v>-1.4598399999999999E-2</v>
      </c>
      <c r="BL116">
        <v>-2.7100099999999998E-2</v>
      </c>
      <c r="BM116">
        <v>-1.1688E-2</v>
      </c>
      <c r="BN116">
        <v>-7.9456000000000006E-3</v>
      </c>
      <c r="BO116">
        <v>1.33504E-2</v>
      </c>
      <c r="BP116">
        <v>3.4472799999999998E-2</v>
      </c>
      <c r="BQ116">
        <v>1.79022E-2</v>
      </c>
      <c r="BR116">
        <v>3.3298399999999999E-2</v>
      </c>
      <c r="BS116">
        <v>-1.5096E-3</v>
      </c>
      <c r="BT116">
        <v>-5.9756000000000002E-3</v>
      </c>
      <c r="BU116">
        <v>-1.49876E-2</v>
      </c>
      <c r="BV116">
        <v>0.2130821</v>
      </c>
      <c r="BW116">
        <v>0.43298799999999998</v>
      </c>
      <c r="BX116">
        <v>0.14563680000000001</v>
      </c>
      <c r="BY116">
        <v>-0.15719359999999999</v>
      </c>
      <c r="BZ116">
        <v>-0.1238011</v>
      </c>
      <c r="CA116">
        <v>-8.3377699999999999E-2</v>
      </c>
      <c r="CB116">
        <v>-3.5865899999999999E-2</v>
      </c>
      <c r="CC116">
        <v>-2.5305100000000001E-2</v>
      </c>
      <c r="CD116">
        <v>-1.9315100000000002E-2</v>
      </c>
      <c r="CE116">
        <v>-2.3435399999999999E-2</v>
      </c>
      <c r="CF116">
        <v>-1.55347E-2</v>
      </c>
      <c r="CG116">
        <v>-8.4586999999999996E-3</v>
      </c>
      <c r="CH116">
        <v>1.34103E-2</v>
      </c>
      <c r="CI116">
        <v>-9.2627999999999999E-3</v>
      </c>
      <c r="CJ116">
        <v>-2.20716E-2</v>
      </c>
      <c r="CK116">
        <v>-6.6195000000000004E-3</v>
      </c>
      <c r="CL116">
        <v>-2.3873000000000002E-3</v>
      </c>
      <c r="CM116">
        <v>1.9773900000000001E-2</v>
      </c>
      <c r="CN116">
        <v>4.1661299999999998E-2</v>
      </c>
      <c r="CO116">
        <v>2.6102299999999998E-2</v>
      </c>
      <c r="CP116">
        <v>4.2412199999999997E-2</v>
      </c>
      <c r="CQ116">
        <v>8.2071999999999996E-3</v>
      </c>
      <c r="CR116">
        <v>3.9218999999999999E-3</v>
      </c>
      <c r="CS116">
        <v>-5.0323E-3</v>
      </c>
      <c r="CT116">
        <v>0.22287960000000001</v>
      </c>
      <c r="CU116">
        <v>0.4431756</v>
      </c>
      <c r="CV116">
        <v>0.15594740000000001</v>
      </c>
      <c r="CW116">
        <v>-0.14692939999999999</v>
      </c>
      <c r="CX116">
        <v>-0.11377329999999999</v>
      </c>
      <c r="CY116">
        <v>-7.35378E-2</v>
      </c>
      <c r="CZ116">
        <v>-2.6323099999999999E-2</v>
      </c>
      <c r="DA116">
        <v>-1.63213E-2</v>
      </c>
      <c r="DB116">
        <v>-1.11542E-2</v>
      </c>
      <c r="DC116">
        <v>-1.5836300000000001E-2</v>
      </c>
      <c r="DD116">
        <v>-8.6619000000000002E-3</v>
      </c>
      <c r="DE116">
        <v>-2.2612999999999999E-3</v>
      </c>
      <c r="DF116">
        <v>1.9056E-2</v>
      </c>
      <c r="DG116">
        <v>-3.9272999999999999E-3</v>
      </c>
      <c r="DH116">
        <v>-1.7043099999999999E-2</v>
      </c>
      <c r="DI116">
        <v>-1.5509E-3</v>
      </c>
      <c r="DJ116">
        <v>3.1708999999999999E-3</v>
      </c>
      <c r="DK116">
        <v>2.61973E-2</v>
      </c>
      <c r="DL116">
        <v>4.8849900000000002E-2</v>
      </c>
      <c r="DM116">
        <v>3.4302399999999997E-2</v>
      </c>
      <c r="DN116">
        <v>5.1525899999999999E-2</v>
      </c>
      <c r="DO116">
        <v>1.7924099999999998E-2</v>
      </c>
      <c r="DP116">
        <v>1.38193E-2</v>
      </c>
      <c r="DQ116">
        <v>4.9230000000000003E-3</v>
      </c>
      <c r="DR116">
        <v>0.23267699999999999</v>
      </c>
      <c r="DS116">
        <v>0.45336310000000002</v>
      </c>
      <c r="DT116">
        <v>0.16625789999999999</v>
      </c>
      <c r="DU116">
        <v>-0.13666510000000001</v>
      </c>
      <c r="DV116">
        <v>-0.1037454</v>
      </c>
      <c r="DW116">
        <v>-6.3698000000000005E-2</v>
      </c>
      <c r="DX116">
        <v>-1.6780300000000001E-2</v>
      </c>
      <c r="DY116">
        <v>-7.3375999999999997E-3</v>
      </c>
      <c r="DZ116">
        <v>-2.9933999999999998E-3</v>
      </c>
      <c r="EA116">
        <v>-4.8643999999999996E-3</v>
      </c>
      <c r="EB116">
        <v>1.2612000000000001E-3</v>
      </c>
      <c r="EC116">
        <v>6.6867000000000003E-3</v>
      </c>
      <c r="ED116">
        <v>2.7207599999999998E-2</v>
      </c>
      <c r="EE116">
        <v>3.7764000000000001E-3</v>
      </c>
      <c r="EF116">
        <v>-9.7827000000000001E-3</v>
      </c>
      <c r="EG116">
        <v>5.7673999999999998E-3</v>
      </c>
      <c r="EH116">
        <v>1.11962E-2</v>
      </c>
      <c r="EI116">
        <v>3.5471700000000002E-2</v>
      </c>
      <c r="EJ116">
        <v>5.9228999999999997E-2</v>
      </c>
      <c r="EK116">
        <v>4.6142000000000002E-2</v>
      </c>
      <c r="EL116">
        <v>6.4684699999999998E-2</v>
      </c>
      <c r="EM116">
        <v>3.1953700000000002E-2</v>
      </c>
      <c r="EN116">
        <v>2.8109599999999998E-2</v>
      </c>
      <c r="EO116">
        <v>1.9296799999999999E-2</v>
      </c>
      <c r="EP116">
        <v>0.24682299999999999</v>
      </c>
      <c r="EQ116">
        <v>0.46807219999999999</v>
      </c>
      <c r="ER116">
        <v>0.18114469999999999</v>
      </c>
      <c r="ES116">
        <v>-0.1218452</v>
      </c>
      <c r="ET116">
        <v>-8.9266799999999993E-2</v>
      </c>
      <c r="EU116">
        <v>-4.9490800000000001E-2</v>
      </c>
      <c r="EV116">
        <v>-3.0019999999999999E-3</v>
      </c>
      <c r="EW116">
        <v>5.6334999999999996E-3</v>
      </c>
      <c r="EX116">
        <v>8.7895999999999998E-3</v>
      </c>
      <c r="EY116">
        <v>87.678479999999993</v>
      </c>
      <c r="EZ116">
        <v>86.391810000000007</v>
      </c>
      <c r="FA116">
        <v>84.501009999999994</v>
      </c>
      <c r="FB116">
        <v>82.593770000000006</v>
      </c>
      <c r="FC116">
        <v>80.686019999999999</v>
      </c>
      <c r="FD116">
        <v>79.690790000000007</v>
      </c>
      <c r="FE116">
        <v>78.379519999999999</v>
      </c>
      <c r="FF116">
        <v>80.802620000000005</v>
      </c>
      <c r="FG116">
        <v>85.362530000000007</v>
      </c>
      <c r="FH116">
        <v>90.285420000000002</v>
      </c>
      <c r="FI116">
        <v>94.993639999999999</v>
      </c>
      <c r="FJ116">
        <v>98.777699999999996</v>
      </c>
      <c r="FK116">
        <v>101.5604</v>
      </c>
      <c r="FL116">
        <v>104.50239999999999</v>
      </c>
      <c r="FM116">
        <v>105.27500000000001</v>
      </c>
      <c r="FN116">
        <v>106.544</v>
      </c>
      <c r="FO116">
        <v>107.1962</v>
      </c>
      <c r="FP116">
        <v>106.52800000000001</v>
      </c>
      <c r="FQ116">
        <v>104.7341</v>
      </c>
      <c r="FR116">
        <v>101.7929</v>
      </c>
      <c r="FS116">
        <v>98.883930000000007</v>
      </c>
      <c r="FT116">
        <v>96.398449999999997</v>
      </c>
      <c r="FU116">
        <v>93.044920000000005</v>
      </c>
      <c r="FV116">
        <v>89.650369999999995</v>
      </c>
      <c r="FW116">
        <v>0.1759251</v>
      </c>
      <c r="FX116">
        <v>1.3649E-2</v>
      </c>
      <c r="FY116">
        <v>1.3649E-2</v>
      </c>
      <c r="FZ116">
        <v>0</v>
      </c>
      <c r="GA116">
        <v>0</v>
      </c>
    </row>
    <row r="117" spans="1:183" x14ac:dyDescent="0.3">
      <c r="A117" t="s">
        <v>52</v>
      </c>
      <c r="B117" t="s">
        <v>53</v>
      </c>
      <c r="C117" t="s">
        <v>108</v>
      </c>
      <c r="D117" s="6">
        <v>44766</v>
      </c>
      <c r="F117" s="46"/>
      <c r="G117" s="46"/>
      <c r="H117" s="46"/>
      <c r="FZ117">
        <v>0</v>
      </c>
      <c r="GA117">
        <v>1</v>
      </c>
    </row>
    <row r="118" spans="1:183" x14ac:dyDescent="0.3">
      <c r="A118" t="s">
        <v>52</v>
      </c>
      <c r="B118" t="s">
        <v>53</v>
      </c>
      <c r="C118" t="s">
        <v>108</v>
      </c>
      <c r="D118" s="6">
        <v>44771</v>
      </c>
      <c r="E118" s="46">
        <v>18</v>
      </c>
      <c r="F118" s="46">
        <v>20</v>
      </c>
      <c r="G118" s="46">
        <v>19</v>
      </c>
      <c r="H118" s="46">
        <v>19</v>
      </c>
      <c r="I118">
        <v>14322</v>
      </c>
      <c r="J118">
        <v>31059</v>
      </c>
      <c r="K118">
        <v>1.6749499999999999</v>
      </c>
      <c r="L118">
        <v>1.446609</v>
      </c>
      <c r="M118">
        <v>1.2924100000000001</v>
      </c>
      <c r="N118">
        <v>1.1688590000000001</v>
      </c>
      <c r="O118">
        <v>1.093629</v>
      </c>
      <c r="P118">
        <v>1.0447599999999999</v>
      </c>
      <c r="Q118">
        <v>1.0003979999999999</v>
      </c>
      <c r="R118">
        <v>0.93629960000000001</v>
      </c>
      <c r="S118">
        <v>0.91892119999999999</v>
      </c>
      <c r="T118">
        <v>0.98466339999999997</v>
      </c>
      <c r="U118">
        <v>1.1236200000000001</v>
      </c>
      <c r="V118">
        <v>1.35178</v>
      </c>
      <c r="W118">
        <v>1.6246959999999999</v>
      </c>
      <c r="X118">
        <v>1.9272739999999999</v>
      </c>
      <c r="Y118">
        <v>2.2426240000000002</v>
      </c>
      <c r="Z118">
        <v>2.6075870000000001</v>
      </c>
      <c r="AA118">
        <v>2.9888110000000001</v>
      </c>
      <c r="AB118">
        <v>3.3670019999999998</v>
      </c>
      <c r="AC118">
        <v>3.5461640000000001</v>
      </c>
      <c r="AD118">
        <v>3.4542799999999998</v>
      </c>
      <c r="AE118">
        <v>3.1842980000000001</v>
      </c>
      <c r="AF118">
        <v>2.8833859999999998</v>
      </c>
      <c r="AG118">
        <v>2.51681</v>
      </c>
      <c r="AH118">
        <v>2.1012029999999999</v>
      </c>
      <c r="AI118">
        <v>-2.8999999999999998E-3</v>
      </c>
      <c r="AJ118">
        <v>-8.1700999999999996E-3</v>
      </c>
      <c r="AK118">
        <v>9.0890000000000003E-4</v>
      </c>
      <c r="AL118">
        <v>-5.9769000000000003E-3</v>
      </c>
      <c r="AM118">
        <v>-4.3788000000000004E-3</v>
      </c>
      <c r="AN118">
        <v>-4.9395999999999997E-3</v>
      </c>
      <c r="AO118">
        <v>-7.9413000000000001E-3</v>
      </c>
      <c r="AP118">
        <v>-5.0959000000000004E-3</v>
      </c>
      <c r="AQ118">
        <v>2.9421E-3</v>
      </c>
      <c r="AR118">
        <v>-1.33712E-2</v>
      </c>
      <c r="AS118">
        <v>-3.1858999999999998E-2</v>
      </c>
      <c r="AT118">
        <v>-1.06838E-2</v>
      </c>
      <c r="AU118">
        <v>-2.9632700000000001E-2</v>
      </c>
      <c r="AV118">
        <v>-3.8678799999999999E-2</v>
      </c>
      <c r="AW118">
        <v>-4.8732600000000001E-2</v>
      </c>
      <c r="AX118">
        <v>-4.85984E-2</v>
      </c>
      <c r="AY118">
        <v>-6.4165299999999995E-2</v>
      </c>
      <c r="AZ118">
        <v>0.16914899999999999</v>
      </c>
      <c r="BA118">
        <v>0.21438789999999999</v>
      </c>
      <c r="BB118">
        <v>-0.13898959999999999</v>
      </c>
      <c r="BC118">
        <v>-0.18032100000000001</v>
      </c>
      <c r="BD118">
        <v>-9.7798499999999997E-2</v>
      </c>
      <c r="BE118">
        <v>-2.6710000000000001E-2</v>
      </c>
      <c r="BF118">
        <v>-3.3819700000000001E-2</v>
      </c>
      <c r="BG118">
        <v>4.7917999999999997E-3</v>
      </c>
      <c r="BH118">
        <v>-1.2243E-3</v>
      </c>
      <c r="BI118">
        <v>7.2418999999999999E-3</v>
      </c>
      <c r="BJ118">
        <v>-1.5119999999999999E-4</v>
      </c>
      <c r="BK118">
        <v>1.0296000000000001E-3</v>
      </c>
      <c r="BL118">
        <v>1.075E-4</v>
      </c>
      <c r="BM118">
        <v>-2.8375000000000002E-3</v>
      </c>
      <c r="BN118">
        <v>4.3459999999999999E-4</v>
      </c>
      <c r="BO118">
        <v>8.8482999999999999E-3</v>
      </c>
      <c r="BP118">
        <v>-6.7565000000000004E-3</v>
      </c>
      <c r="BQ118">
        <v>-2.4421600000000002E-2</v>
      </c>
      <c r="BR118">
        <v>-2.3559000000000002E-3</v>
      </c>
      <c r="BS118">
        <v>-2.0415300000000001E-2</v>
      </c>
      <c r="BT118">
        <v>-2.87286E-2</v>
      </c>
      <c r="BU118">
        <v>-3.8434400000000001E-2</v>
      </c>
      <c r="BV118">
        <v>-3.7835300000000002E-2</v>
      </c>
      <c r="BW118">
        <v>-5.3138199999999997E-2</v>
      </c>
      <c r="BX118">
        <v>0.1806709</v>
      </c>
      <c r="BY118">
        <v>0.22603609999999999</v>
      </c>
      <c r="BZ118">
        <v>-0.12744059999999999</v>
      </c>
      <c r="CA118">
        <v>-0.1691232</v>
      </c>
      <c r="CB118">
        <v>-8.7136000000000005E-2</v>
      </c>
      <c r="CC118">
        <v>-1.6580500000000001E-2</v>
      </c>
      <c r="CD118">
        <v>-2.4751100000000002E-2</v>
      </c>
      <c r="CE118">
        <v>1.0119100000000001E-2</v>
      </c>
      <c r="CF118">
        <v>3.5864E-3</v>
      </c>
      <c r="CG118">
        <v>1.1627999999999999E-2</v>
      </c>
      <c r="CH118">
        <v>3.8836000000000001E-3</v>
      </c>
      <c r="CI118">
        <v>4.7754E-3</v>
      </c>
      <c r="CJ118">
        <v>3.6029999999999999E-3</v>
      </c>
      <c r="CK118">
        <v>6.9749999999999999E-4</v>
      </c>
      <c r="CL118">
        <v>4.2649999999999997E-3</v>
      </c>
      <c r="CM118">
        <v>1.29389E-2</v>
      </c>
      <c r="CN118">
        <v>-2.1751000000000001E-3</v>
      </c>
      <c r="CO118">
        <v>-1.92704E-2</v>
      </c>
      <c r="CP118">
        <v>3.4120000000000001E-3</v>
      </c>
      <c r="CQ118">
        <v>-1.4031399999999999E-2</v>
      </c>
      <c r="CR118">
        <v>-2.1837100000000002E-2</v>
      </c>
      <c r="CS118">
        <v>-3.1301900000000001E-2</v>
      </c>
      <c r="CT118">
        <v>-3.0380799999999999E-2</v>
      </c>
      <c r="CU118">
        <v>-4.5500800000000001E-2</v>
      </c>
      <c r="CV118">
        <v>0.18865090000000001</v>
      </c>
      <c r="CW118">
        <v>0.23410349999999999</v>
      </c>
      <c r="CX118">
        <v>-0.1194417</v>
      </c>
      <c r="CY118">
        <v>-0.1613677</v>
      </c>
      <c r="CZ118">
        <v>-7.9751100000000005E-2</v>
      </c>
      <c r="DA118">
        <v>-9.5648E-3</v>
      </c>
      <c r="DB118">
        <v>-1.84701E-2</v>
      </c>
      <c r="DC118">
        <v>1.5446400000000001E-2</v>
      </c>
      <c r="DD118">
        <v>8.397E-3</v>
      </c>
      <c r="DE118">
        <v>1.6014199999999999E-2</v>
      </c>
      <c r="DF118">
        <v>7.9185000000000002E-3</v>
      </c>
      <c r="DG118">
        <v>8.5213000000000007E-3</v>
      </c>
      <c r="DH118">
        <v>7.0986E-3</v>
      </c>
      <c r="DI118">
        <v>4.2323999999999999E-3</v>
      </c>
      <c r="DJ118">
        <v>8.0954000000000009E-3</v>
      </c>
      <c r="DK118">
        <v>1.7029499999999999E-2</v>
      </c>
      <c r="DL118">
        <v>2.4061999999999998E-3</v>
      </c>
      <c r="DM118">
        <v>-1.41192E-2</v>
      </c>
      <c r="DN118">
        <v>9.1798999999999995E-3</v>
      </c>
      <c r="DO118">
        <v>-7.6474999999999998E-3</v>
      </c>
      <c r="DP118">
        <v>-1.49456E-2</v>
      </c>
      <c r="DQ118">
        <v>-2.4169300000000001E-2</v>
      </c>
      <c r="DR118">
        <v>-2.29263E-2</v>
      </c>
      <c r="DS118">
        <v>-3.7863500000000001E-2</v>
      </c>
      <c r="DT118">
        <v>0.1966309</v>
      </c>
      <c r="DU118">
        <v>0.242171</v>
      </c>
      <c r="DV118">
        <v>-0.1114429</v>
      </c>
      <c r="DW118">
        <v>-0.1536121</v>
      </c>
      <c r="DX118">
        <v>-7.2366200000000006E-2</v>
      </c>
      <c r="DY118">
        <v>-2.5490999999999999E-3</v>
      </c>
      <c r="DZ118">
        <v>-1.2189200000000001E-2</v>
      </c>
      <c r="EA118">
        <v>2.3138200000000001E-2</v>
      </c>
      <c r="EB118">
        <v>1.53428E-2</v>
      </c>
      <c r="EC118">
        <v>2.2347200000000001E-2</v>
      </c>
      <c r="ED118">
        <v>1.37441E-2</v>
      </c>
      <c r="EE118">
        <v>1.39297E-2</v>
      </c>
      <c r="EF118">
        <v>1.2145700000000001E-2</v>
      </c>
      <c r="EG118">
        <v>9.3361999999999994E-3</v>
      </c>
      <c r="EH118">
        <v>1.36259E-2</v>
      </c>
      <c r="EI118">
        <v>2.29357E-2</v>
      </c>
      <c r="EJ118">
        <v>9.0209000000000001E-3</v>
      </c>
      <c r="EK118">
        <v>-6.6817999999999999E-3</v>
      </c>
      <c r="EL118">
        <v>1.75078E-2</v>
      </c>
      <c r="EM118">
        <v>1.5698000000000001E-3</v>
      </c>
      <c r="EN118">
        <v>-4.9953999999999997E-3</v>
      </c>
      <c r="EO118">
        <v>-1.3871100000000001E-2</v>
      </c>
      <c r="EP118">
        <v>-1.2163200000000001E-2</v>
      </c>
      <c r="EQ118">
        <v>-2.68364E-2</v>
      </c>
      <c r="ER118">
        <v>0.2081528</v>
      </c>
      <c r="ES118">
        <v>0.25381920000000002</v>
      </c>
      <c r="ET118">
        <v>-9.9893899999999994E-2</v>
      </c>
      <c r="EU118">
        <v>-0.14241429999999999</v>
      </c>
      <c r="EV118">
        <v>-6.17037E-2</v>
      </c>
      <c r="EW118">
        <v>7.5804000000000002E-3</v>
      </c>
      <c r="EX118">
        <v>-3.1205999999999998E-3</v>
      </c>
      <c r="EY118">
        <v>80.380759999999995</v>
      </c>
      <c r="EZ118">
        <v>78.422539999999998</v>
      </c>
      <c r="FA118">
        <v>76.637020000000007</v>
      </c>
      <c r="FB118">
        <v>75.097309999999993</v>
      </c>
      <c r="FC118">
        <v>73.731269999999995</v>
      </c>
      <c r="FD118">
        <v>73.061449999999994</v>
      </c>
      <c r="FE118">
        <v>72.682100000000005</v>
      </c>
      <c r="FF118">
        <v>74.224670000000003</v>
      </c>
      <c r="FG118">
        <v>77.368129999999994</v>
      </c>
      <c r="FH118">
        <v>81.554119999999998</v>
      </c>
      <c r="FI118">
        <v>85.613349999999997</v>
      </c>
      <c r="FJ118">
        <v>88.970780000000005</v>
      </c>
      <c r="FK118">
        <v>92.210009999999997</v>
      </c>
      <c r="FL118">
        <v>94.723619999999997</v>
      </c>
      <c r="FM118">
        <v>96.548670000000001</v>
      </c>
      <c r="FN118">
        <v>98.335329999999999</v>
      </c>
      <c r="FO118">
        <v>99.813999999999993</v>
      </c>
      <c r="FP118">
        <v>99.375659999999996</v>
      </c>
      <c r="FQ118">
        <v>97.792190000000005</v>
      </c>
      <c r="FR118">
        <v>94.409589999999994</v>
      </c>
      <c r="FS118">
        <v>90.978939999999994</v>
      </c>
      <c r="FT118">
        <v>87.773949999999999</v>
      </c>
      <c r="FU118">
        <v>84.899709999999999</v>
      </c>
      <c r="FV118">
        <v>81.894279999999995</v>
      </c>
      <c r="FW118">
        <v>0.1255821</v>
      </c>
      <c r="FX118">
        <v>1.07251E-2</v>
      </c>
      <c r="FY118">
        <v>1.07251E-2</v>
      </c>
      <c r="FZ118">
        <v>0</v>
      </c>
      <c r="GA118">
        <v>0</v>
      </c>
    </row>
    <row r="119" spans="1:183" x14ac:dyDescent="0.3">
      <c r="A119" t="s">
        <v>52</v>
      </c>
      <c r="B119" t="s">
        <v>53</v>
      </c>
      <c r="C119" t="s">
        <v>108</v>
      </c>
      <c r="D119" s="6">
        <v>44789</v>
      </c>
      <c r="E119" s="46">
        <v>18</v>
      </c>
      <c r="F119" s="46">
        <v>22</v>
      </c>
      <c r="G119" s="46">
        <v>21</v>
      </c>
      <c r="H119" s="46">
        <v>19</v>
      </c>
      <c r="I119">
        <v>28206</v>
      </c>
      <c r="J119">
        <v>29227</v>
      </c>
      <c r="K119">
        <v>1.448647</v>
      </c>
      <c r="L119">
        <v>1.2374039999999999</v>
      </c>
      <c r="M119">
        <v>1.0841130000000001</v>
      </c>
      <c r="N119">
        <v>0.97436610000000001</v>
      </c>
      <c r="O119">
        <v>0.90912190000000004</v>
      </c>
      <c r="P119">
        <v>0.8930323</v>
      </c>
      <c r="Q119">
        <v>0.91244700000000001</v>
      </c>
      <c r="R119">
        <v>0.85020039999999997</v>
      </c>
      <c r="S119">
        <v>0.79227860000000006</v>
      </c>
      <c r="T119">
        <v>0.82705899999999999</v>
      </c>
      <c r="U119">
        <v>0.96893660000000004</v>
      </c>
      <c r="V119">
        <v>1.185821</v>
      </c>
      <c r="W119">
        <v>1.5230809999999999</v>
      </c>
      <c r="X119">
        <v>1.925816</v>
      </c>
      <c r="Y119">
        <v>2.3757679999999999</v>
      </c>
      <c r="Z119">
        <v>2.885335</v>
      </c>
      <c r="AA119">
        <v>3.3723809999999999</v>
      </c>
      <c r="AB119">
        <v>3.8233640000000002</v>
      </c>
      <c r="AC119">
        <v>4.0582909999999996</v>
      </c>
      <c r="AD119">
        <v>3.9542130000000002</v>
      </c>
      <c r="AE119">
        <v>3.600806</v>
      </c>
      <c r="AF119">
        <v>3.1497090000000001</v>
      </c>
      <c r="AG119">
        <v>2.5685889999999998</v>
      </c>
      <c r="AH119">
        <v>2.0803660000000002</v>
      </c>
      <c r="AI119">
        <v>-1.6757999999999999E-2</v>
      </c>
      <c r="AJ119">
        <v>-2.3500999999999999E-3</v>
      </c>
      <c r="AK119">
        <v>-8.0418999999999994E-3</v>
      </c>
      <c r="AL119">
        <v>-6.3517000000000001E-3</v>
      </c>
      <c r="AM119">
        <v>-8.6774E-3</v>
      </c>
      <c r="AN119">
        <v>-9.9069999999999996E-4</v>
      </c>
      <c r="AO119">
        <v>-1.3609E-3</v>
      </c>
      <c r="AP119">
        <v>3.9720000000000001E-4</v>
      </c>
      <c r="AQ119">
        <v>3.3510000000000001E-4</v>
      </c>
      <c r="AR119">
        <v>-1.49847E-2</v>
      </c>
      <c r="AS119">
        <v>-1.2828900000000001E-2</v>
      </c>
      <c r="AT119">
        <v>-2.7032299999999999E-2</v>
      </c>
      <c r="AU119">
        <v>-2.6060300000000002E-2</v>
      </c>
      <c r="AV119">
        <v>-3.00139E-2</v>
      </c>
      <c r="AW119">
        <v>-3.0739900000000001E-2</v>
      </c>
      <c r="AX119">
        <v>-1.426E-2</v>
      </c>
      <c r="AY119">
        <v>-3.5629800000000003E-2</v>
      </c>
      <c r="AZ119">
        <v>0.1055277</v>
      </c>
      <c r="BA119">
        <v>0.2269881</v>
      </c>
      <c r="BB119">
        <v>0.1118956</v>
      </c>
      <c r="BC119">
        <v>-1.67951E-2</v>
      </c>
      <c r="BD119">
        <v>-0.1212847</v>
      </c>
      <c r="BE119">
        <v>-0.132851</v>
      </c>
      <c r="BF119">
        <v>-8.0120899999999995E-2</v>
      </c>
      <c r="BG119">
        <v>-1.09523E-2</v>
      </c>
      <c r="BH119">
        <v>2.9900999999999999E-3</v>
      </c>
      <c r="BI119">
        <v>-3.1794000000000002E-3</v>
      </c>
      <c r="BJ119">
        <v>-1.9840000000000001E-3</v>
      </c>
      <c r="BK119">
        <v>-4.7584999999999997E-3</v>
      </c>
      <c r="BL119">
        <v>2.4337999999999999E-3</v>
      </c>
      <c r="BM119">
        <v>1.9613E-3</v>
      </c>
      <c r="BN119">
        <v>3.9731000000000002E-3</v>
      </c>
      <c r="BO119">
        <v>4.2287999999999996E-3</v>
      </c>
      <c r="BP119">
        <v>-1.0626699999999999E-2</v>
      </c>
      <c r="BQ119">
        <v>-7.8604E-3</v>
      </c>
      <c r="BR119">
        <v>-2.13291E-2</v>
      </c>
      <c r="BS119">
        <v>-1.94843E-2</v>
      </c>
      <c r="BT119">
        <v>-2.2666100000000002E-2</v>
      </c>
      <c r="BU119">
        <v>-2.2853800000000001E-2</v>
      </c>
      <c r="BV119">
        <v>-6.1082000000000003E-3</v>
      </c>
      <c r="BW119">
        <v>-2.7235700000000002E-2</v>
      </c>
      <c r="BX119">
        <v>0.11405940000000001</v>
      </c>
      <c r="BY119">
        <v>0.2357244</v>
      </c>
      <c r="BZ119">
        <v>0.1205629</v>
      </c>
      <c r="CA119">
        <v>-8.3566000000000005E-3</v>
      </c>
      <c r="CB119">
        <v>-0.1131495</v>
      </c>
      <c r="CC119">
        <v>-0.12521070000000001</v>
      </c>
      <c r="CD119">
        <v>-7.3232000000000005E-2</v>
      </c>
      <c r="CE119">
        <v>-6.9312999999999996E-3</v>
      </c>
      <c r="CF119">
        <v>6.6888E-3</v>
      </c>
      <c r="CG119">
        <v>1.883E-4</v>
      </c>
      <c r="CH119">
        <v>1.0411000000000001E-3</v>
      </c>
      <c r="CI119">
        <v>-2.0443000000000002E-3</v>
      </c>
      <c r="CJ119">
        <v>4.8057000000000004E-3</v>
      </c>
      <c r="CK119">
        <v>4.2623000000000001E-3</v>
      </c>
      <c r="CL119">
        <v>6.4497000000000001E-3</v>
      </c>
      <c r="CM119">
        <v>6.9255000000000002E-3</v>
      </c>
      <c r="CN119">
        <v>-7.6084999999999998E-3</v>
      </c>
      <c r="CO119">
        <v>-4.4193000000000001E-3</v>
      </c>
      <c r="CP119">
        <v>-1.7378999999999999E-2</v>
      </c>
      <c r="CQ119">
        <v>-1.4929899999999999E-2</v>
      </c>
      <c r="CR119">
        <v>-1.7577099999999998E-2</v>
      </c>
      <c r="CS119">
        <v>-1.7392000000000001E-2</v>
      </c>
      <c r="CT119">
        <v>-4.6230000000000002E-4</v>
      </c>
      <c r="CU119">
        <v>-2.1421900000000001E-2</v>
      </c>
      <c r="CV119">
        <v>0.1199684</v>
      </c>
      <c r="CW119">
        <v>0.24177509999999999</v>
      </c>
      <c r="CX119">
        <v>0.12656590000000001</v>
      </c>
      <c r="CY119">
        <v>-2.5121000000000002E-3</v>
      </c>
      <c r="CZ119">
        <v>-0.107515</v>
      </c>
      <c r="DA119">
        <v>-0.1199191</v>
      </c>
      <c r="DB119">
        <v>-6.8460800000000002E-2</v>
      </c>
      <c r="DC119">
        <v>-2.9104000000000001E-3</v>
      </c>
      <c r="DD119">
        <v>1.03874E-2</v>
      </c>
      <c r="DE119">
        <v>3.5560000000000001E-3</v>
      </c>
      <c r="DF119">
        <v>4.0661999999999998E-3</v>
      </c>
      <c r="DG119">
        <v>6.6989999999999997E-4</v>
      </c>
      <c r="DH119">
        <v>7.1774999999999999E-3</v>
      </c>
      <c r="DI119">
        <v>6.5631999999999999E-3</v>
      </c>
      <c r="DJ119">
        <v>8.9263999999999993E-3</v>
      </c>
      <c r="DK119">
        <v>9.6223000000000003E-3</v>
      </c>
      <c r="DL119">
        <v>-4.5902E-3</v>
      </c>
      <c r="DM119">
        <v>-9.7809999999999998E-4</v>
      </c>
      <c r="DN119">
        <v>-1.3428900000000001E-2</v>
      </c>
      <c r="DO119">
        <v>-1.03754E-2</v>
      </c>
      <c r="DP119">
        <v>-1.24881E-2</v>
      </c>
      <c r="DQ119">
        <v>-1.1930100000000001E-2</v>
      </c>
      <c r="DR119">
        <v>5.1836E-3</v>
      </c>
      <c r="DS119">
        <v>-1.56081E-2</v>
      </c>
      <c r="DT119">
        <v>0.1258775</v>
      </c>
      <c r="DU119">
        <v>0.24782580000000001</v>
      </c>
      <c r="DV119">
        <v>0.13256889999999999</v>
      </c>
      <c r="DW119">
        <v>3.3324000000000001E-3</v>
      </c>
      <c r="DX119">
        <v>-0.1018806</v>
      </c>
      <c r="DY119">
        <v>-0.1146274</v>
      </c>
      <c r="DZ119">
        <v>-6.3689599999999999E-2</v>
      </c>
      <c r="EA119">
        <v>2.8953E-3</v>
      </c>
      <c r="EB119">
        <v>1.5727700000000001E-2</v>
      </c>
      <c r="EC119">
        <v>8.4183999999999995E-3</v>
      </c>
      <c r="ED119">
        <v>8.4338999999999994E-3</v>
      </c>
      <c r="EE119">
        <v>4.5887999999999997E-3</v>
      </c>
      <c r="EF119">
        <v>1.06021E-2</v>
      </c>
      <c r="EG119">
        <v>9.8855000000000002E-3</v>
      </c>
      <c r="EH119">
        <v>1.25022E-2</v>
      </c>
      <c r="EI119">
        <v>1.3516E-2</v>
      </c>
      <c r="EJ119">
        <v>-2.3220000000000001E-4</v>
      </c>
      <c r="EK119">
        <v>3.9903999999999998E-3</v>
      </c>
      <c r="EL119">
        <v>-7.7257000000000003E-3</v>
      </c>
      <c r="EM119">
        <v>-3.7994999999999999E-3</v>
      </c>
      <c r="EN119">
        <v>-5.1403999999999998E-3</v>
      </c>
      <c r="EO119">
        <v>-4.0441000000000001E-3</v>
      </c>
      <c r="EP119">
        <v>1.33353E-2</v>
      </c>
      <c r="EQ119">
        <v>-7.2139999999999999E-3</v>
      </c>
      <c r="ER119">
        <v>0.13440920000000001</v>
      </c>
      <c r="ES119">
        <v>0.25656210000000002</v>
      </c>
      <c r="ET119">
        <v>0.14123630000000001</v>
      </c>
      <c r="EU119">
        <v>1.1770900000000001E-2</v>
      </c>
      <c r="EV119">
        <v>-9.3745400000000007E-2</v>
      </c>
      <c r="EW119">
        <v>-0.1069871</v>
      </c>
      <c r="EX119">
        <v>-5.6800700000000003E-2</v>
      </c>
      <c r="EY119">
        <v>74.569609999999997</v>
      </c>
      <c r="EZ119">
        <v>73.562899999999999</v>
      </c>
      <c r="FA119">
        <v>71.870990000000006</v>
      </c>
      <c r="FB119">
        <v>70.511589999999998</v>
      </c>
      <c r="FC119">
        <v>68.945890000000006</v>
      </c>
      <c r="FD119">
        <v>68.215620000000001</v>
      </c>
      <c r="FE119">
        <v>67.815169999999995</v>
      </c>
      <c r="FF119">
        <v>70.133880000000005</v>
      </c>
      <c r="FG119">
        <v>75.268069999999994</v>
      </c>
      <c r="FH119">
        <v>81.001959999999997</v>
      </c>
      <c r="FI119">
        <v>86.037739999999999</v>
      </c>
      <c r="FJ119">
        <v>90.618679999999998</v>
      </c>
      <c r="FK119">
        <v>94.919960000000003</v>
      </c>
      <c r="FL119">
        <v>98.646060000000006</v>
      </c>
      <c r="FM119">
        <v>101.1756</v>
      </c>
      <c r="FN119">
        <v>102.3929</v>
      </c>
      <c r="FO119">
        <v>102.3044</v>
      </c>
      <c r="FP119">
        <v>100.99290000000001</v>
      </c>
      <c r="FQ119">
        <v>98.719070000000002</v>
      </c>
      <c r="FR119">
        <v>94.356059999999999</v>
      </c>
      <c r="FS119">
        <v>89.268940000000001</v>
      </c>
      <c r="FT119">
        <v>85.742220000000003</v>
      </c>
      <c r="FU119">
        <v>82.798069999999996</v>
      </c>
      <c r="FV119">
        <v>80.46208</v>
      </c>
      <c r="FW119">
        <v>8.7882600000000005E-2</v>
      </c>
      <c r="FX119">
        <v>7.9929000000000007E-3</v>
      </c>
      <c r="FY119">
        <v>7.9929000000000007E-3</v>
      </c>
      <c r="FZ119">
        <v>0</v>
      </c>
      <c r="GA119">
        <v>0</v>
      </c>
    </row>
    <row r="120" spans="1:183" x14ac:dyDescent="0.3">
      <c r="A120" t="s">
        <v>52</v>
      </c>
      <c r="B120" t="s">
        <v>53</v>
      </c>
      <c r="C120" t="s">
        <v>108</v>
      </c>
      <c r="D120" s="6">
        <v>44790</v>
      </c>
      <c r="E120" s="46">
        <v>17</v>
      </c>
      <c r="F120" s="46">
        <v>19</v>
      </c>
      <c r="G120" s="46">
        <v>18</v>
      </c>
      <c r="H120" s="46">
        <v>19</v>
      </c>
      <c r="I120">
        <v>25945</v>
      </c>
      <c r="J120">
        <v>29222</v>
      </c>
      <c r="K120">
        <v>1.745784</v>
      </c>
      <c r="L120">
        <v>1.5009999999999999</v>
      </c>
      <c r="M120">
        <v>1.3180419999999999</v>
      </c>
      <c r="N120">
        <v>1.190669</v>
      </c>
      <c r="O120">
        <v>1.116355</v>
      </c>
      <c r="P120">
        <v>1.0830010000000001</v>
      </c>
      <c r="Q120">
        <v>1.104231</v>
      </c>
      <c r="R120">
        <v>1.051051</v>
      </c>
      <c r="S120">
        <v>1.0079210000000001</v>
      </c>
      <c r="T120">
        <v>1.091037</v>
      </c>
      <c r="U120">
        <v>1.2488250000000001</v>
      </c>
      <c r="V120">
        <v>1.4194180000000001</v>
      </c>
      <c r="W120">
        <v>1.6358680000000001</v>
      </c>
      <c r="X120">
        <v>1.9366699999999999</v>
      </c>
      <c r="Y120">
        <v>2.2066020000000002</v>
      </c>
      <c r="Z120">
        <v>2.5143059999999999</v>
      </c>
      <c r="AA120">
        <v>2.7127560000000002</v>
      </c>
      <c r="AB120">
        <v>3.0110290000000002</v>
      </c>
      <c r="AC120">
        <v>3.2032639999999999</v>
      </c>
      <c r="AD120">
        <v>3.1306159999999998</v>
      </c>
      <c r="AE120">
        <v>2.8757459999999999</v>
      </c>
      <c r="AF120">
        <v>2.5639509999999999</v>
      </c>
      <c r="AG120">
        <v>2.1324879999999999</v>
      </c>
      <c r="AH120">
        <v>1.730143</v>
      </c>
      <c r="AI120">
        <v>-3.3825899999999999E-2</v>
      </c>
      <c r="AJ120">
        <v>-1.9887599999999998E-2</v>
      </c>
      <c r="AK120">
        <v>-1.5702299999999999E-2</v>
      </c>
      <c r="AL120">
        <v>-5.3724000000000003E-3</v>
      </c>
      <c r="AM120">
        <v>-4.5309E-3</v>
      </c>
      <c r="AN120">
        <v>-1.0272999999999999E-2</v>
      </c>
      <c r="AO120">
        <v>-1.03778E-2</v>
      </c>
      <c r="AP120">
        <v>-7.8887000000000002E-3</v>
      </c>
      <c r="AQ120">
        <v>-2.8280900000000001E-2</v>
      </c>
      <c r="AR120">
        <v>-1.7696699999999999E-2</v>
      </c>
      <c r="AS120">
        <v>-3.30914E-2</v>
      </c>
      <c r="AT120">
        <v>-3.3099499999999997E-2</v>
      </c>
      <c r="AU120">
        <v>-4.4631400000000002E-2</v>
      </c>
      <c r="AV120">
        <v>-4.9730799999999999E-2</v>
      </c>
      <c r="AW120">
        <v>-5.5315299999999998E-2</v>
      </c>
      <c r="AX120">
        <v>-4.8174099999999997E-2</v>
      </c>
      <c r="AY120">
        <v>0.20462</v>
      </c>
      <c r="AZ120">
        <v>0.26173930000000001</v>
      </c>
      <c r="BA120">
        <v>0.23160069999999999</v>
      </c>
      <c r="BB120">
        <v>-0.28464319999999999</v>
      </c>
      <c r="BC120">
        <v>-0.19365689999999999</v>
      </c>
      <c r="BD120">
        <v>-9.8625500000000005E-2</v>
      </c>
      <c r="BE120">
        <v>-4.0149999999999998E-2</v>
      </c>
      <c r="BF120">
        <v>-3.5006200000000001E-2</v>
      </c>
      <c r="BG120">
        <v>-2.7388599999999999E-2</v>
      </c>
      <c r="BH120">
        <v>-1.3909299999999999E-2</v>
      </c>
      <c r="BI120">
        <v>-1.0235599999999999E-2</v>
      </c>
      <c r="BJ120">
        <v>-3.7429999999999999E-4</v>
      </c>
      <c r="BK120">
        <v>3.6000000000000001E-5</v>
      </c>
      <c r="BL120">
        <v>-6.1313000000000001E-3</v>
      </c>
      <c r="BM120">
        <v>-6.2253999999999999E-3</v>
      </c>
      <c r="BN120">
        <v>-3.3771000000000001E-3</v>
      </c>
      <c r="BO120">
        <v>-2.3382500000000001E-2</v>
      </c>
      <c r="BP120">
        <v>-1.22636E-2</v>
      </c>
      <c r="BQ120">
        <v>-2.6980000000000001E-2</v>
      </c>
      <c r="BR120">
        <v>-2.6422999999999999E-2</v>
      </c>
      <c r="BS120">
        <v>-3.74699E-2</v>
      </c>
      <c r="BT120">
        <v>-4.1797099999999997E-2</v>
      </c>
      <c r="BU120">
        <v>-4.7015099999999997E-2</v>
      </c>
      <c r="BV120">
        <v>-3.94732E-2</v>
      </c>
      <c r="BW120">
        <v>0.21313090000000001</v>
      </c>
      <c r="BX120">
        <v>0.27005309999999999</v>
      </c>
      <c r="BY120">
        <v>0.23984230000000001</v>
      </c>
      <c r="BZ120">
        <v>-0.27628750000000002</v>
      </c>
      <c r="CA120">
        <v>-0.18582309999999999</v>
      </c>
      <c r="CB120">
        <v>-9.1308899999999998E-2</v>
      </c>
      <c r="CC120">
        <v>-3.3492899999999999E-2</v>
      </c>
      <c r="CD120">
        <v>-2.9028600000000002E-2</v>
      </c>
      <c r="CE120">
        <v>-2.2930099999999998E-2</v>
      </c>
      <c r="CF120">
        <v>-9.7687E-3</v>
      </c>
      <c r="CG120">
        <v>-6.4494000000000001E-3</v>
      </c>
      <c r="CH120">
        <v>3.0874000000000001E-3</v>
      </c>
      <c r="CI120">
        <v>3.199E-3</v>
      </c>
      <c r="CJ120">
        <v>-3.2629E-3</v>
      </c>
      <c r="CK120">
        <v>-3.3494000000000002E-3</v>
      </c>
      <c r="CL120">
        <v>-2.5240000000000001E-4</v>
      </c>
      <c r="CM120">
        <v>-1.9989900000000001E-2</v>
      </c>
      <c r="CN120">
        <v>-8.5006000000000005E-3</v>
      </c>
      <c r="CO120">
        <v>-2.2747199999999999E-2</v>
      </c>
      <c r="CP120">
        <v>-2.17988E-2</v>
      </c>
      <c r="CQ120">
        <v>-3.2509799999999998E-2</v>
      </c>
      <c r="CR120">
        <v>-3.63022E-2</v>
      </c>
      <c r="CS120">
        <v>-4.1266499999999998E-2</v>
      </c>
      <c r="CT120">
        <v>-3.3446999999999998E-2</v>
      </c>
      <c r="CU120">
        <v>0.21902559999999999</v>
      </c>
      <c r="CV120">
        <v>0.27581129999999998</v>
      </c>
      <c r="CW120">
        <v>0.2455504</v>
      </c>
      <c r="CX120">
        <v>-0.27050039999999997</v>
      </c>
      <c r="CY120">
        <v>-0.18039740000000001</v>
      </c>
      <c r="CZ120">
        <v>-8.6241399999999996E-2</v>
      </c>
      <c r="DA120">
        <v>-2.88822E-2</v>
      </c>
      <c r="DB120">
        <v>-2.4888500000000001E-2</v>
      </c>
      <c r="DC120">
        <v>-1.8471700000000001E-2</v>
      </c>
      <c r="DD120">
        <v>-5.6281999999999999E-3</v>
      </c>
      <c r="DE120">
        <v>-2.6632000000000001E-3</v>
      </c>
      <c r="DF120">
        <v>6.5490000000000001E-3</v>
      </c>
      <c r="DG120">
        <v>6.3619999999999996E-3</v>
      </c>
      <c r="DH120">
        <v>-3.9439999999999999E-4</v>
      </c>
      <c r="DI120">
        <v>-4.7340000000000001E-4</v>
      </c>
      <c r="DJ120">
        <v>2.8722999999999999E-3</v>
      </c>
      <c r="DK120">
        <v>-1.6597299999999999E-2</v>
      </c>
      <c r="DL120">
        <v>-4.7375999999999998E-3</v>
      </c>
      <c r="DM120">
        <v>-1.85144E-2</v>
      </c>
      <c r="DN120">
        <v>-1.7174700000000001E-2</v>
      </c>
      <c r="DO120">
        <v>-2.7549799999999999E-2</v>
      </c>
      <c r="DP120">
        <v>-3.0807399999999999E-2</v>
      </c>
      <c r="DQ120">
        <v>-3.5517800000000002E-2</v>
      </c>
      <c r="DR120">
        <v>-2.7420699999999999E-2</v>
      </c>
      <c r="DS120">
        <v>0.22492019999999999</v>
      </c>
      <c r="DT120">
        <v>0.28156940000000003</v>
      </c>
      <c r="DU120">
        <v>0.2512586</v>
      </c>
      <c r="DV120">
        <v>-0.26471329999999998</v>
      </c>
      <c r="DW120">
        <v>-0.17497180000000001</v>
      </c>
      <c r="DX120">
        <v>-8.1173999999999996E-2</v>
      </c>
      <c r="DY120">
        <v>-2.4271500000000001E-2</v>
      </c>
      <c r="DZ120">
        <v>-2.07485E-2</v>
      </c>
      <c r="EA120">
        <v>-1.2034400000000001E-2</v>
      </c>
      <c r="EB120">
        <v>3.501E-4</v>
      </c>
      <c r="EC120">
        <v>2.8035E-3</v>
      </c>
      <c r="ED120">
        <v>1.1547099999999999E-2</v>
      </c>
      <c r="EE120">
        <v>1.09289E-2</v>
      </c>
      <c r="EF120">
        <v>3.7472E-3</v>
      </c>
      <c r="EG120">
        <v>3.6790999999999998E-3</v>
      </c>
      <c r="EH120">
        <v>7.3838000000000003E-3</v>
      </c>
      <c r="EI120">
        <v>-1.16989E-2</v>
      </c>
      <c r="EJ120">
        <v>6.9559999999999999E-4</v>
      </c>
      <c r="EK120">
        <v>-1.2403000000000001E-2</v>
      </c>
      <c r="EL120">
        <v>-1.0498199999999999E-2</v>
      </c>
      <c r="EM120">
        <v>-2.0388300000000002E-2</v>
      </c>
      <c r="EN120">
        <v>-2.28737E-2</v>
      </c>
      <c r="EO120">
        <v>-2.7217700000000001E-2</v>
      </c>
      <c r="EP120">
        <v>-1.8719800000000002E-2</v>
      </c>
      <c r="EQ120">
        <v>0.23343120000000001</v>
      </c>
      <c r="ER120">
        <v>0.28988320000000001</v>
      </c>
      <c r="ES120">
        <v>0.25950020000000001</v>
      </c>
      <c r="ET120">
        <v>-0.25635760000000002</v>
      </c>
      <c r="EU120">
        <v>-0.16713800000000001</v>
      </c>
      <c r="EV120">
        <v>-7.3857300000000001E-2</v>
      </c>
      <c r="EW120">
        <v>-1.7614299999999999E-2</v>
      </c>
      <c r="EX120">
        <v>-1.47709E-2</v>
      </c>
      <c r="EY120">
        <v>78.472530000000006</v>
      </c>
      <c r="EZ120">
        <v>77.468190000000007</v>
      </c>
      <c r="FA120">
        <v>76.303510000000003</v>
      </c>
      <c r="FB120">
        <v>74.950429999999997</v>
      </c>
      <c r="FC120">
        <v>74.645120000000006</v>
      </c>
      <c r="FD120">
        <v>74.047910000000002</v>
      </c>
      <c r="FE120">
        <v>73.321820000000002</v>
      </c>
      <c r="FF120">
        <v>74.536169999999998</v>
      </c>
      <c r="FG120">
        <v>78.583020000000005</v>
      </c>
      <c r="FH120">
        <v>81.932140000000004</v>
      </c>
      <c r="FI120">
        <v>84.946659999999994</v>
      </c>
      <c r="FJ120">
        <v>88.426360000000003</v>
      </c>
      <c r="FK120">
        <v>91.734620000000007</v>
      </c>
      <c r="FL120">
        <v>93.258290000000002</v>
      </c>
      <c r="FM120">
        <v>94.299800000000005</v>
      </c>
      <c r="FN120">
        <v>94.531109999999998</v>
      </c>
      <c r="FO120">
        <v>94.257000000000005</v>
      </c>
      <c r="FP120">
        <v>93.731059999999999</v>
      </c>
      <c r="FQ120">
        <v>92.397670000000005</v>
      </c>
      <c r="FR120">
        <v>88.987769999999998</v>
      </c>
      <c r="FS120">
        <v>85.060429999999997</v>
      </c>
      <c r="FT120">
        <v>81.536640000000006</v>
      </c>
      <c r="FU120">
        <v>78.820350000000005</v>
      </c>
      <c r="FV120">
        <v>76.955330000000004</v>
      </c>
      <c r="FW120">
        <v>9.0011900000000006E-2</v>
      </c>
      <c r="FX120">
        <v>6.3718999999999998E-3</v>
      </c>
      <c r="FY120">
        <v>7.7307000000000001E-3</v>
      </c>
      <c r="FZ120">
        <v>0</v>
      </c>
      <c r="GA120">
        <v>0</v>
      </c>
    </row>
    <row r="121" spans="1:183" x14ac:dyDescent="0.3">
      <c r="A121" t="s">
        <v>52</v>
      </c>
      <c r="B121" t="s">
        <v>53</v>
      </c>
      <c r="C121" t="s">
        <v>108</v>
      </c>
      <c r="D121" s="6">
        <v>44792</v>
      </c>
      <c r="E121" s="46">
        <v>18</v>
      </c>
      <c r="F121" s="46">
        <v>19</v>
      </c>
      <c r="G121" s="46">
        <v>18</v>
      </c>
      <c r="H121" s="46">
        <v>19</v>
      </c>
      <c r="I121">
        <v>4706</v>
      </c>
      <c r="J121">
        <v>29205</v>
      </c>
      <c r="K121">
        <v>1.5492060000000001</v>
      </c>
      <c r="L121">
        <v>1.313985</v>
      </c>
      <c r="M121">
        <v>1.1512279999999999</v>
      </c>
      <c r="N121">
        <v>1.033809</v>
      </c>
      <c r="O121">
        <v>0.97206990000000004</v>
      </c>
      <c r="P121">
        <v>0.94754309999999997</v>
      </c>
      <c r="Q121">
        <v>0.99271050000000005</v>
      </c>
      <c r="R121">
        <v>0.97685330000000004</v>
      </c>
      <c r="S121">
        <v>0.91318869999999996</v>
      </c>
      <c r="T121">
        <v>0.9397683</v>
      </c>
      <c r="U121">
        <v>1.0276099999999999</v>
      </c>
      <c r="V121">
        <v>1.2294750000000001</v>
      </c>
      <c r="W121">
        <v>1.4713860000000001</v>
      </c>
      <c r="X121">
        <v>1.800292</v>
      </c>
      <c r="Y121">
        <v>2.1781090000000001</v>
      </c>
      <c r="Z121">
        <v>2.6545510000000001</v>
      </c>
      <c r="AA121">
        <v>3.1248230000000001</v>
      </c>
      <c r="AB121">
        <v>3.5726049999999998</v>
      </c>
      <c r="AC121">
        <v>3.7570209999999999</v>
      </c>
      <c r="AD121">
        <v>3.5668449999999998</v>
      </c>
      <c r="AE121">
        <v>3.1295760000000001</v>
      </c>
      <c r="AF121">
        <v>2.644714</v>
      </c>
      <c r="AG121">
        <v>2.161432</v>
      </c>
      <c r="AH121">
        <v>1.728229</v>
      </c>
      <c r="AI121">
        <v>1.4305099999999999E-2</v>
      </c>
      <c r="AJ121">
        <v>-1.3359999999999999E-3</v>
      </c>
      <c r="AK121">
        <v>-9.0390999999999996E-3</v>
      </c>
      <c r="AL121">
        <v>-1.64785E-2</v>
      </c>
      <c r="AM121">
        <v>-4.3046999999999998E-3</v>
      </c>
      <c r="AN121">
        <v>-1.19855E-2</v>
      </c>
      <c r="AO121">
        <v>-1.9192500000000001E-2</v>
      </c>
      <c r="AP121">
        <v>-1.8274200000000001E-2</v>
      </c>
      <c r="AQ121">
        <v>-1.0189500000000001E-2</v>
      </c>
      <c r="AR121">
        <v>-1.50876E-2</v>
      </c>
      <c r="AS121">
        <v>-1.86629E-2</v>
      </c>
      <c r="AT121">
        <v>-2.45907E-2</v>
      </c>
      <c r="AU121">
        <v>-4.5933300000000003E-2</v>
      </c>
      <c r="AV121">
        <v>-4.8313200000000001E-2</v>
      </c>
      <c r="AW121">
        <v>-5.9692599999999998E-2</v>
      </c>
      <c r="AX121">
        <v>-4.4308E-2</v>
      </c>
      <c r="AY121">
        <v>-3.0941799999999998E-2</v>
      </c>
      <c r="AZ121">
        <v>0.3141719</v>
      </c>
      <c r="BA121">
        <v>0.33118300000000001</v>
      </c>
      <c r="BB121">
        <v>-0.24885360000000001</v>
      </c>
      <c r="BC121">
        <v>-0.16288279999999999</v>
      </c>
      <c r="BD121">
        <v>-0.1071044</v>
      </c>
      <c r="BE121">
        <v>-1.9775600000000001E-2</v>
      </c>
      <c r="BF121">
        <v>-4.6114599999999999E-2</v>
      </c>
      <c r="BG121">
        <v>2.8514399999999999E-2</v>
      </c>
      <c r="BH121">
        <v>1.16005E-2</v>
      </c>
      <c r="BI121">
        <v>3.1383000000000001E-3</v>
      </c>
      <c r="BJ121">
        <v>-5.6746000000000001E-3</v>
      </c>
      <c r="BK121">
        <v>5.7092999999999996E-3</v>
      </c>
      <c r="BL121">
        <v>-3.2490000000000002E-3</v>
      </c>
      <c r="BM121">
        <v>-1.05524E-2</v>
      </c>
      <c r="BN121">
        <v>-8.7962000000000005E-3</v>
      </c>
      <c r="BO121">
        <v>3.6999999999999998E-5</v>
      </c>
      <c r="BP121">
        <v>-3.3400999999999999E-3</v>
      </c>
      <c r="BQ121">
        <v>-5.8523999999999998E-3</v>
      </c>
      <c r="BR121">
        <v>-9.9769000000000004E-3</v>
      </c>
      <c r="BS121">
        <v>-3.0031599999999999E-2</v>
      </c>
      <c r="BT121">
        <v>-3.0983799999999999E-2</v>
      </c>
      <c r="BU121">
        <v>-4.1431799999999998E-2</v>
      </c>
      <c r="BV121">
        <v>-2.5189E-2</v>
      </c>
      <c r="BW121">
        <v>-1.1627800000000001E-2</v>
      </c>
      <c r="BX121">
        <v>0.33468969999999998</v>
      </c>
      <c r="BY121">
        <v>0.3519446</v>
      </c>
      <c r="BZ121">
        <v>-0.2279418</v>
      </c>
      <c r="CA121">
        <v>-0.1434281</v>
      </c>
      <c r="CB121">
        <v>-8.8775599999999996E-2</v>
      </c>
      <c r="CC121">
        <v>-3.0630000000000002E-3</v>
      </c>
      <c r="CD121">
        <v>-3.1359600000000001E-2</v>
      </c>
      <c r="CE121">
        <v>3.83557E-2</v>
      </c>
      <c r="CF121">
        <v>2.05603E-2</v>
      </c>
      <c r="CG121">
        <v>1.15724E-2</v>
      </c>
      <c r="CH121">
        <v>1.8079999999999999E-3</v>
      </c>
      <c r="CI121">
        <v>1.2645E-2</v>
      </c>
      <c r="CJ121">
        <v>2.8019E-3</v>
      </c>
      <c r="CK121">
        <v>-4.5681999999999997E-3</v>
      </c>
      <c r="CL121">
        <v>-2.2317999999999999E-3</v>
      </c>
      <c r="CM121">
        <v>7.1197999999999999E-3</v>
      </c>
      <c r="CN121">
        <v>4.7961000000000002E-3</v>
      </c>
      <c r="CO121">
        <v>3.0201E-3</v>
      </c>
      <c r="CP121">
        <v>1.4449999999999999E-4</v>
      </c>
      <c r="CQ121">
        <v>-1.90181E-2</v>
      </c>
      <c r="CR121">
        <v>-1.8981600000000001E-2</v>
      </c>
      <c r="CS121">
        <v>-2.8784400000000002E-2</v>
      </c>
      <c r="CT121">
        <v>-1.1947299999999999E-2</v>
      </c>
      <c r="CU121">
        <v>1.7489999999999999E-3</v>
      </c>
      <c r="CV121">
        <v>0.3489004</v>
      </c>
      <c r="CW121">
        <v>0.36632409999999999</v>
      </c>
      <c r="CX121">
        <v>-0.21345839999999999</v>
      </c>
      <c r="CY121">
        <v>-0.12995380000000001</v>
      </c>
      <c r="CZ121">
        <v>-7.6081099999999999E-2</v>
      </c>
      <c r="DA121">
        <v>8.5121999999999993E-3</v>
      </c>
      <c r="DB121">
        <v>-2.1140300000000001E-2</v>
      </c>
      <c r="DC121">
        <v>4.8196999999999997E-2</v>
      </c>
      <c r="DD121">
        <v>2.9520100000000001E-2</v>
      </c>
      <c r="DE121">
        <v>2.0006400000000001E-2</v>
      </c>
      <c r="DF121">
        <v>9.2907000000000007E-3</v>
      </c>
      <c r="DG121">
        <v>1.9580699999999999E-2</v>
      </c>
      <c r="DH121">
        <v>8.8526999999999998E-3</v>
      </c>
      <c r="DI121">
        <v>1.4159000000000001E-3</v>
      </c>
      <c r="DJ121">
        <v>4.3325999999999998E-3</v>
      </c>
      <c r="DK121">
        <v>1.4202599999999999E-2</v>
      </c>
      <c r="DL121">
        <v>1.29324E-2</v>
      </c>
      <c r="DM121">
        <v>1.18926E-2</v>
      </c>
      <c r="DN121">
        <v>1.02659E-2</v>
      </c>
      <c r="DO121">
        <v>-8.0046000000000006E-3</v>
      </c>
      <c r="DP121">
        <v>-6.9792999999999999E-3</v>
      </c>
      <c r="DQ121">
        <v>-1.6136999999999999E-2</v>
      </c>
      <c r="DR121">
        <v>1.2944E-3</v>
      </c>
      <c r="DS121">
        <v>1.51258E-2</v>
      </c>
      <c r="DT121">
        <v>0.36311100000000002</v>
      </c>
      <c r="DU121">
        <v>0.38070349999999997</v>
      </c>
      <c r="DV121">
        <v>-0.19897490000000001</v>
      </c>
      <c r="DW121">
        <v>-0.1164796</v>
      </c>
      <c r="DX121">
        <v>-6.3386700000000004E-2</v>
      </c>
      <c r="DY121">
        <v>2.0087299999999999E-2</v>
      </c>
      <c r="DZ121">
        <v>-1.0921E-2</v>
      </c>
      <c r="EA121">
        <v>6.2406299999999998E-2</v>
      </c>
      <c r="EB121">
        <v>4.24567E-2</v>
      </c>
      <c r="EC121">
        <v>3.2183900000000001E-2</v>
      </c>
      <c r="ED121">
        <v>2.0094500000000001E-2</v>
      </c>
      <c r="EE121">
        <v>2.9594700000000002E-2</v>
      </c>
      <c r="EF121">
        <v>1.7589199999999999E-2</v>
      </c>
      <c r="EG121">
        <v>1.00561E-2</v>
      </c>
      <c r="EH121">
        <v>1.3810599999999999E-2</v>
      </c>
      <c r="EI121">
        <v>2.4429099999999999E-2</v>
      </c>
      <c r="EJ121">
        <v>2.4679799999999998E-2</v>
      </c>
      <c r="EK121">
        <v>2.4703099999999999E-2</v>
      </c>
      <c r="EL121">
        <v>2.4879600000000002E-2</v>
      </c>
      <c r="EM121">
        <v>7.8972000000000001E-3</v>
      </c>
      <c r="EN121">
        <v>1.0350099999999999E-2</v>
      </c>
      <c r="EO121">
        <v>2.1237999999999999E-3</v>
      </c>
      <c r="EP121">
        <v>2.0413299999999999E-2</v>
      </c>
      <c r="EQ121">
        <v>3.44398E-2</v>
      </c>
      <c r="ER121">
        <v>0.38362889999999999</v>
      </c>
      <c r="ES121">
        <v>0.40146510000000002</v>
      </c>
      <c r="ET121">
        <v>-0.1780632</v>
      </c>
      <c r="EU121">
        <v>-9.7024799999999994E-2</v>
      </c>
      <c r="EV121">
        <v>-4.5057899999999998E-2</v>
      </c>
      <c r="EW121">
        <v>3.6799900000000003E-2</v>
      </c>
      <c r="EX121">
        <v>3.8340000000000002E-3</v>
      </c>
      <c r="EY121">
        <v>73.942710000000005</v>
      </c>
      <c r="EZ121">
        <v>72.966329999999999</v>
      </c>
      <c r="FA121">
        <v>71.708950000000002</v>
      </c>
      <c r="FB121">
        <v>70.201359999999994</v>
      </c>
      <c r="FC121">
        <v>68.615859999999998</v>
      </c>
      <c r="FD121">
        <v>67.300229999999999</v>
      </c>
      <c r="FE121">
        <v>66.8292</v>
      </c>
      <c r="FF121">
        <v>69.747219999999999</v>
      </c>
      <c r="FG121">
        <v>75.008870000000002</v>
      </c>
      <c r="FH121">
        <v>80.681269999999998</v>
      </c>
      <c r="FI121">
        <v>85.956710000000001</v>
      </c>
      <c r="FJ121">
        <v>88.537940000000006</v>
      </c>
      <c r="FK121">
        <v>91.909260000000003</v>
      </c>
      <c r="FL121">
        <v>93.767529999999994</v>
      </c>
      <c r="FM121">
        <v>96.028859999999995</v>
      </c>
      <c r="FN121">
        <v>97.784520000000001</v>
      </c>
      <c r="FO121">
        <v>99.0822</v>
      </c>
      <c r="FP121">
        <v>98.949550000000002</v>
      </c>
      <c r="FQ121">
        <v>96.112110000000001</v>
      </c>
      <c r="FR121">
        <v>89.778000000000006</v>
      </c>
      <c r="FS121">
        <v>82.710130000000007</v>
      </c>
      <c r="FT121">
        <v>78.278319999999994</v>
      </c>
      <c r="FU121">
        <v>75.938959999999994</v>
      </c>
      <c r="FV121">
        <v>74.03837</v>
      </c>
      <c r="FW121">
        <v>0.21616340000000001</v>
      </c>
      <c r="FX121">
        <v>1.9275899999999999E-2</v>
      </c>
      <c r="FY121">
        <v>1.9275899999999999E-2</v>
      </c>
      <c r="FZ121">
        <v>0</v>
      </c>
      <c r="GA121">
        <v>0</v>
      </c>
    </row>
    <row r="122" spans="1:183" x14ac:dyDescent="0.3">
      <c r="A122" t="s">
        <v>52</v>
      </c>
      <c r="B122" t="s">
        <v>53</v>
      </c>
      <c r="C122" t="s">
        <v>108</v>
      </c>
      <c r="D122" s="6">
        <v>44806</v>
      </c>
      <c r="E122" s="46">
        <v>18</v>
      </c>
      <c r="F122" s="46">
        <v>19</v>
      </c>
      <c r="G122" s="46">
        <v>18</v>
      </c>
      <c r="H122" s="46">
        <v>19</v>
      </c>
      <c r="I122">
        <v>9863</v>
      </c>
      <c r="J122">
        <v>30928</v>
      </c>
      <c r="K122">
        <v>1.8115859999999999</v>
      </c>
      <c r="L122">
        <v>1.564052</v>
      </c>
      <c r="M122">
        <v>1.3963369999999999</v>
      </c>
      <c r="N122">
        <v>1.254634</v>
      </c>
      <c r="O122">
        <v>1.1906559999999999</v>
      </c>
      <c r="P122">
        <v>1.1445780000000001</v>
      </c>
      <c r="Q122">
        <v>1.1467750000000001</v>
      </c>
      <c r="R122">
        <v>1.081634</v>
      </c>
      <c r="S122">
        <v>1.0088269999999999</v>
      </c>
      <c r="T122">
        <v>1.0846629999999999</v>
      </c>
      <c r="U122">
        <v>1.2830950000000001</v>
      </c>
      <c r="V122">
        <v>1.5747390000000001</v>
      </c>
      <c r="W122">
        <v>1.9183809999999999</v>
      </c>
      <c r="X122">
        <v>2.3029220000000001</v>
      </c>
      <c r="Y122">
        <v>2.704942</v>
      </c>
      <c r="Z122">
        <v>3.1563819999999998</v>
      </c>
      <c r="AA122">
        <v>3.6171739999999999</v>
      </c>
      <c r="AB122">
        <v>3.9879319999999998</v>
      </c>
      <c r="AC122">
        <v>4.0917919999999999</v>
      </c>
      <c r="AD122">
        <v>3.8493789999999999</v>
      </c>
      <c r="AE122">
        <v>3.5217619999999998</v>
      </c>
      <c r="AF122">
        <v>3.1290119999999999</v>
      </c>
      <c r="AG122">
        <v>2.6731400000000001</v>
      </c>
      <c r="AH122">
        <v>2.2574589999999999</v>
      </c>
      <c r="AI122">
        <v>-2.7116000000000001E-2</v>
      </c>
      <c r="AJ122">
        <v>-2.1743599999999998E-2</v>
      </c>
      <c r="AK122">
        <v>-9.3612000000000001E-3</v>
      </c>
      <c r="AL122">
        <v>-1.23946E-2</v>
      </c>
      <c r="AM122">
        <v>-9.3176000000000005E-3</v>
      </c>
      <c r="AN122">
        <v>-1.15721E-2</v>
      </c>
      <c r="AO122">
        <v>-1.5676300000000001E-2</v>
      </c>
      <c r="AP122">
        <v>-1.01615E-2</v>
      </c>
      <c r="AQ122">
        <v>-2.2606600000000001E-2</v>
      </c>
      <c r="AR122">
        <v>-2.4806000000000002E-2</v>
      </c>
      <c r="AS122">
        <v>-2.2607499999999999E-2</v>
      </c>
      <c r="AT122">
        <v>-3.1518200000000003E-2</v>
      </c>
      <c r="AU122">
        <v>-3.7299300000000001E-2</v>
      </c>
      <c r="AV122">
        <v>-5.3277100000000001E-2</v>
      </c>
      <c r="AW122">
        <v>-3.5176600000000002E-2</v>
      </c>
      <c r="AX122">
        <v>-4.6913799999999999E-2</v>
      </c>
      <c r="AY122">
        <v>-6.7488699999999999E-2</v>
      </c>
      <c r="AZ122">
        <v>0.34251779999999998</v>
      </c>
      <c r="BA122">
        <v>0.30510809999999999</v>
      </c>
      <c r="BB122">
        <v>-0.27458939999999998</v>
      </c>
      <c r="BC122">
        <v>-0.19058559999999999</v>
      </c>
      <c r="BD122">
        <v>-0.1173414</v>
      </c>
      <c r="BE122">
        <v>-5.9152200000000002E-2</v>
      </c>
      <c r="BF122">
        <v>-2.9804500000000001E-2</v>
      </c>
      <c r="BG122">
        <v>-1.7609E-2</v>
      </c>
      <c r="BH122">
        <v>-1.30484E-2</v>
      </c>
      <c r="BI122">
        <v>-1.5028999999999999E-3</v>
      </c>
      <c r="BJ122">
        <v>-5.1776000000000001E-3</v>
      </c>
      <c r="BK122">
        <v>-2.3102999999999999E-3</v>
      </c>
      <c r="BL122">
        <v>-4.8574000000000004E-3</v>
      </c>
      <c r="BM122">
        <v>-8.8713000000000004E-3</v>
      </c>
      <c r="BN122">
        <v>-2.7820000000000002E-3</v>
      </c>
      <c r="BO122">
        <v>-1.45746E-2</v>
      </c>
      <c r="BP122">
        <v>-1.6047100000000002E-2</v>
      </c>
      <c r="BQ122">
        <v>-1.2915299999999999E-2</v>
      </c>
      <c r="BR122">
        <v>-2.04656E-2</v>
      </c>
      <c r="BS122">
        <v>-2.5407200000000001E-2</v>
      </c>
      <c r="BT122">
        <v>-4.0663499999999998E-2</v>
      </c>
      <c r="BU122">
        <v>-2.2239100000000001E-2</v>
      </c>
      <c r="BV122">
        <v>-3.3602E-2</v>
      </c>
      <c r="BW122">
        <v>-5.3847199999999998E-2</v>
      </c>
      <c r="BX122">
        <v>0.35714099999999999</v>
      </c>
      <c r="BY122">
        <v>0.3196639</v>
      </c>
      <c r="BZ122">
        <v>-0.260301</v>
      </c>
      <c r="CA122">
        <v>-0.176563</v>
      </c>
      <c r="CB122">
        <v>-0.1041303</v>
      </c>
      <c r="CC122">
        <v>-4.6861E-2</v>
      </c>
      <c r="CD122">
        <v>-1.8544399999999999E-2</v>
      </c>
      <c r="CE122">
        <v>-1.1024600000000001E-2</v>
      </c>
      <c r="CF122">
        <v>-7.0261000000000004E-3</v>
      </c>
      <c r="CG122">
        <v>3.9398000000000002E-3</v>
      </c>
      <c r="CH122">
        <v>-1.7919999999999999E-4</v>
      </c>
      <c r="CI122">
        <v>2.5430000000000001E-3</v>
      </c>
      <c r="CJ122">
        <v>-2.0689999999999999E-4</v>
      </c>
      <c r="CK122">
        <v>-4.1581999999999999E-3</v>
      </c>
      <c r="CL122">
        <v>2.3289000000000001E-3</v>
      </c>
      <c r="CM122">
        <v>-9.0115999999999998E-3</v>
      </c>
      <c r="CN122">
        <v>-9.9807999999999997E-3</v>
      </c>
      <c r="CO122">
        <v>-6.2024999999999997E-3</v>
      </c>
      <c r="CP122">
        <v>-1.28106E-2</v>
      </c>
      <c r="CQ122">
        <v>-1.7170700000000001E-2</v>
      </c>
      <c r="CR122">
        <v>-3.1927299999999999E-2</v>
      </c>
      <c r="CS122">
        <v>-1.32786E-2</v>
      </c>
      <c r="CT122">
        <v>-2.4382299999999999E-2</v>
      </c>
      <c r="CU122">
        <v>-4.4399099999999997E-2</v>
      </c>
      <c r="CV122">
        <v>0.36726900000000001</v>
      </c>
      <c r="CW122">
        <v>0.32974520000000002</v>
      </c>
      <c r="CX122">
        <v>-0.25040479999999998</v>
      </c>
      <c r="CY122">
        <v>-0.166851</v>
      </c>
      <c r="CZ122">
        <v>-9.4980300000000004E-2</v>
      </c>
      <c r="DA122">
        <v>-3.8348100000000003E-2</v>
      </c>
      <c r="DB122">
        <v>-1.0745599999999999E-2</v>
      </c>
      <c r="DC122">
        <v>-4.4400999999999998E-3</v>
      </c>
      <c r="DD122">
        <v>-1.0039000000000001E-3</v>
      </c>
      <c r="DE122">
        <v>9.3824000000000008E-3</v>
      </c>
      <c r="DF122">
        <v>4.8193000000000003E-3</v>
      </c>
      <c r="DG122">
        <v>7.3962000000000003E-3</v>
      </c>
      <c r="DH122">
        <v>4.4437000000000001E-3</v>
      </c>
      <c r="DI122">
        <v>5.5489999999999999E-4</v>
      </c>
      <c r="DJ122">
        <v>7.4399000000000002E-3</v>
      </c>
      <c r="DK122">
        <v>-3.4486999999999999E-3</v>
      </c>
      <c r="DL122">
        <v>-3.9144999999999996E-3</v>
      </c>
      <c r="DM122">
        <v>5.1029999999999999E-4</v>
      </c>
      <c r="DN122">
        <v>-5.1555000000000004E-3</v>
      </c>
      <c r="DO122">
        <v>-8.9342999999999992E-3</v>
      </c>
      <c r="DP122">
        <v>-2.3191199999999999E-2</v>
      </c>
      <c r="DQ122">
        <v>-4.3182000000000003E-3</v>
      </c>
      <c r="DR122">
        <v>-1.51626E-2</v>
      </c>
      <c r="DS122">
        <v>-3.4951099999999999E-2</v>
      </c>
      <c r="DT122">
        <v>0.37739699999999998</v>
      </c>
      <c r="DU122">
        <v>0.33982659999999998</v>
      </c>
      <c r="DV122">
        <v>-0.24050869999999999</v>
      </c>
      <c r="DW122">
        <v>-0.1571389</v>
      </c>
      <c r="DX122">
        <v>-8.5830299999999998E-2</v>
      </c>
      <c r="DY122">
        <v>-2.9835199999999999E-2</v>
      </c>
      <c r="DZ122">
        <v>-2.9469000000000001E-3</v>
      </c>
      <c r="EA122">
        <v>5.0667999999999998E-3</v>
      </c>
      <c r="EB122">
        <v>7.6912999999999999E-3</v>
      </c>
      <c r="EC122">
        <v>1.7240700000000001E-2</v>
      </c>
      <c r="ED122">
        <v>1.20362E-2</v>
      </c>
      <c r="EE122">
        <v>1.4403600000000001E-2</v>
      </c>
      <c r="EF122">
        <v>1.1158400000000001E-2</v>
      </c>
      <c r="EG122">
        <v>7.3597999999999997E-3</v>
      </c>
      <c r="EH122">
        <v>1.4819300000000001E-2</v>
      </c>
      <c r="EI122">
        <v>4.5833000000000002E-3</v>
      </c>
      <c r="EJ122">
        <v>4.8443999999999996E-3</v>
      </c>
      <c r="EK122">
        <v>1.02024E-2</v>
      </c>
      <c r="EL122">
        <v>5.8970999999999997E-3</v>
      </c>
      <c r="EM122">
        <v>2.9578999999999999E-3</v>
      </c>
      <c r="EN122">
        <v>-1.05775E-2</v>
      </c>
      <c r="EO122">
        <v>8.6192999999999999E-3</v>
      </c>
      <c r="EP122">
        <v>-1.8508000000000001E-3</v>
      </c>
      <c r="EQ122">
        <v>-2.1309600000000001E-2</v>
      </c>
      <c r="ER122">
        <v>0.39202029999999999</v>
      </c>
      <c r="ES122">
        <v>0.35438239999999999</v>
      </c>
      <c r="ET122">
        <v>-0.22622020000000001</v>
      </c>
      <c r="EU122">
        <v>-0.1431163</v>
      </c>
      <c r="EV122">
        <v>-7.2619199999999995E-2</v>
      </c>
      <c r="EW122">
        <v>-1.7544000000000001E-2</v>
      </c>
      <c r="EX122">
        <v>8.3132999999999992E-3</v>
      </c>
      <c r="EY122">
        <v>86.239590000000007</v>
      </c>
      <c r="EZ122">
        <v>84.298990000000003</v>
      </c>
      <c r="FA122">
        <v>82.654089999999997</v>
      </c>
      <c r="FB122">
        <v>80.854759999999999</v>
      </c>
      <c r="FC122">
        <v>79.609610000000004</v>
      </c>
      <c r="FD122">
        <v>77.362080000000006</v>
      </c>
      <c r="FE122">
        <v>76.835350000000005</v>
      </c>
      <c r="FF122">
        <v>78.3827</v>
      </c>
      <c r="FG122">
        <v>81.382710000000003</v>
      </c>
      <c r="FH122">
        <v>86.539019999999994</v>
      </c>
      <c r="FI122">
        <v>91.829920000000001</v>
      </c>
      <c r="FJ122">
        <v>95.605099999999993</v>
      </c>
      <c r="FK122">
        <v>98.263450000000006</v>
      </c>
      <c r="FL122">
        <v>101.59520000000001</v>
      </c>
      <c r="FM122">
        <v>105.00790000000001</v>
      </c>
      <c r="FN122">
        <v>106.4573</v>
      </c>
      <c r="FO122">
        <v>108.2555</v>
      </c>
      <c r="FP122">
        <v>108.0038</v>
      </c>
      <c r="FQ122">
        <v>105.8387</v>
      </c>
      <c r="FR122">
        <v>102.2186</v>
      </c>
      <c r="FS122">
        <v>98.983649999999997</v>
      </c>
      <c r="FT122">
        <v>95.596649999999997</v>
      </c>
      <c r="FU122">
        <v>91.706699999999998</v>
      </c>
      <c r="FV122">
        <v>88.230980000000002</v>
      </c>
      <c r="FW122">
        <v>0.15624940000000001</v>
      </c>
      <c r="FX122">
        <v>1.36253E-2</v>
      </c>
      <c r="FY122">
        <v>1.36253E-2</v>
      </c>
      <c r="FZ122">
        <v>0</v>
      </c>
      <c r="GA122">
        <v>0</v>
      </c>
    </row>
    <row r="123" spans="1:183" x14ac:dyDescent="0.3">
      <c r="A123" t="s">
        <v>52</v>
      </c>
      <c r="B123" t="s">
        <v>53</v>
      </c>
      <c r="C123" t="s">
        <v>108</v>
      </c>
      <c r="D123" s="6">
        <v>44809</v>
      </c>
      <c r="E123" s="46">
        <v>19</v>
      </c>
      <c r="F123" s="46">
        <v>22</v>
      </c>
      <c r="G123" s="46">
        <v>19</v>
      </c>
      <c r="H123" s="46">
        <v>20</v>
      </c>
      <c r="I123">
        <v>29071</v>
      </c>
      <c r="J123">
        <v>29077</v>
      </c>
      <c r="K123">
        <v>1.7573449999999999</v>
      </c>
      <c r="L123">
        <v>1.497584</v>
      </c>
      <c r="M123">
        <v>1.31375</v>
      </c>
      <c r="N123">
        <v>1.183689</v>
      </c>
      <c r="O123">
        <v>1.100967</v>
      </c>
      <c r="P123">
        <v>1.0463830000000001</v>
      </c>
      <c r="Q123">
        <v>1.025779</v>
      </c>
      <c r="R123">
        <v>1.0091300000000001</v>
      </c>
      <c r="S123">
        <v>1.0968150000000001</v>
      </c>
      <c r="T123">
        <v>1.272689</v>
      </c>
      <c r="U123">
        <v>1.576004</v>
      </c>
      <c r="V123">
        <v>1.9676290000000001</v>
      </c>
      <c r="W123">
        <v>2.4024070000000002</v>
      </c>
      <c r="X123">
        <v>2.8426909999999999</v>
      </c>
      <c r="Y123">
        <v>3.2633420000000002</v>
      </c>
      <c r="Z123">
        <v>3.6764399999999999</v>
      </c>
      <c r="AA123">
        <v>4.0608570000000004</v>
      </c>
      <c r="AB123">
        <v>4.4101629999999998</v>
      </c>
      <c r="AC123">
        <v>4.5256030000000003</v>
      </c>
      <c r="AD123">
        <v>4.3247590000000002</v>
      </c>
      <c r="AE123">
        <v>4.0144739999999999</v>
      </c>
      <c r="AF123">
        <v>3.6232899999999999</v>
      </c>
      <c r="AG123">
        <v>3.0748820000000001</v>
      </c>
      <c r="AH123">
        <v>2.6070639999999998</v>
      </c>
      <c r="AI123">
        <v>4.2910000000000002E-4</v>
      </c>
      <c r="AJ123">
        <v>-8.0847999999999996E-3</v>
      </c>
      <c r="AK123">
        <v>-8.3210000000000003E-3</v>
      </c>
      <c r="AL123">
        <v>-1.0927000000000001E-3</v>
      </c>
      <c r="AM123">
        <v>7.0269E-3</v>
      </c>
      <c r="AN123">
        <v>-2.1042999999999999E-3</v>
      </c>
      <c r="AO123">
        <v>-1.37973E-2</v>
      </c>
      <c r="AP123">
        <v>-1.06141E-2</v>
      </c>
      <c r="AQ123">
        <v>1.1195200000000001E-2</v>
      </c>
      <c r="AR123">
        <v>1.17E-2</v>
      </c>
      <c r="AS123">
        <v>3.1775200000000003E-2</v>
      </c>
      <c r="AT123">
        <v>4.03846E-2</v>
      </c>
      <c r="AU123">
        <v>3.2826800000000003E-2</v>
      </c>
      <c r="AV123">
        <v>1.5442300000000001E-2</v>
      </c>
      <c r="AW123">
        <v>-3.7957100000000001E-2</v>
      </c>
      <c r="AX123">
        <v>-6.5359E-2</v>
      </c>
      <c r="AY123">
        <v>-7.5416899999999995E-2</v>
      </c>
      <c r="AZ123">
        <v>-6.4167100000000005E-2</v>
      </c>
      <c r="BA123">
        <v>0.43282880000000001</v>
      </c>
      <c r="BB123">
        <v>0.4619048</v>
      </c>
      <c r="BC123">
        <v>0.17797479999999999</v>
      </c>
      <c r="BD123">
        <v>-8.1688999999999998E-3</v>
      </c>
      <c r="BE123">
        <v>-0.1831284</v>
      </c>
      <c r="BF123">
        <v>-0.1015028</v>
      </c>
      <c r="BG123">
        <v>7.3312000000000004E-3</v>
      </c>
      <c r="BH123">
        <v>-1.7616999999999999E-3</v>
      </c>
      <c r="BI123">
        <v>-2.5623E-3</v>
      </c>
      <c r="BJ123">
        <v>4.1070999999999998E-3</v>
      </c>
      <c r="BK123">
        <v>1.1816E-2</v>
      </c>
      <c r="BL123">
        <v>2.2247999999999999E-3</v>
      </c>
      <c r="BM123">
        <v>-9.6375000000000002E-3</v>
      </c>
      <c r="BN123">
        <v>-6.0746000000000003E-3</v>
      </c>
      <c r="BO123">
        <v>1.6534500000000001E-2</v>
      </c>
      <c r="BP123">
        <v>1.7985899999999999E-2</v>
      </c>
      <c r="BQ123">
        <v>3.9107799999999998E-2</v>
      </c>
      <c r="BR123">
        <v>4.8716700000000002E-2</v>
      </c>
      <c r="BS123">
        <v>4.1930299999999997E-2</v>
      </c>
      <c r="BT123">
        <v>2.5018100000000001E-2</v>
      </c>
      <c r="BU123">
        <v>-2.8101999999999999E-2</v>
      </c>
      <c r="BV123">
        <v>-5.53494E-2</v>
      </c>
      <c r="BW123">
        <v>-6.5280000000000005E-2</v>
      </c>
      <c r="BX123">
        <v>-5.3886799999999999E-2</v>
      </c>
      <c r="BY123">
        <v>0.44305800000000001</v>
      </c>
      <c r="BZ123">
        <v>0.47159699999999999</v>
      </c>
      <c r="CA123">
        <v>0.187332</v>
      </c>
      <c r="CB123">
        <v>9.5100000000000002E-4</v>
      </c>
      <c r="CC123">
        <v>-0.17398649999999999</v>
      </c>
      <c r="CD123">
        <v>-9.2969599999999999E-2</v>
      </c>
      <c r="CE123">
        <v>1.2111500000000001E-2</v>
      </c>
      <c r="CF123">
        <v>2.6177000000000001E-3</v>
      </c>
      <c r="CG123">
        <v>1.4262000000000001E-3</v>
      </c>
      <c r="CH123">
        <v>7.7083999999999998E-3</v>
      </c>
      <c r="CI123">
        <v>1.5133000000000001E-2</v>
      </c>
      <c r="CJ123">
        <v>5.2230999999999996E-3</v>
      </c>
      <c r="CK123">
        <v>-6.7564000000000001E-3</v>
      </c>
      <c r="CL123">
        <v>-2.9304999999999999E-3</v>
      </c>
      <c r="CM123">
        <v>2.0232400000000001E-2</v>
      </c>
      <c r="CN123">
        <v>2.2339500000000002E-2</v>
      </c>
      <c r="CO123">
        <v>4.4186299999999998E-2</v>
      </c>
      <c r="CP123">
        <v>5.4487500000000001E-2</v>
      </c>
      <c r="CQ123">
        <v>4.8235300000000002E-2</v>
      </c>
      <c r="CR123">
        <v>3.1650200000000003E-2</v>
      </c>
      <c r="CS123">
        <v>-2.12765E-2</v>
      </c>
      <c r="CT123">
        <v>-4.84167E-2</v>
      </c>
      <c r="CU123">
        <v>-5.8259100000000001E-2</v>
      </c>
      <c r="CV123">
        <v>-4.6766599999999998E-2</v>
      </c>
      <c r="CW123">
        <v>0.45014270000000001</v>
      </c>
      <c r="CX123">
        <v>0.47830980000000001</v>
      </c>
      <c r="CY123">
        <v>0.19381280000000001</v>
      </c>
      <c r="CZ123">
        <v>7.2674000000000002E-3</v>
      </c>
      <c r="DA123">
        <v>-0.1676549</v>
      </c>
      <c r="DB123">
        <v>-8.7059499999999998E-2</v>
      </c>
      <c r="DC123">
        <v>1.6891900000000001E-2</v>
      </c>
      <c r="DD123">
        <v>6.9971E-3</v>
      </c>
      <c r="DE123">
        <v>5.4146000000000003E-3</v>
      </c>
      <c r="DF123">
        <v>1.1309700000000001E-2</v>
      </c>
      <c r="DG123">
        <v>1.8449900000000002E-2</v>
      </c>
      <c r="DH123">
        <v>8.2214000000000002E-3</v>
      </c>
      <c r="DI123">
        <v>-3.8754000000000002E-3</v>
      </c>
      <c r="DJ123">
        <v>2.1359999999999999E-4</v>
      </c>
      <c r="DK123">
        <v>2.3930300000000002E-2</v>
      </c>
      <c r="DL123">
        <v>2.6693100000000001E-2</v>
      </c>
      <c r="DM123">
        <v>4.9264799999999997E-2</v>
      </c>
      <c r="DN123">
        <v>6.0258300000000001E-2</v>
      </c>
      <c r="DO123">
        <v>5.45403E-2</v>
      </c>
      <c r="DP123">
        <v>3.8282400000000001E-2</v>
      </c>
      <c r="DQ123">
        <v>-1.4450899999999999E-2</v>
      </c>
      <c r="DR123">
        <v>-4.1484100000000003E-2</v>
      </c>
      <c r="DS123">
        <v>-5.1238300000000001E-2</v>
      </c>
      <c r="DT123">
        <v>-3.9646500000000001E-2</v>
      </c>
      <c r="DU123">
        <v>0.4572273</v>
      </c>
      <c r="DV123">
        <v>0.48502260000000003</v>
      </c>
      <c r="DW123">
        <v>0.20029369999999999</v>
      </c>
      <c r="DX123">
        <v>1.35838E-2</v>
      </c>
      <c r="DY123">
        <v>-0.1613233</v>
      </c>
      <c r="DZ123">
        <v>-8.1149499999999999E-2</v>
      </c>
      <c r="EA123">
        <v>2.3793999999999999E-2</v>
      </c>
      <c r="EB123">
        <v>1.33203E-2</v>
      </c>
      <c r="EC123">
        <v>1.1173300000000001E-2</v>
      </c>
      <c r="ED123">
        <v>1.65094E-2</v>
      </c>
      <c r="EE123">
        <v>2.3238999999999999E-2</v>
      </c>
      <c r="EF123">
        <v>1.2550499999999999E-2</v>
      </c>
      <c r="EG123">
        <v>2.8439999999999997E-4</v>
      </c>
      <c r="EH123">
        <v>4.7532E-3</v>
      </c>
      <c r="EI123">
        <v>2.92696E-2</v>
      </c>
      <c r="EJ123">
        <v>3.2979000000000001E-2</v>
      </c>
      <c r="EK123">
        <v>5.6597300000000003E-2</v>
      </c>
      <c r="EL123">
        <v>6.8590399999999996E-2</v>
      </c>
      <c r="EM123">
        <v>6.36438E-2</v>
      </c>
      <c r="EN123">
        <v>4.7858199999999997E-2</v>
      </c>
      <c r="EO123">
        <v>-4.5959E-3</v>
      </c>
      <c r="EP123">
        <v>-3.1474500000000002E-2</v>
      </c>
      <c r="EQ123">
        <v>-4.1101400000000003E-2</v>
      </c>
      <c r="ER123">
        <v>-2.9366199999999999E-2</v>
      </c>
      <c r="ES123">
        <v>0.4674565</v>
      </c>
      <c r="ET123">
        <v>0.49471490000000001</v>
      </c>
      <c r="EU123">
        <v>0.2096509</v>
      </c>
      <c r="EV123">
        <v>2.27037E-2</v>
      </c>
      <c r="EW123">
        <v>-0.1521815</v>
      </c>
      <c r="EX123">
        <v>-7.2616299999999995E-2</v>
      </c>
      <c r="EY123">
        <v>79.322400000000002</v>
      </c>
      <c r="EZ123">
        <v>78.399810000000002</v>
      </c>
      <c r="FA123">
        <v>76.714820000000003</v>
      </c>
      <c r="FB123">
        <v>75.461349999999996</v>
      </c>
      <c r="FC123">
        <v>74.594350000000006</v>
      </c>
      <c r="FD123">
        <v>73.844560000000001</v>
      </c>
      <c r="FE123">
        <v>72.693910000000002</v>
      </c>
      <c r="FF123">
        <v>73.769810000000007</v>
      </c>
      <c r="FG123">
        <v>79.054199999999994</v>
      </c>
      <c r="FH123">
        <v>85.365520000000004</v>
      </c>
      <c r="FI123">
        <v>90.925920000000005</v>
      </c>
      <c r="FJ123">
        <v>95.60669</v>
      </c>
      <c r="FK123">
        <v>99.970489999999998</v>
      </c>
      <c r="FL123">
        <v>103.5425</v>
      </c>
      <c r="FM123">
        <v>106.15519999999999</v>
      </c>
      <c r="FN123">
        <v>107.51049999999999</v>
      </c>
      <c r="FO123">
        <v>107.51949999999999</v>
      </c>
      <c r="FP123">
        <v>106.1909</v>
      </c>
      <c r="FQ123">
        <v>102.7229</v>
      </c>
      <c r="FR123">
        <v>97.097350000000006</v>
      </c>
      <c r="FS123">
        <v>93.176119999999997</v>
      </c>
      <c r="FT123">
        <v>89.814329999999998</v>
      </c>
      <c r="FU123">
        <v>87.028390000000002</v>
      </c>
      <c r="FV123">
        <v>85.297259999999994</v>
      </c>
      <c r="FW123">
        <v>0.1200301</v>
      </c>
      <c r="FX123">
        <v>6.3452999999999999E-3</v>
      </c>
      <c r="FY123">
        <v>9.3057000000000001E-3</v>
      </c>
      <c r="FZ123">
        <v>0</v>
      </c>
      <c r="GA123">
        <v>0</v>
      </c>
    </row>
    <row r="124" spans="1:183" x14ac:dyDescent="0.3">
      <c r="A124" t="s">
        <v>52</v>
      </c>
      <c r="B124" t="s">
        <v>53</v>
      </c>
      <c r="C124" t="s">
        <v>108</v>
      </c>
      <c r="D124" s="6">
        <v>44810</v>
      </c>
      <c r="E124" s="46">
        <v>18</v>
      </c>
      <c r="F124" s="46">
        <v>21</v>
      </c>
      <c r="G124" s="46">
        <v>18</v>
      </c>
      <c r="H124" s="46">
        <v>20</v>
      </c>
      <c r="I124">
        <v>29035</v>
      </c>
      <c r="J124">
        <v>29041</v>
      </c>
      <c r="K124">
        <v>2.238054</v>
      </c>
      <c r="L124">
        <v>1.9496260000000001</v>
      </c>
      <c r="M124">
        <v>1.7290479999999999</v>
      </c>
      <c r="N124">
        <v>1.5525800000000001</v>
      </c>
      <c r="O124">
        <v>1.4269700000000001</v>
      </c>
      <c r="P124">
        <v>1.363059</v>
      </c>
      <c r="Q124">
        <v>1.361569</v>
      </c>
      <c r="R124">
        <v>1.363408</v>
      </c>
      <c r="S124">
        <v>1.354203</v>
      </c>
      <c r="T124">
        <v>1.5050870000000001</v>
      </c>
      <c r="U124">
        <v>1.8082119999999999</v>
      </c>
      <c r="V124">
        <v>2.21245</v>
      </c>
      <c r="W124">
        <v>2.6572230000000001</v>
      </c>
      <c r="X124">
        <v>3.0871019999999998</v>
      </c>
      <c r="Y124">
        <v>3.4952969999999999</v>
      </c>
      <c r="Z124">
        <v>3.9226320000000001</v>
      </c>
      <c r="AA124">
        <v>4.2690409999999996</v>
      </c>
      <c r="AB124">
        <v>4.5590979999999997</v>
      </c>
      <c r="AC124">
        <v>4.5090659999999998</v>
      </c>
      <c r="AD124">
        <v>4.3518439999999998</v>
      </c>
      <c r="AE124">
        <v>4.1005500000000001</v>
      </c>
      <c r="AF124">
        <v>3.754467</v>
      </c>
      <c r="AG124">
        <v>3.2419579999999999</v>
      </c>
      <c r="AH124">
        <v>2.719411</v>
      </c>
      <c r="AI124">
        <v>-0.13710320000000001</v>
      </c>
      <c r="AJ124">
        <v>-0.1014374</v>
      </c>
      <c r="AK124">
        <v>-6.4242199999999999E-2</v>
      </c>
      <c r="AL124">
        <v>-4.5976099999999999E-2</v>
      </c>
      <c r="AM124">
        <v>-3.3343200000000003E-2</v>
      </c>
      <c r="AN124">
        <v>-2.7895199999999998E-2</v>
      </c>
      <c r="AO124">
        <v>-3.8632199999999998E-2</v>
      </c>
      <c r="AP124">
        <v>-2.3386199999999999E-2</v>
      </c>
      <c r="AQ124">
        <v>-4.0929399999999998E-2</v>
      </c>
      <c r="AR124">
        <v>-5.8613899999999997E-2</v>
      </c>
      <c r="AS124">
        <v>-4.7904099999999998E-2</v>
      </c>
      <c r="AT124">
        <v>-4.0558799999999999E-2</v>
      </c>
      <c r="AU124">
        <v>-4.8395899999999999E-2</v>
      </c>
      <c r="AV124">
        <v>-6.5868700000000002E-2</v>
      </c>
      <c r="AW124">
        <v>-8.6091399999999998E-2</v>
      </c>
      <c r="AX124">
        <v>-8.7335599999999999E-2</v>
      </c>
      <c r="AY124">
        <v>-8.0978700000000001E-2</v>
      </c>
      <c r="AZ124">
        <v>0.34688289999999999</v>
      </c>
      <c r="BA124">
        <v>0.484128</v>
      </c>
      <c r="BB124">
        <v>0.44217909999999999</v>
      </c>
      <c r="BC124">
        <v>9.3818399999999996E-2</v>
      </c>
      <c r="BD124">
        <v>-0.20690020000000001</v>
      </c>
      <c r="BE124">
        <v>-0.15205270000000001</v>
      </c>
      <c r="BF124">
        <v>-0.13105900000000001</v>
      </c>
      <c r="BG124">
        <v>-0.12876219999999999</v>
      </c>
      <c r="BH124">
        <v>-9.3603900000000004E-2</v>
      </c>
      <c r="BI124">
        <v>-5.6970300000000001E-2</v>
      </c>
      <c r="BJ124">
        <v>-3.9325499999999999E-2</v>
      </c>
      <c r="BK124">
        <v>-2.72138E-2</v>
      </c>
      <c r="BL124">
        <v>-2.2226800000000001E-2</v>
      </c>
      <c r="BM124">
        <v>-3.3003400000000002E-2</v>
      </c>
      <c r="BN124">
        <v>-1.7299399999999999E-2</v>
      </c>
      <c r="BO124">
        <v>-3.4317599999999997E-2</v>
      </c>
      <c r="BP124">
        <v>-5.1256999999999997E-2</v>
      </c>
      <c r="BQ124">
        <v>-3.9796900000000003E-2</v>
      </c>
      <c r="BR124">
        <v>-3.16653E-2</v>
      </c>
      <c r="BS124">
        <v>-3.8825100000000001E-2</v>
      </c>
      <c r="BT124">
        <v>-5.5887399999999997E-2</v>
      </c>
      <c r="BU124">
        <v>-7.5990000000000002E-2</v>
      </c>
      <c r="BV124">
        <v>-7.7229800000000001E-2</v>
      </c>
      <c r="BW124">
        <v>-7.0693400000000003E-2</v>
      </c>
      <c r="BX124">
        <v>0.35729539999999999</v>
      </c>
      <c r="BY124">
        <v>0.49477969999999999</v>
      </c>
      <c r="BZ124">
        <v>0.4519184</v>
      </c>
      <c r="CA124">
        <v>0.1030553</v>
      </c>
      <c r="CB124">
        <v>-0.19754250000000001</v>
      </c>
      <c r="CC124">
        <v>-0.1430331</v>
      </c>
      <c r="CD124">
        <v>-0.12249</v>
      </c>
      <c r="CE124">
        <v>-0.12298530000000001</v>
      </c>
      <c r="CF124">
        <v>-8.8178400000000004E-2</v>
      </c>
      <c r="CG124">
        <v>-5.1933800000000002E-2</v>
      </c>
      <c r="CH124">
        <v>-3.4719399999999997E-2</v>
      </c>
      <c r="CI124">
        <v>-2.2968599999999999E-2</v>
      </c>
      <c r="CJ124">
        <v>-1.8301000000000001E-2</v>
      </c>
      <c r="CK124">
        <v>-2.91049E-2</v>
      </c>
      <c r="CL124">
        <v>-1.30838E-2</v>
      </c>
      <c r="CM124">
        <v>-2.9738299999999999E-2</v>
      </c>
      <c r="CN124">
        <v>-4.6161599999999997E-2</v>
      </c>
      <c r="CO124">
        <v>-3.4181900000000001E-2</v>
      </c>
      <c r="CP124">
        <v>-2.55056E-2</v>
      </c>
      <c r="CQ124">
        <v>-3.2196500000000003E-2</v>
      </c>
      <c r="CR124">
        <v>-4.8974299999999998E-2</v>
      </c>
      <c r="CS124">
        <v>-6.8993799999999994E-2</v>
      </c>
      <c r="CT124">
        <v>-7.0230500000000001E-2</v>
      </c>
      <c r="CU124">
        <v>-6.3569799999999996E-2</v>
      </c>
      <c r="CV124">
        <v>0.36450700000000003</v>
      </c>
      <c r="CW124">
        <v>0.50215699999999996</v>
      </c>
      <c r="CX124">
        <v>0.45866380000000001</v>
      </c>
      <c r="CY124">
        <v>0.1094528</v>
      </c>
      <c r="CZ124">
        <v>-0.19106129999999999</v>
      </c>
      <c r="DA124">
        <v>-0.1367862</v>
      </c>
      <c r="DB124">
        <v>-0.11655509999999999</v>
      </c>
      <c r="DC124">
        <v>-0.1172084</v>
      </c>
      <c r="DD124">
        <v>-8.2752900000000004E-2</v>
      </c>
      <c r="DE124">
        <v>-4.6897300000000003E-2</v>
      </c>
      <c r="DF124">
        <v>-3.01132E-2</v>
      </c>
      <c r="DG124">
        <v>-1.8723500000000001E-2</v>
      </c>
      <c r="DH124">
        <v>-1.43751E-2</v>
      </c>
      <c r="DI124">
        <v>-2.52065E-2</v>
      </c>
      <c r="DJ124">
        <v>-8.8681000000000003E-3</v>
      </c>
      <c r="DK124">
        <v>-2.5159000000000001E-2</v>
      </c>
      <c r="DL124">
        <v>-4.10663E-2</v>
      </c>
      <c r="DM124">
        <v>-2.8566899999999999E-2</v>
      </c>
      <c r="DN124">
        <v>-1.9345999999999999E-2</v>
      </c>
      <c r="DO124">
        <v>-2.5567800000000002E-2</v>
      </c>
      <c r="DP124">
        <v>-4.2061300000000003E-2</v>
      </c>
      <c r="DQ124">
        <v>-6.19976E-2</v>
      </c>
      <c r="DR124">
        <v>-6.3231200000000001E-2</v>
      </c>
      <c r="DS124">
        <v>-5.6446299999999998E-2</v>
      </c>
      <c r="DT124">
        <v>0.37171870000000001</v>
      </c>
      <c r="DU124">
        <v>0.50953440000000005</v>
      </c>
      <c r="DV124">
        <v>0.46540920000000002</v>
      </c>
      <c r="DW124">
        <v>0.1158503</v>
      </c>
      <c r="DX124">
        <v>-0.1845802</v>
      </c>
      <c r="DY124">
        <v>-0.1305393</v>
      </c>
      <c r="DZ124">
        <v>-0.1106202</v>
      </c>
      <c r="EA124">
        <v>-0.1088674</v>
      </c>
      <c r="EB124">
        <v>-7.4919399999999997E-2</v>
      </c>
      <c r="EC124">
        <v>-3.9625399999999998E-2</v>
      </c>
      <c r="ED124">
        <v>-2.34626E-2</v>
      </c>
      <c r="EE124">
        <v>-1.25941E-2</v>
      </c>
      <c r="EF124">
        <v>-8.7068000000000006E-3</v>
      </c>
      <c r="EG124">
        <v>-1.95777E-2</v>
      </c>
      <c r="EH124">
        <v>-2.7813E-3</v>
      </c>
      <c r="EI124">
        <v>-1.85472E-2</v>
      </c>
      <c r="EJ124">
        <v>-3.37094E-2</v>
      </c>
      <c r="EK124">
        <v>-2.04598E-2</v>
      </c>
      <c r="EL124">
        <v>-1.0452400000000001E-2</v>
      </c>
      <c r="EM124">
        <v>-1.59971E-2</v>
      </c>
      <c r="EN124">
        <v>-3.2079900000000001E-2</v>
      </c>
      <c r="EO124">
        <v>-5.1896200000000003E-2</v>
      </c>
      <c r="EP124">
        <v>-5.3125400000000003E-2</v>
      </c>
      <c r="EQ124">
        <v>-4.6160899999999998E-2</v>
      </c>
      <c r="ER124">
        <v>0.3821312</v>
      </c>
      <c r="ES124">
        <v>0.52018609999999998</v>
      </c>
      <c r="ET124">
        <v>0.47514849999999997</v>
      </c>
      <c r="EU124">
        <v>0.12508720000000001</v>
      </c>
      <c r="EV124">
        <v>-0.1752225</v>
      </c>
      <c r="EW124">
        <v>-0.12151969999999999</v>
      </c>
      <c r="EX124">
        <v>-0.10205119999999999</v>
      </c>
      <c r="EY124">
        <v>82.844830000000002</v>
      </c>
      <c r="EZ124">
        <v>81.622619999999998</v>
      </c>
      <c r="FA124">
        <v>80.273219999999995</v>
      </c>
      <c r="FB124">
        <v>79.306110000000004</v>
      </c>
      <c r="FC124">
        <v>78.230239999999995</v>
      </c>
      <c r="FD124">
        <v>77.732470000000006</v>
      </c>
      <c r="FE124">
        <v>76.999120000000005</v>
      </c>
      <c r="FF124">
        <v>79.159729999999996</v>
      </c>
      <c r="FG124">
        <v>84.432990000000004</v>
      </c>
      <c r="FH124">
        <v>90.624390000000005</v>
      </c>
      <c r="FI124">
        <v>95.633009999999999</v>
      </c>
      <c r="FJ124">
        <v>100.4688</v>
      </c>
      <c r="FK124">
        <v>104.3013</v>
      </c>
      <c r="FL124">
        <v>107.74979999999999</v>
      </c>
      <c r="FM124">
        <v>109.7597</v>
      </c>
      <c r="FN124">
        <v>111.07299999999999</v>
      </c>
      <c r="FO124">
        <v>110.2822</v>
      </c>
      <c r="FP124">
        <v>108.04340000000001</v>
      </c>
      <c r="FQ124">
        <v>104.0428</v>
      </c>
      <c r="FR124">
        <v>97.653670000000005</v>
      </c>
      <c r="FS124">
        <v>92.830640000000002</v>
      </c>
      <c r="FT124">
        <v>89.954040000000006</v>
      </c>
      <c r="FU124">
        <v>87.949650000000005</v>
      </c>
      <c r="FV124">
        <v>85.656899999999993</v>
      </c>
      <c r="FW124">
        <v>0.13299549999999999</v>
      </c>
      <c r="FX124">
        <v>6.6205999999999999E-3</v>
      </c>
      <c r="FY124">
        <v>7.8350999999999994E-3</v>
      </c>
      <c r="FZ124">
        <v>0</v>
      </c>
      <c r="GA124">
        <v>0</v>
      </c>
    </row>
    <row r="125" spans="1:183" x14ac:dyDescent="0.3">
      <c r="A125" t="s">
        <v>52</v>
      </c>
      <c r="B125" t="s">
        <v>53</v>
      </c>
      <c r="C125" t="s">
        <v>108</v>
      </c>
      <c r="D125" s="6">
        <v>44811</v>
      </c>
      <c r="E125" s="46">
        <v>17</v>
      </c>
      <c r="F125" s="46">
        <v>20</v>
      </c>
      <c r="G125" s="46">
        <v>17</v>
      </c>
      <c r="H125" s="46">
        <v>20</v>
      </c>
      <c r="I125">
        <v>28655</v>
      </c>
      <c r="J125">
        <v>29014</v>
      </c>
      <c r="K125">
        <v>2.350956</v>
      </c>
      <c r="L125">
        <v>2.023164</v>
      </c>
      <c r="M125">
        <v>1.770632</v>
      </c>
      <c r="N125">
        <v>1.581782</v>
      </c>
      <c r="O125">
        <v>1.4502839999999999</v>
      </c>
      <c r="P125">
        <v>1.3839779999999999</v>
      </c>
      <c r="Q125">
        <v>1.3768450000000001</v>
      </c>
      <c r="R125">
        <v>1.3579650000000001</v>
      </c>
      <c r="S125">
        <v>1.321658</v>
      </c>
      <c r="T125">
        <v>1.418099</v>
      </c>
      <c r="U125">
        <v>1.6240650000000001</v>
      </c>
      <c r="V125">
        <v>1.929872</v>
      </c>
      <c r="W125">
        <v>2.2985630000000001</v>
      </c>
      <c r="X125">
        <v>2.6685129999999999</v>
      </c>
      <c r="Y125">
        <v>3.0605920000000002</v>
      </c>
      <c r="Z125">
        <v>3.468928</v>
      </c>
      <c r="AA125">
        <v>3.8144110000000002</v>
      </c>
      <c r="AB125">
        <v>4.1200460000000003</v>
      </c>
      <c r="AC125">
        <v>4.2334750000000003</v>
      </c>
      <c r="AD125">
        <v>4.0079900000000004</v>
      </c>
      <c r="AE125">
        <v>3.7001629999999999</v>
      </c>
      <c r="AF125">
        <v>3.3308469999999999</v>
      </c>
      <c r="AG125">
        <v>2.8423039999999999</v>
      </c>
      <c r="AH125">
        <v>2.3725510000000001</v>
      </c>
      <c r="AI125">
        <v>-0.1032315</v>
      </c>
      <c r="AJ125">
        <v>-8.4258100000000002E-2</v>
      </c>
      <c r="AK125">
        <v>-6.23429E-2</v>
      </c>
      <c r="AL125">
        <v>-5.1510899999999998E-2</v>
      </c>
      <c r="AM125">
        <v>-3.7281099999999998E-2</v>
      </c>
      <c r="AN125">
        <v>-2.54069E-2</v>
      </c>
      <c r="AO125">
        <v>-3.4199399999999998E-2</v>
      </c>
      <c r="AP125">
        <v>-2.03424E-2</v>
      </c>
      <c r="AQ125">
        <v>-3.2640700000000002E-2</v>
      </c>
      <c r="AR125">
        <v>-3.2444000000000001E-2</v>
      </c>
      <c r="AS125">
        <v>-4.9493000000000002E-2</v>
      </c>
      <c r="AT125">
        <v>-4.2910499999999997E-2</v>
      </c>
      <c r="AU125">
        <v>-4.0084799999999997E-2</v>
      </c>
      <c r="AV125">
        <v>-5.0260600000000002E-2</v>
      </c>
      <c r="AW125">
        <v>-5.7539600000000003E-2</v>
      </c>
      <c r="AX125">
        <v>-5.7814900000000002E-2</v>
      </c>
      <c r="AY125">
        <v>0.36273630000000001</v>
      </c>
      <c r="AZ125">
        <v>0.46803050000000002</v>
      </c>
      <c r="BA125">
        <v>0.44932</v>
      </c>
      <c r="BB125">
        <v>0.35776619999999998</v>
      </c>
      <c r="BC125">
        <v>-0.28357179999999998</v>
      </c>
      <c r="BD125">
        <v>-0.31025269999999999</v>
      </c>
      <c r="BE125">
        <v>-0.19385669999999999</v>
      </c>
      <c r="BF125">
        <v>-0.12440039999999999</v>
      </c>
      <c r="BG125">
        <v>-9.4875000000000001E-2</v>
      </c>
      <c r="BH125">
        <v>-7.6532799999999998E-2</v>
      </c>
      <c r="BI125">
        <v>-5.52005E-2</v>
      </c>
      <c r="BJ125" s="34">
        <v>-4.48864E-2</v>
      </c>
      <c r="BK125">
        <v>-3.1219299999999998E-2</v>
      </c>
      <c r="BL125">
        <v>-1.9815699999999999E-2</v>
      </c>
      <c r="BM125">
        <v>-2.8610799999999999E-2</v>
      </c>
      <c r="BN125">
        <v>-1.4376099999999999E-2</v>
      </c>
      <c r="BO125">
        <v>-2.6237799999999999E-2</v>
      </c>
      <c r="BP125">
        <v>-2.5524499999999999E-2</v>
      </c>
      <c r="BQ125">
        <v>-4.2007599999999999E-2</v>
      </c>
      <c r="BR125">
        <v>-3.4899399999999997E-2</v>
      </c>
      <c r="BS125">
        <v>-3.1527199999999998E-2</v>
      </c>
      <c r="BT125">
        <v>-4.1325000000000001E-2</v>
      </c>
      <c r="BU125">
        <v>-4.8446999999999997E-2</v>
      </c>
      <c r="BV125">
        <v>-4.8592799999999998E-2</v>
      </c>
      <c r="BW125">
        <v>0.37214429999999998</v>
      </c>
      <c r="BX125">
        <v>0.4775662</v>
      </c>
      <c r="BY125">
        <v>0.45867069999999999</v>
      </c>
      <c r="BZ125">
        <v>0.3665119</v>
      </c>
      <c r="CA125">
        <v>-0.27456950000000002</v>
      </c>
      <c r="CB125">
        <v>-0.3014173</v>
      </c>
      <c r="CC125">
        <v>-0.18553720000000001</v>
      </c>
      <c r="CD125">
        <v>-0.11668770000000001</v>
      </c>
      <c r="CE125">
        <v>-8.9087299999999994E-2</v>
      </c>
      <c r="CF125">
        <v>-7.1182200000000001E-2</v>
      </c>
      <c r="CG125">
        <v>-5.0253699999999998E-2</v>
      </c>
      <c r="CH125">
        <v>-4.0298300000000002E-2</v>
      </c>
      <c r="CI125">
        <v>-2.70209E-2</v>
      </c>
      <c r="CJ125">
        <v>-1.5943200000000001E-2</v>
      </c>
      <c r="CK125">
        <v>-2.4740100000000001E-2</v>
      </c>
      <c r="CL125">
        <v>-1.0243800000000001E-2</v>
      </c>
      <c r="CM125">
        <v>-2.1803199999999998E-2</v>
      </c>
      <c r="CN125">
        <v>-2.07321E-2</v>
      </c>
      <c r="CO125">
        <v>-3.68232E-2</v>
      </c>
      <c r="CP125">
        <v>-2.9350899999999999E-2</v>
      </c>
      <c r="CQ125">
        <v>-2.56002E-2</v>
      </c>
      <c r="CR125">
        <v>-3.5136300000000002E-2</v>
      </c>
      <c r="CS125">
        <v>-4.2149499999999999E-2</v>
      </c>
      <c r="CT125">
        <v>-4.22055E-2</v>
      </c>
      <c r="CU125">
        <v>0.3786602</v>
      </c>
      <c r="CV125">
        <v>0.48417060000000001</v>
      </c>
      <c r="CW125">
        <v>0.46514689999999997</v>
      </c>
      <c r="CX125">
        <v>0.37256919999999999</v>
      </c>
      <c r="CY125">
        <v>-0.26833439999999997</v>
      </c>
      <c r="CZ125">
        <v>-0.2952979</v>
      </c>
      <c r="DA125">
        <v>-0.17977509999999999</v>
      </c>
      <c r="DB125">
        <v>-0.1113459</v>
      </c>
      <c r="DC125">
        <v>-8.3299600000000001E-2</v>
      </c>
      <c r="DD125">
        <v>-6.5831700000000007E-2</v>
      </c>
      <c r="DE125">
        <v>-4.5306800000000001E-2</v>
      </c>
      <c r="DF125">
        <v>-3.5710199999999997E-2</v>
      </c>
      <c r="DG125">
        <v>-2.2822599999999998E-2</v>
      </c>
      <c r="DH125">
        <v>-1.20708E-2</v>
      </c>
      <c r="DI125">
        <v>-2.0869499999999999E-2</v>
      </c>
      <c r="DJ125">
        <v>-6.1116E-3</v>
      </c>
      <c r="DK125">
        <v>-1.7368600000000001E-2</v>
      </c>
      <c r="DL125">
        <v>-1.5939600000000002E-2</v>
      </c>
      <c r="DM125">
        <v>-3.1638899999999998E-2</v>
      </c>
      <c r="DN125">
        <v>-2.3802500000000001E-2</v>
      </c>
      <c r="DO125">
        <v>-1.9673199999999998E-2</v>
      </c>
      <c r="DP125">
        <v>-2.8947500000000001E-2</v>
      </c>
      <c r="DQ125">
        <v>-3.5852000000000002E-2</v>
      </c>
      <c r="DR125">
        <v>-3.5818299999999997E-2</v>
      </c>
      <c r="DS125">
        <v>0.38517620000000002</v>
      </c>
      <c r="DT125">
        <v>0.49077490000000001</v>
      </c>
      <c r="DU125">
        <v>0.47162310000000002</v>
      </c>
      <c r="DV125">
        <v>0.37862649999999998</v>
      </c>
      <c r="DW125">
        <v>-0.26209939999999998</v>
      </c>
      <c r="DX125">
        <v>-0.28917860000000001</v>
      </c>
      <c r="DY125">
        <v>-0.1740131</v>
      </c>
      <c r="DZ125">
        <v>-0.10600420000000001</v>
      </c>
      <c r="EA125">
        <v>-7.4943099999999999E-2</v>
      </c>
      <c r="EB125">
        <v>-5.81063E-2</v>
      </c>
      <c r="EC125">
        <v>-3.8164400000000001E-2</v>
      </c>
      <c r="ED125">
        <v>-2.9085699999999999E-2</v>
      </c>
      <c r="EE125">
        <v>-1.6760799999999999E-2</v>
      </c>
      <c r="EF125">
        <v>-6.4795E-3</v>
      </c>
      <c r="EG125">
        <v>-1.52809E-2</v>
      </c>
      <c r="EH125">
        <v>-1.4530000000000001E-4</v>
      </c>
      <c r="EI125">
        <v>-1.09658E-2</v>
      </c>
      <c r="EJ125">
        <v>-9.0200999999999996E-3</v>
      </c>
      <c r="EK125">
        <v>-2.4153399999999998E-2</v>
      </c>
      <c r="EL125">
        <v>-1.5791400000000001E-2</v>
      </c>
      <c r="EM125">
        <v>-1.11156E-2</v>
      </c>
      <c r="EN125">
        <v>-2.0011999999999999E-2</v>
      </c>
      <c r="EO125">
        <v>-2.6759399999999999E-2</v>
      </c>
      <c r="EP125">
        <v>-2.65962E-2</v>
      </c>
      <c r="EQ125">
        <v>0.39458409999999999</v>
      </c>
      <c r="ER125">
        <v>0.50031060000000005</v>
      </c>
      <c r="ES125">
        <v>0.48097380000000001</v>
      </c>
      <c r="ET125">
        <v>0.3873723</v>
      </c>
      <c r="EU125">
        <v>-0.25309710000000002</v>
      </c>
      <c r="EV125">
        <v>-0.28034310000000001</v>
      </c>
      <c r="EW125">
        <v>-0.1656936</v>
      </c>
      <c r="EX125">
        <v>-9.8291500000000004E-2</v>
      </c>
      <c r="EY125">
        <v>84.259399999999999</v>
      </c>
      <c r="EZ125">
        <v>82.644000000000005</v>
      </c>
      <c r="FA125">
        <v>80.675830000000005</v>
      </c>
      <c r="FB125">
        <v>79.855930000000001</v>
      </c>
      <c r="FC125">
        <v>78.658519999999996</v>
      </c>
      <c r="FD125">
        <v>77.074550000000002</v>
      </c>
      <c r="FE125">
        <v>76.426580000000001</v>
      </c>
      <c r="FF125">
        <v>77.161529999999999</v>
      </c>
      <c r="FG125">
        <v>81.801100000000005</v>
      </c>
      <c r="FH125">
        <v>87.10436</v>
      </c>
      <c r="FI125">
        <v>91.972179999999994</v>
      </c>
      <c r="FJ125">
        <v>95.862939999999995</v>
      </c>
      <c r="FK125">
        <v>99.451570000000004</v>
      </c>
      <c r="FL125">
        <v>102.43770000000001</v>
      </c>
      <c r="FM125">
        <v>104.3927</v>
      </c>
      <c r="FN125">
        <v>105.3725</v>
      </c>
      <c r="FO125">
        <v>105.072</v>
      </c>
      <c r="FP125">
        <v>103.2698</v>
      </c>
      <c r="FQ125">
        <v>99.156210000000002</v>
      </c>
      <c r="FR125">
        <v>93.812340000000006</v>
      </c>
      <c r="FS125">
        <v>90.269040000000004</v>
      </c>
      <c r="FT125">
        <v>88.262540000000001</v>
      </c>
      <c r="FU125">
        <v>85.871989999999997</v>
      </c>
      <c r="FV125">
        <v>83.460800000000006</v>
      </c>
      <c r="FW125">
        <v>0.1188775</v>
      </c>
      <c r="FX125">
        <v>6.1183000000000001E-3</v>
      </c>
      <c r="FY125">
        <v>6.1183000000000001E-3</v>
      </c>
      <c r="FZ125">
        <v>0</v>
      </c>
      <c r="GA125">
        <v>0</v>
      </c>
    </row>
    <row r="126" spans="1:183" x14ac:dyDescent="0.3">
      <c r="A126" t="s">
        <v>52</v>
      </c>
      <c r="B126" t="s">
        <v>53</v>
      </c>
      <c r="C126" t="s">
        <v>108</v>
      </c>
      <c r="D126" s="6">
        <v>44812</v>
      </c>
      <c r="E126" s="46">
        <v>18</v>
      </c>
      <c r="F126" s="46">
        <v>20</v>
      </c>
      <c r="G126" s="46">
        <v>18</v>
      </c>
      <c r="H126" s="46">
        <v>19</v>
      </c>
      <c r="I126">
        <v>28987</v>
      </c>
      <c r="J126">
        <v>28993</v>
      </c>
      <c r="K126">
        <v>2.0296349999999999</v>
      </c>
      <c r="L126">
        <v>1.7430270000000001</v>
      </c>
      <c r="M126">
        <v>1.52956</v>
      </c>
      <c r="N126">
        <v>1.378504</v>
      </c>
      <c r="O126">
        <v>1.267282</v>
      </c>
      <c r="P126">
        <v>1.2231749999999999</v>
      </c>
      <c r="Q126">
        <v>1.239412</v>
      </c>
      <c r="R126">
        <v>1.219538</v>
      </c>
      <c r="S126">
        <v>1.153421</v>
      </c>
      <c r="T126">
        <v>1.255911</v>
      </c>
      <c r="U126">
        <v>1.465473</v>
      </c>
      <c r="V126">
        <v>1.7788809999999999</v>
      </c>
      <c r="W126">
        <v>2.1673040000000001</v>
      </c>
      <c r="X126">
        <v>2.6049769999999999</v>
      </c>
      <c r="Y126">
        <v>3.0291389999999998</v>
      </c>
      <c r="Z126">
        <v>3.5105970000000002</v>
      </c>
      <c r="AA126">
        <v>3.9304220000000001</v>
      </c>
      <c r="AB126">
        <v>4.2797650000000003</v>
      </c>
      <c r="AC126">
        <v>4.3826710000000002</v>
      </c>
      <c r="AD126">
        <v>4.1740259999999996</v>
      </c>
      <c r="AE126">
        <v>3.8596159999999999</v>
      </c>
      <c r="AF126">
        <v>3.4671439999999998</v>
      </c>
      <c r="AG126">
        <v>2.9547759999999998</v>
      </c>
      <c r="AH126">
        <v>2.4813480000000001</v>
      </c>
      <c r="AI126">
        <v>-8.7124400000000005E-2</v>
      </c>
      <c r="AJ126">
        <v>-6.1578500000000001E-2</v>
      </c>
      <c r="AK126">
        <v>-5.0445499999999997E-2</v>
      </c>
      <c r="AL126">
        <v>-4.1140799999999998E-2</v>
      </c>
      <c r="AM126">
        <v>-3.4869600000000001E-2</v>
      </c>
      <c r="AN126">
        <v>-2.0762300000000001E-2</v>
      </c>
      <c r="AO126">
        <v>-3.1674099999999997E-2</v>
      </c>
      <c r="AP126">
        <v>-3.0266899999999999E-2</v>
      </c>
      <c r="AQ126">
        <v>-4.7145800000000002E-2</v>
      </c>
      <c r="AR126">
        <v>-4.3698399999999998E-2</v>
      </c>
      <c r="AS126">
        <v>-5.3956499999999998E-2</v>
      </c>
      <c r="AT126">
        <v>-4.8915599999999997E-2</v>
      </c>
      <c r="AU126">
        <v>-4.6373600000000001E-2</v>
      </c>
      <c r="AV126">
        <v>-5.2343599999999997E-2</v>
      </c>
      <c r="AW126">
        <v>-8.5018899999999994E-2</v>
      </c>
      <c r="AX126">
        <v>-8.2491499999999995E-2</v>
      </c>
      <c r="AY126">
        <v>-8.1727599999999997E-2</v>
      </c>
      <c r="AZ126">
        <v>0.38707320000000001</v>
      </c>
      <c r="BA126">
        <v>0.48335509999999998</v>
      </c>
      <c r="BB126">
        <v>7.5887800000000005E-2</v>
      </c>
      <c r="BC126">
        <v>-0.20874609999999999</v>
      </c>
      <c r="BD126">
        <v>-0.17992610000000001</v>
      </c>
      <c r="BE126">
        <v>-0.11970749999999999</v>
      </c>
      <c r="BF126">
        <v>-6.84863E-2</v>
      </c>
      <c r="BG126">
        <v>-7.9711500000000005E-2</v>
      </c>
      <c r="BH126">
        <v>-5.4718599999999999E-2</v>
      </c>
      <c r="BI126">
        <v>-4.4236499999999998E-2</v>
      </c>
      <c r="BJ126">
        <v>-3.5396299999999999E-2</v>
      </c>
      <c r="BK126">
        <v>-2.96552E-2</v>
      </c>
      <c r="BL126">
        <v>-1.5915599999999998E-2</v>
      </c>
      <c r="BM126">
        <v>-2.66979E-2</v>
      </c>
      <c r="BN126">
        <v>-2.4962999999999999E-2</v>
      </c>
      <c r="BO126">
        <v>-4.1449100000000003E-2</v>
      </c>
      <c r="BP126">
        <v>-3.7361800000000001E-2</v>
      </c>
      <c r="BQ126">
        <v>-4.6949400000000002E-2</v>
      </c>
      <c r="BR126">
        <v>-4.1211299999999999E-2</v>
      </c>
      <c r="BS126">
        <v>-3.8001399999999998E-2</v>
      </c>
      <c r="BT126">
        <v>-4.3349800000000001E-2</v>
      </c>
      <c r="BU126">
        <v>-7.5741600000000006E-2</v>
      </c>
      <c r="BV126">
        <v>-7.3084099999999999E-2</v>
      </c>
      <c r="BW126">
        <v>-7.2154200000000002E-2</v>
      </c>
      <c r="BX126">
        <v>0.39683350000000001</v>
      </c>
      <c r="BY126">
        <v>0.49295939999999999</v>
      </c>
      <c r="BZ126">
        <v>8.4998099999999993E-2</v>
      </c>
      <c r="CA126">
        <v>-0.19971810000000001</v>
      </c>
      <c r="CB126">
        <v>-0.1710853</v>
      </c>
      <c r="CC126">
        <v>-0.111151</v>
      </c>
      <c r="CD126">
        <v>-6.04173E-2</v>
      </c>
      <c r="CE126">
        <v>-7.4577299999999999E-2</v>
      </c>
      <c r="CF126">
        <v>-4.9967400000000002E-2</v>
      </c>
      <c r="CG126">
        <v>-3.9936100000000002E-2</v>
      </c>
      <c r="CH126">
        <v>-3.14177E-2</v>
      </c>
      <c r="CI126">
        <v>-2.6043699999999999E-2</v>
      </c>
      <c r="CJ126">
        <v>-1.25588E-2</v>
      </c>
      <c r="CK126">
        <v>-2.3251399999999998E-2</v>
      </c>
      <c r="CL126">
        <v>-2.1289599999999999E-2</v>
      </c>
      <c r="CM126">
        <v>-3.7503500000000002E-2</v>
      </c>
      <c r="CN126">
        <v>-3.2973000000000002E-2</v>
      </c>
      <c r="CO126">
        <v>-4.2096399999999999E-2</v>
      </c>
      <c r="CP126">
        <v>-3.5875200000000003E-2</v>
      </c>
      <c r="CQ126">
        <v>-3.22029E-2</v>
      </c>
      <c r="CR126">
        <v>-3.71207E-2</v>
      </c>
      <c r="CS126">
        <v>-6.9316199999999994E-2</v>
      </c>
      <c r="CT126">
        <v>-6.6568600000000006E-2</v>
      </c>
      <c r="CU126">
        <v>-6.5523700000000004E-2</v>
      </c>
      <c r="CV126">
        <v>0.40359349999999999</v>
      </c>
      <c r="CW126">
        <v>0.49961139999999998</v>
      </c>
      <c r="CX126">
        <v>9.1307899999999997E-2</v>
      </c>
      <c r="CY126">
        <v>-0.19346540000000001</v>
      </c>
      <c r="CZ126">
        <v>-0.1649622</v>
      </c>
      <c r="DA126">
        <v>-0.1052249</v>
      </c>
      <c r="DB126">
        <v>-5.4828799999999997E-2</v>
      </c>
      <c r="DC126">
        <v>-6.9443099999999994E-2</v>
      </c>
      <c r="DD126">
        <v>-4.5216300000000001E-2</v>
      </c>
      <c r="DE126">
        <v>-3.5635800000000002E-2</v>
      </c>
      <c r="DF126">
        <v>-2.7439000000000002E-2</v>
      </c>
      <c r="DG126">
        <v>-2.2432199999999999E-2</v>
      </c>
      <c r="DH126">
        <v>-9.2020000000000001E-3</v>
      </c>
      <c r="DI126">
        <v>-1.98049E-2</v>
      </c>
      <c r="DJ126">
        <v>-1.7616199999999999E-2</v>
      </c>
      <c r="DK126">
        <v>-3.3557999999999998E-2</v>
      </c>
      <c r="DL126">
        <v>-2.85843E-2</v>
      </c>
      <c r="DM126">
        <v>-3.72433E-2</v>
      </c>
      <c r="DN126">
        <v>-3.0539199999999999E-2</v>
      </c>
      <c r="DO126">
        <v>-2.6404400000000001E-2</v>
      </c>
      <c r="DP126">
        <v>-3.0891600000000002E-2</v>
      </c>
      <c r="DQ126">
        <v>-6.2890699999999994E-2</v>
      </c>
      <c r="DR126">
        <v>-6.0053099999999998E-2</v>
      </c>
      <c r="DS126">
        <v>-5.88932E-2</v>
      </c>
      <c r="DT126">
        <v>0.41035349999999998</v>
      </c>
      <c r="DU126">
        <v>0.50626329999999997</v>
      </c>
      <c r="DV126">
        <v>9.7617700000000002E-2</v>
      </c>
      <c r="DW126">
        <v>-0.18721260000000001</v>
      </c>
      <c r="DX126">
        <v>-0.15883900000000001</v>
      </c>
      <c r="DY126">
        <v>-9.9298700000000004E-2</v>
      </c>
      <c r="DZ126">
        <v>-4.9240300000000001E-2</v>
      </c>
      <c r="EA126">
        <v>-6.2030200000000001E-2</v>
      </c>
      <c r="EB126">
        <v>-3.8356399999999999E-2</v>
      </c>
      <c r="EC126">
        <v>-2.9426799999999999E-2</v>
      </c>
      <c r="ED126">
        <v>-2.1694499999999999E-2</v>
      </c>
      <c r="EE126">
        <v>-1.7217799999999998E-2</v>
      </c>
      <c r="EF126">
        <v>-4.3552E-3</v>
      </c>
      <c r="EG126">
        <v>-1.48287E-2</v>
      </c>
      <c r="EH126">
        <v>-1.23123E-2</v>
      </c>
      <c r="EI126">
        <v>-2.7861199999999999E-2</v>
      </c>
      <c r="EJ126">
        <v>-2.2247699999999999E-2</v>
      </c>
      <c r="EK126">
        <v>-3.0236200000000001E-2</v>
      </c>
      <c r="EL126">
        <v>-2.2834799999999999E-2</v>
      </c>
      <c r="EM126">
        <v>-1.8032200000000002E-2</v>
      </c>
      <c r="EN126">
        <v>-2.1897799999999999E-2</v>
      </c>
      <c r="EO126">
        <v>-5.3613500000000001E-2</v>
      </c>
      <c r="EP126">
        <v>-5.0645799999999998E-2</v>
      </c>
      <c r="EQ126">
        <v>-4.9319799999999997E-2</v>
      </c>
      <c r="ER126">
        <v>0.42011379999999998</v>
      </c>
      <c r="ES126">
        <v>0.51586770000000004</v>
      </c>
      <c r="ET126">
        <v>0.106728</v>
      </c>
      <c r="EU126">
        <v>-0.1781847</v>
      </c>
      <c r="EV126">
        <v>-0.1499982</v>
      </c>
      <c r="EW126">
        <v>-9.0742299999999998E-2</v>
      </c>
      <c r="EX126">
        <v>-4.1171300000000001E-2</v>
      </c>
      <c r="EY126">
        <v>81.489140000000006</v>
      </c>
      <c r="EZ126">
        <v>79.728759999999994</v>
      </c>
      <c r="FA126">
        <v>78.340069999999997</v>
      </c>
      <c r="FB126">
        <v>77.064239999999998</v>
      </c>
      <c r="FC126">
        <v>76.331190000000007</v>
      </c>
      <c r="FD126">
        <v>75.104740000000007</v>
      </c>
      <c r="FE126">
        <v>74.696340000000006</v>
      </c>
      <c r="FF126">
        <v>75.958879999999994</v>
      </c>
      <c r="FG126">
        <v>80.293340000000001</v>
      </c>
      <c r="FH126">
        <v>85.899339999999995</v>
      </c>
      <c r="FI126">
        <v>90.57647</v>
      </c>
      <c r="FJ126">
        <v>95.356729999999999</v>
      </c>
      <c r="FK126">
        <v>99.27722</v>
      </c>
      <c r="FL126">
        <v>102.6079</v>
      </c>
      <c r="FM126">
        <v>105.2761</v>
      </c>
      <c r="FN126">
        <v>106.696</v>
      </c>
      <c r="FO126">
        <v>106.21080000000001</v>
      </c>
      <c r="FP126">
        <v>104.1413</v>
      </c>
      <c r="FQ126">
        <v>100.01479999999999</v>
      </c>
      <c r="FR126">
        <v>94.688900000000004</v>
      </c>
      <c r="FS126">
        <v>90.535669999999996</v>
      </c>
      <c r="FT126">
        <v>88.069630000000004</v>
      </c>
      <c r="FU126">
        <v>85.615560000000002</v>
      </c>
      <c r="FV126">
        <v>83.482600000000005</v>
      </c>
      <c r="FW126">
        <v>0.1166379</v>
      </c>
      <c r="FX126">
        <v>8.2272999999999999E-3</v>
      </c>
      <c r="FY126">
        <v>8.2272999999999999E-3</v>
      </c>
      <c r="FZ126">
        <v>0</v>
      </c>
      <c r="GA126">
        <v>0</v>
      </c>
    </row>
    <row r="127" spans="1:183" x14ac:dyDescent="0.3">
      <c r="A127" t="s">
        <v>52</v>
      </c>
      <c r="B127" t="s">
        <v>53</v>
      </c>
      <c r="C127" t="s">
        <v>108</v>
      </c>
      <c r="D127" s="6">
        <v>44813</v>
      </c>
      <c r="E127" s="46">
        <v>17</v>
      </c>
      <c r="F127" s="46">
        <v>18</v>
      </c>
      <c r="G127" s="46">
        <v>17</v>
      </c>
      <c r="H127" s="46">
        <v>18</v>
      </c>
      <c r="I127">
        <v>11820</v>
      </c>
      <c r="J127">
        <v>30813</v>
      </c>
      <c r="K127">
        <v>2.086624</v>
      </c>
      <c r="L127">
        <v>1.8022640000000001</v>
      </c>
      <c r="M127">
        <v>1.5919829999999999</v>
      </c>
      <c r="N127">
        <v>1.414334</v>
      </c>
      <c r="O127">
        <v>1.295571</v>
      </c>
      <c r="P127">
        <v>1.2471669999999999</v>
      </c>
      <c r="Q127">
        <v>1.295248</v>
      </c>
      <c r="R127">
        <v>1.303518</v>
      </c>
      <c r="S127">
        <v>1.2332989999999999</v>
      </c>
      <c r="T127">
        <v>1.257816</v>
      </c>
      <c r="U127">
        <v>1.365613</v>
      </c>
      <c r="V127">
        <v>1.5853600000000001</v>
      </c>
      <c r="W127">
        <v>1.874288</v>
      </c>
      <c r="X127">
        <v>2.23515</v>
      </c>
      <c r="Y127">
        <v>2.641597</v>
      </c>
      <c r="Z127">
        <v>3.1168360000000002</v>
      </c>
      <c r="AA127">
        <v>3.5308099999999998</v>
      </c>
      <c r="AB127">
        <v>3.814349</v>
      </c>
      <c r="AC127">
        <v>3.8377289999999999</v>
      </c>
      <c r="AD127">
        <v>3.5347059999999999</v>
      </c>
      <c r="AE127">
        <v>3.168072</v>
      </c>
      <c r="AF127">
        <v>2.7718280000000002</v>
      </c>
      <c r="AG127">
        <v>2.3522759999999998</v>
      </c>
      <c r="AH127">
        <v>1.9543079999999999</v>
      </c>
      <c r="AI127">
        <v>-8.4095699999999995E-2</v>
      </c>
      <c r="AJ127">
        <v>-6.5489199999999997E-2</v>
      </c>
      <c r="AK127">
        <v>-3.67964E-2</v>
      </c>
      <c r="AL127">
        <v>-3.8436199999999997E-2</v>
      </c>
      <c r="AM127">
        <v>-3.9078000000000002E-2</v>
      </c>
      <c r="AN127">
        <v>-2.93554E-2</v>
      </c>
      <c r="AO127">
        <v>-1.6526599999999999E-2</v>
      </c>
      <c r="AP127">
        <v>-4.8504999999999998E-3</v>
      </c>
      <c r="AQ127">
        <v>-1.2627599999999999E-2</v>
      </c>
      <c r="AR127">
        <v>-2.1924800000000001E-2</v>
      </c>
      <c r="AS127">
        <v>-3.8975099999999999E-2</v>
      </c>
      <c r="AT127">
        <v>-3.4049000000000003E-2</v>
      </c>
      <c r="AU127">
        <v>-5.3555199999999997E-2</v>
      </c>
      <c r="AV127">
        <v>-4.9722000000000002E-2</v>
      </c>
      <c r="AW127">
        <v>-5.9151500000000003E-2</v>
      </c>
      <c r="AX127">
        <v>-6.4640799999999998E-2</v>
      </c>
      <c r="AY127">
        <v>0.31941320000000001</v>
      </c>
      <c r="AZ127">
        <v>0.38056580000000001</v>
      </c>
      <c r="BA127">
        <v>-0.21412419999999999</v>
      </c>
      <c r="BB127">
        <v>-0.2207981</v>
      </c>
      <c r="BC127">
        <v>-0.1310373</v>
      </c>
      <c r="BD127">
        <v>-8.5254300000000005E-2</v>
      </c>
      <c r="BE127">
        <v>-5.5864999999999998E-2</v>
      </c>
      <c r="BF127">
        <v>-4.2447699999999998E-2</v>
      </c>
      <c r="BG127">
        <v>-7.2116700000000006E-2</v>
      </c>
      <c r="BH127">
        <v>-5.4317699999999997E-2</v>
      </c>
      <c r="BI127">
        <v>-2.6771300000000001E-2</v>
      </c>
      <c r="BJ127">
        <v>-2.93326E-2</v>
      </c>
      <c r="BK127">
        <v>-3.0676100000000001E-2</v>
      </c>
      <c r="BL127">
        <v>-2.1502199999999999E-2</v>
      </c>
      <c r="BM127">
        <v>-8.4247000000000002E-3</v>
      </c>
      <c r="BN127">
        <v>3.9842999999999996E-3</v>
      </c>
      <c r="BO127">
        <v>-2.9554E-3</v>
      </c>
      <c r="BP127">
        <v>-1.16083E-2</v>
      </c>
      <c r="BQ127">
        <v>-2.82443E-2</v>
      </c>
      <c r="BR127">
        <v>-2.2661000000000001E-2</v>
      </c>
      <c r="BS127">
        <v>-4.1259900000000002E-2</v>
      </c>
      <c r="BT127">
        <v>-3.65802E-2</v>
      </c>
      <c r="BU127">
        <v>-4.5382100000000002E-2</v>
      </c>
      <c r="BV127">
        <v>-5.0438999999999998E-2</v>
      </c>
      <c r="BW127">
        <v>0.33413470000000001</v>
      </c>
      <c r="BX127">
        <v>0.3956074</v>
      </c>
      <c r="BY127">
        <v>-0.1991338</v>
      </c>
      <c r="BZ127">
        <v>-0.2068979</v>
      </c>
      <c r="CA127">
        <v>-0.1177532</v>
      </c>
      <c r="CB127">
        <v>-7.2665900000000005E-2</v>
      </c>
      <c r="CC127">
        <v>-4.4006400000000001E-2</v>
      </c>
      <c r="CD127">
        <v>-3.1619000000000001E-2</v>
      </c>
      <c r="CE127">
        <v>-6.3820100000000005E-2</v>
      </c>
      <c r="CF127">
        <v>-4.6580400000000001E-2</v>
      </c>
      <c r="CG127">
        <v>-1.9827999999999998E-2</v>
      </c>
      <c r="CH127">
        <v>-2.3027499999999999E-2</v>
      </c>
      <c r="CI127">
        <v>-2.4856900000000001E-2</v>
      </c>
      <c r="CJ127">
        <v>-1.60632E-2</v>
      </c>
      <c r="CK127">
        <v>-2.8132999999999999E-3</v>
      </c>
      <c r="CL127">
        <v>1.01032E-2</v>
      </c>
      <c r="CM127">
        <v>3.7436000000000001E-3</v>
      </c>
      <c r="CN127">
        <v>-4.463E-3</v>
      </c>
      <c r="CO127">
        <v>-2.0812199999999999E-2</v>
      </c>
      <c r="CP127">
        <v>-1.4773700000000001E-2</v>
      </c>
      <c r="CQ127">
        <v>-3.2744299999999997E-2</v>
      </c>
      <c r="CR127">
        <v>-2.7478200000000001E-2</v>
      </c>
      <c r="CS127">
        <v>-3.5845399999999999E-2</v>
      </c>
      <c r="CT127">
        <v>-4.0602800000000001E-2</v>
      </c>
      <c r="CU127">
        <v>0.34433079999999999</v>
      </c>
      <c r="CV127">
        <v>0.40602510000000003</v>
      </c>
      <c r="CW127">
        <v>-0.18875149999999999</v>
      </c>
      <c r="CX127">
        <v>-0.19727059999999999</v>
      </c>
      <c r="CY127">
        <v>-0.1085527</v>
      </c>
      <c r="CZ127">
        <v>-6.3947100000000007E-2</v>
      </c>
      <c r="DA127">
        <v>-3.5793100000000001E-2</v>
      </c>
      <c r="DB127">
        <v>-2.4119100000000001E-2</v>
      </c>
      <c r="DC127">
        <v>-5.5523500000000003E-2</v>
      </c>
      <c r="DD127">
        <v>-3.8843000000000003E-2</v>
      </c>
      <c r="DE127">
        <v>-1.2884700000000001E-2</v>
      </c>
      <c r="DF127">
        <v>-1.6722500000000001E-2</v>
      </c>
      <c r="DG127">
        <v>-1.9037700000000001E-2</v>
      </c>
      <c r="DH127">
        <v>-1.06242E-2</v>
      </c>
      <c r="DI127">
        <v>2.7980000000000001E-3</v>
      </c>
      <c r="DJ127">
        <v>1.6222199999999999E-2</v>
      </c>
      <c r="DK127">
        <v>1.04425E-2</v>
      </c>
      <c r="DL127">
        <v>2.6822E-3</v>
      </c>
      <c r="DM127">
        <v>-1.3380100000000001E-2</v>
      </c>
      <c r="DN127">
        <v>-6.8864E-3</v>
      </c>
      <c r="DO127">
        <v>-2.4228599999999999E-2</v>
      </c>
      <c r="DP127">
        <v>-1.8376300000000002E-2</v>
      </c>
      <c r="DQ127">
        <v>-2.63088E-2</v>
      </c>
      <c r="DR127">
        <v>-3.0766600000000002E-2</v>
      </c>
      <c r="DS127">
        <v>0.35452699999999998</v>
      </c>
      <c r="DT127">
        <v>0.4164428</v>
      </c>
      <c r="DU127">
        <v>-0.17836930000000001</v>
      </c>
      <c r="DV127">
        <v>-0.18764339999999999</v>
      </c>
      <c r="DW127">
        <v>-9.9352200000000002E-2</v>
      </c>
      <c r="DX127">
        <v>-5.5228399999999997E-2</v>
      </c>
      <c r="DY127">
        <v>-2.7579900000000001E-2</v>
      </c>
      <c r="DZ127">
        <v>-1.6619200000000001E-2</v>
      </c>
      <c r="EA127">
        <v>-4.35445E-2</v>
      </c>
      <c r="EB127">
        <v>-2.7671500000000002E-2</v>
      </c>
      <c r="EC127">
        <v>-2.8595999999999999E-3</v>
      </c>
      <c r="ED127">
        <v>-7.6188999999999996E-3</v>
      </c>
      <c r="EE127">
        <v>-1.0635800000000001E-2</v>
      </c>
      <c r="EF127">
        <v>-2.7710999999999999E-3</v>
      </c>
      <c r="EG127">
        <v>1.09E-2</v>
      </c>
      <c r="EH127">
        <v>2.5056999999999999E-2</v>
      </c>
      <c r="EI127">
        <v>2.0114699999999999E-2</v>
      </c>
      <c r="EJ127">
        <v>1.29987E-2</v>
      </c>
      <c r="EK127">
        <v>-2.6492999999999998E-3</v>
      </c>
      <c r="EL127">
        <v>4.5017E-3</v>
      </c>
      <c r="EM127">
        <v>-1.1933300000000001E-2</v>
      </c>
      <c r="EN127">
        <v>-5.2344999999999996E-3</v>
      </c>
      <c r="EO127">
        <v>-1.2539399999999999E-2</v>
      </c>
      <c r="EP127">
        <v>-1.6564700000000002E-2</v>
      </c>
      <c r="EQ127">
        <v>0.36924849999999998</v>
      </c>
      <c r="ER127">
        <v>0.43148429999999999</v>
      </c>
      <c r="ES127">
        <v>-0.16337889999999999</v>
      </c>
      <c r="ET127">
        <v>-0.17374319999999999</v>
      </c>
      <c r="EU127">
        <v>-8.6068099999999995E-2</v>
      </c>
      <c r="EV127">
        <v>-4.2639900000000001E-2</v>
      </c>
      <c r="EW127">
        <v>-1.5721300000000001E-2</v>
      </c>
      <c r="EX127">
        <v>-5.7905999999999999E-3</v>
      </c>
      <c r="EY127">
        <v>83.712059999999994</v>
      </c>
      <c r="EZ127">
        <v>83.113330000000005</v>
      </c>
      <c r="FA127">
        <v>80.683189999999996</v>
      </c>
      <c r="FB127">
        <v>79.023120000000006</v>
      </c>
      <c r="FC127">
        <v>79.120109999999997</v>
      </c>
      <c r="FD127">
        <v>77.889449999999997</v>
      </c>
      <c r="FE127">
        <v>75.735230000000001</v>
      </c>
      <c r="FF127">
        <v>75.764660000000006</v>
      </c>
      <c r="FG127">
        <v>78.937700000000007</v>
      </c>
      <c r="FH127">
        <v>82.196889999999996</v>
      </c>
      <c r="FI127">
        <v>86.441249999999997</v>
      </c>
      <c r="FJ127">
        <v>91.200680000000006</v>
      </c>
      <c r="FK127">
        <v>95.13776</v>
      </c>
      <c r="FL127">
        <v>98.446370000000002</v>
      </c>
      <c r="FM127">
        <v>100.44540000000001</v>
      </c>
      <c r="FN127">
        <v>102.3886</v>
      </c>
      <c r="FO127">
        <v>102.8693</v>
      </c>
      <c r="FP127">
        <v>102.1867</v>
      </c>
      <c r="FQ127">
        <v>98.564139999999995</v>
      </c>
      <c r="FR127">
        <v>92.350040000000007</v>
      </c>
      <c r="FS127">
        <v>87.237849999999995</v>
      </c>
      <c r="FT127">
        <v>83.771169999999998</v>
      </c>
      <c r="FU127">
        <v>81.324910000000003</v>
      </c>
      <c r="FV127">
        <v>79.596239999999995</v>
      </c>
      <c r="FW127">
        <v>0.18264369999999999</v>
      </c>
      <c r="FX127">
        <v>1.3898799999999999E-2</v>
      </c>
      <c r="FY127">
        <v>1.3898799999999999E-2</v>
      </c>
      <c r="FZ127">
        <v>0</v>
      </c>
      <c r="GA127">
        <v>0</v>
      </c>
    </row>
    <row r="128" spans="1:183" x14ac:dyDescent="0.3">
      <c r="A128" t="s">
        <v>52</v>
      </c>
      <c r="B128" t="s">
        <v>53</v>
      </c>
      <c r="C128" t="s">
        <v>106</v>
      </c>
      <c r="D128" s="6">
        <v>44753</v>
      </c>
      <c r="E128" s="46">
        <v>18</v>
      </c>
      <c r="F128" s="46">
        <v>19</v>
      </c>
      <c r="G128" s="46">
        <v>18</v>
      </c>
      <c r="H128" s="46">
        <v>19</v>
      </c>
      <c r="I128">
        <v>2499</v>
      </c>
      <c r="J128">
        <v>8033</v>
      </c>
      <c r="K128">
        <v>0.80376789999999998</v>
      </c>
      <c r="L128">
        <v>0.69360259999999996</v>
      </c>
      <c r="M128">
        <v>0.64158420000000005</v>
      </c>
      <c r="N128">
        <v>0.59613559999999999</v>
      </c>
      <c r="O128">
        <v>0.58300799999999997</v>
      </c>
      <c r="P128">
        <v>0.6077631</v>
      </c>
      <c r="Q128">
        <v>0.62467510000000004</v>
      </c>
      <c r="R128">
        <v>0.61829509999999999</v>
      </c>
      <c r="S128">
        <v>0.55725150000000001</v>
      </c>
      <c r="T128">
        <v>0.55653540000000001</v>
      </c>
      <c r="U128">
        <v>0.58141620000000005</v>
      </c>
      <c r="V128">
        <v>0.62057580000000001</v>
      </c>
      <c r="W128">
        <v>0.70644180000000001</v>
      </c>
      <c r="X128">
        <v>0.80308440000000003</v>
      </c>
      <c r="Y128">
        <v>0.89248119999999997</v>
      </c>
      <c r="Z128">
        <v>1.006688</v>
      </c>
      <c r="AA128">
        <v>1.118765</v>
      </c>
      <c r="AB128">
        <v>1.2913779999999999</v>
      </c>
      <c r="AC128">
        <v>1.4621949999999999</v>
      </c>
      <c r="AD128">
        <v>1.463727</v>
      </c>
      <c r="AE128">
        <v>1.428356</v>
      </c>
      <c r="AF128">
        <v>1.3181229999999999</v>
      </c>
      <c r="AG128">
        <v>1.1422140000000001</v>
      </c>
      <c r="AH128">
        <v>0.96164510000000003</v>
      </c>
      <c r="AI128">
        <v>-5.1803099999999998E-2</v>
      </c>
      <c r="AJ128">
        <v>-5.0027000000000002E-2</v>
      </c>
      <c r="AK128">
        <v>-4.2997599999999997E-2</v>
      </c>
      <c r="AL128">
        <v>-4.4774700000000001E-2</v>
      </c>
      <c r="AM128">
        <v>-3.9976200000000003E-2</v>
      </c>
      <c r="AN128">
        <v>-1.396E-2</v>
      </c>
      <c r="AO128">
        <v>-4.1253499999999999E-2</v>
      </c>
      <c r="AP128">
        <v>-1.9114300000000001E-2</v>
      </c>
      <c r="AQ128">
        <v>-4.3111900000000002E-2</v>
      </c>
      <c r="AR128">
        <v>-2.66395E-2</v>
      </c>
      <c r="AS128">
        <v>-3.1005499999999998E-2</v>
      </c>
      <c r="AT128">
        <v>-3.7233000000000002E-2</v>
      </c>
      <c r="AU128">
        <v>-2.3182100000000001E-2</v>
      </c>
      <c r="AV128">
        <v>-2.4717599999999999E-2</v>
      </c>
      <c r="AW128">
        <v>-5.7839799999999997E-2</v>
      </c>
      <c r="AX128">
        <v>-7.1349200000000002E-2</v>
      </c>
      <c r="AY128">
        <v>-6.7371E-2</v>
      </c>
      <c r="AZ128">
        <v>6.2293599999999998E-2</v>
      </c>
      <c r="BA128">
        <v>0.1187163</v>
      </c>
      <c r="BB128">
        <v>-0.1217036</v>
      </c>
      <c r="BC128">
        <v>-0.1045193</v>
      </c>
      <c r="BD128">
        <v>-0.138934</v>
      </c>
      <c r="BE128">
        <v>-0.1098991</v>
      </c>
      <c r="BF128">
        <v>-7.88325E-2</v>
      </c>
      <c r="BG128">
        <v>-3.82727E-2</v>
      </c>
      <c r="BH128">
        <v>-3.7814800000000003E-2</v>
      </c>
      <c r="BI128">
        <v>-3.1233299999999999E-2</v>
      </c>
      <c r="BJ128">
        <v>-3.3502499999999998E-2</v>
      </c>
      <c r="BK128">
        <v>-2.98356E-2</v>
      </c>
      <c r="BL128">
        <v>-4.2392999999999997E-3</v>
      </c>
      <c r="BM128">
        <v>-3.0824299999999999E-2</v>
      </c>
      <c r="BN128">
        <v>-8.5646999999999997E-3</v>
      </c>
      <c r="BO128">
        <v>-3.23069E-2</v>
      </c>
      <c r="BP128">
        <v>-1.5484299999999999E-2</v>
      </c>
      <c r="BQ128">
        <v>-1.8322100000000001E-2</v>
      </c>
      <c r="BR128">
        <v>-2.4124E-2</v>
      </c>
      <c r="BS128">
        <v>-8.7489000000000004E-3</v>
      </c>
      <c r="BT128">
        <v>-8.9105E-3</v>
      </c>
      <c r="BU128">
        <v>-4.1243200000000001E-2</v>
      </c>
      <c r="BV128">
        <v>-5.4128900000000001E-2</v>
      </c>
      <c r="BW128">
        <v>-4.9502299999999999E-2</v>
      </c>
      <c r="BX128">
        <v>8.0173999999999995E-2</v>
      </c>
      <c r="BY128">
        <v>0.1370034</v>
      </c>
      <c r="BZ128">
        <v>-0.10139960000000001</v>
      </c>
      <c r="CA128">
        <v>-8.5893899999999995E-2</v>
      </c>
      <c r="CB128">
        <v>-0.12161279999999999</v>
      </c>
      <c r="CC128">
        <v>-9.4382499999999994E-2</v>
      </c>
      <c r="CD128">
        <v>-6.4935499999999993E-2</v>
      </c>
      <c r="CE128">
        <v>-2.89016E-2</v>
      </c>
      <c r="CF128">
        <v>-2.9356699999999999E-2</v>
      </c>
      <c r="CG128">
        <v>-2.3085399999999999E-2</v>
      </c>
      <c r="CH128">
        <v>-2.56954E-2</v>
      </c>
      <c r="CI128">
        <v>-2.2812300000000001E-2</v>
      </c>
      <c r="CJ128">
        <v>2.4932000000000001E-3</v>
      </c>
      <c r="CK128">
        <v>-2.3601E-2</v>
      </c>
      <c r="CL128">
        <v>-1.2581000000000001E-3</v>
      </c>
      <c r="CM128">
        <v>-2.4823399999999999E-2</v>
      </c>
      <c r="CN128">
        <v>-7.7583000000000001E-3</v>
      </c>
      <c r="CO128">
        <v>-9.5376999999999997E-3</v>
      </c>
      <c r="CP128">
        <v>-1.5044800000000001E-2</v>
      </c>
      <c r="CQ128">
        <v>1.2474999999999999E-3</v>
      </c>
      <c r="CR128">
        <v>2.0374E-3</v>
      </c>
      <c r="CS128">
        <v>-2.9748299999999998E-2</v>
      </c>
      <c r="CT128">
        <v>-4.2202200000000002E-2</v>
      </c>
      <c r="CU128">
        <v>-3.7126600000000003E-2</v>
      </c>
      <c r="CV128">
        <v>9.2558000000000001E-2</v>
      </c>
      <c r="CW128">
        <v>0.1496691</v>
      </c>
      <c r="CX128">
        <v>-8.7337200000000004E-2</v>
      </c>
      <c r="CY128">
        <v>-7.2994000000000003E-2</v>
      </c>
      <c r="CZ128">
        <v>-0.1096163</v>
      </c>
      <c r="DA128">
        <v>-8.3635699999999993E-2</v>
      </c>
      <c r="DB128">
        <v>-5.5310499999999999E-2</v>
      </c>
      <c r="DC128">
        <v>-1.9530499999999999E-2</v>
      </c>
      <c r="DD128">
        <v>-2.08986E-2</v>
      </c>
      <c r="DE128">
        <v>-1.4937499999999999E-2</v>
      </c>
      <c r="DF128">
        <v>-1.7888399999999999E-2</v>
      </c>
      <c r="DG128">
        <v>-1.5789000000000001E-2</v>
      </c>
      <c r="DH128">
        <v>9.2256999999999999E-3</v>
      </c>
      <c r="DI128">
        <v>-1.6377800000000001E-2</v>
      </c>
      <c r="DJ128">
        <v>6.0483999999999998E-3</v>
      </c>
      <c r="DK128">
        <v>-1.7340000000000001E-2</v>
      </c>
      <c r="DL128">
        <v>-3.2199999999999997E-5</v>
      </c>
      <c r="DM128">
        <v>-7.5319999999999998E-4</v>
      </c>
      <c r="DN128">
        <v>-5.9655999999999997E-3</v>
      </c>
      <c r="DO128">
        <v>1.1243899999999999E-2</v>
      </c>
      <c r="DP128">
        <v>1.2985399999999999E-2</v>
      </c>
      <c r="DQ128">
        <v>-1.8253499999999999E-2</v>
      </c>
      <c r="DR128">
        <v>-3.02755E-2</v>
      </c>
      <c r="DS128">
        <v>-2.47508E-2</v>
      </c>
      <c r="DT128">
        <v>0.1049419</v>
      </c>
      <c r="DU128">
        <v>0.1623347</v>
      </c>
      <c r="DV128">
        <v>-7.3274699999999998E-2</v>
      </c>
      <c r="DW128">
        <v>-6.0094099999999998E-2</v>
      </c>
      <c r="DX128">
        <v>-9.7619700000000004E-2</v>
      </c>
      <c r="DY128">
        <v>-7.2888900000000006E-2</v>
      </c>
      <c r="DZ128">
        <v>-4.56856E-2</v>
      </c>
      <c r="EA128">
        <v>-6.0001000000000004E-3</v>
      </c>
      <c r="EB128">
        <v>-8.6864000000000004E-3</v>
      </c>
      <c r="EC128">
        <v>-3.1732000000000002E-3</v>
      </c>
      <c r="ED128">
        <v>-6.6162E-3</v>
      </c>
      <c r="EE128">
        <v>-5.6484999999999999E-3</v>
      </c>
      <c r="EF128">
        <v>1.8946399999999999E-2</v>
      </c>
      <c r="EG128">
        <v>-5.9484999999999998E-3</v>
      </c>
      <c r="EH128">
        <v>1.6598000000000002E-2</v>
      </c>
      <c r="EI128">
        <v>-6.535E-3</v>
      </c>
      <c r="EJ128">
        <v>1.11229E-2</v>
      </c>
      <c r="EK128">
        <v>1.1930100000000001E-2</v>
      </c>
      <c r="EL128">
        <v>7.1434000000000003E-3</v>
      </c>
      <c r="EM128">
        <v>2.5676999999999998E-2</v>
      </c>
      <c r="EN128">
        <v>2.8792399999999999E-2</v>
      </c>
      <c r="EO128">
        <v>-1.6567999999999999E-3</v>
      </c>
      <c r="EP128">
        <v>-1.3055199999999999E-2</v>
      </c>
      <c r="EQ128">
        <v>-6.8821999999999998E-3</v>
      </c>
      <c r="ER128">
        <v>0.1228223</v>
      </c>
      <c r="ES128">
        <v>0.1806218</v>
      </c>
      <c r="ET128">
        <v>-5.2970700000000003E-2</v>
      </c>
      <c r="EU128">
        <v>-4.14688E-2</v>
      </c>
      <c r="EV128">
        <v>-8.0298599999999998E-2</v>
      </c>
      <c r="EW128">
        <v>-5.7372199999999998E-2</v>
      </c>
      <c r="EX128">
        <v>-3.17886E-2</v>
      </c>
      <c r="EY128">
        <v>73.878590000000003</v>
      </c>
      <c r="EZ128">
        <v>73.308999999999997</v>
      </c>
      <c r="FA128">
        <v>72.198750000000004</v>
      </c>
      <c r="FB128">
        <v>71.07114</v>
      </c>
      <c r="FC128">
        <v>70.086299999999994</v>
      </c>
      <c r="FD128">
        <v>68.89255</v>
      </c>
      <c r="FE128">
        <v>69.891310000000004</v>
      </c>
      <c r="FF128">
        <v>73.473820000000003</v>
      </c>
      <c r="FG128">
        <v>78.048910000000006</v>
      </c>
      <c r="FH128">
        <v>83.206230000000005</v>
      </c>
      <c r="FI128">
        <v>87.151759999999996</v>
      </c>
      <c r="FJ128">
        <v>90.396649999999994</v>
      </c>
      <c r="FK128">
        <v>93.800929999999994</v>
      </c>
      <c r="FL128">
        <v>96.085539999999995</v>
      </c>
      <c r="FM128">
        <v>97.50076</v>
      </c>
      <c r="FN128">
        <v>99.068790000000007</v>
      </c>
      <c r="FO128">
        <v>99.15025</v>
      </c>
      <c r="FP128">
        <v>98.457009999999997</v>
      </c>
      <c r="FQ128">
        <v>96.70532</v>
      </c>
      <c r="FR128">
        <v>92.636060000000001</v>
      </c>
      <c r="FS128">
        <v>86.881659999999997</v>
      </c>
      <c r="FT128">
        <v>82.431020000000004</v>
      </c>
      <c r="FU128">
        <v>79.485870000000006</v>
      </c>
      <c r="FV128">
        <v>76.910399999999996</v>
      </c>
      <c r="FW128">
        <v>0.21231340000000001</v>
      </c>
      <c r="FX128">
        <v>1.6889600000000001E-2</v>
      </c>
      <c r="FY128">
        <v>1.6889600000000001E-2</v>
      </c>
      <c r="FZ128">
        <v>0</v>
      </c>
      <c r="GA128">
        <v>0</v>
      </c>
    </row>
    <row r="129" spans="1:183" x14ac:dyDescent="0.3">
      <c r="A129" t="s">
        <v>52</v>
      </c>
      <c r="B129" t="s">
        <v>53</v>
      </c>
      <c r="C129" t="s">
        <v>106</v>
      </c>
      <c r="D129" s="6">
        <v>44758</v>
      </c>
      <c r="E129" s="46">
        <v>17</v>
      </c>
      <c r="F129" s="46">
        <v>19</v>
      </c>
      <c r="G129" s="46">
        <v>18</v>
      </c>
      <c r="H129" s="46">
        <v>18</v>
      </c>
      <c r="I129">
        <v>4290</v>
      </c>
      <c r="J129">
        <v>9285</v>
      </c>
      <c r="K129">
        <v>0.81327530000000003</v>
      </c>
      <c r="L129">
        <v>0.71527180000000001</v>
      </c>
      <c r="M129">
        <v>0.64912829999999999</v>
      </c>
      <c r="N129">
        <v>0.60300529999999997</v>
      </c>
      <c r="O129">
        <v>0.58319889999999996</v>
      </c>
      <c r="P129">
        <v>0.58862309999999995</v>
      </c>
      <c r="Q129">
        <v>0.61391989999999996</v>
      </c>
      <c r="R129">
        <v>0.63704539999999998</v>
      </c>
      <c r="S129">
        <v>0.64493549999999999</v>
      </c>
      <c r="T129">
        <v>0.65204470000000003</v>
      </c>
      <c r="U129">
        <v>0.67824689999999999</v>
      </c>
      <c r="V129">
        <v>0.71420930000000005</v>
      </c>
      <c r="W129">
        <v>0.81800729999999999</v>
      </c>
      <c r="X129">
        <v>0.91511790000000004</v>
      </c>
      <c r="Y129">
        <v>1.0212779999999999</v>
      </c>
      <c r="Z129">
        <v>1.142352</v>
      </c>
      <c r="AA129">
        <v>1.229471</v>
      </c>
      <c r="AB129">
        <v>1.3575090000000001</v>
      </c>
      <c r="AC129">
        <v>1.4702200000000001</v>
      </c>
      <c r="AD129">
        <v>1.4521139999999999</v>
      </c>
      <c r="AE129">
        <v>1.3844730000000001</v>
      </c>
      <c r="AF129">
        <v>1.36822</v>
      </c>
      <c r="AG129">
        <v>1.222191</v>
      </c>
      <c r="AH129">
        <v>1.036843</v>
      </c>
      <c r="AI129">
        <v>-1.6973499999999999E-2</v>
      </c>
      <c r="AJ129">
        <v>-1.2632900000000001E-2</v>
      </c>
      <c r="AK129">
        <v>-2.36168E-2</v>
      </c>
      <c r="AL129">
        <v>-2.3064899999999999E-2</v>
      </c>
      <c r="AM129">
        <v>-2.5836600000000001E-2</v>
      </c>
      <c r="AN129">
        <v>-2.1262199999999998E-2</v>
      </c>
      <c r="AO129">
        <v>-7.8014E-3</v>
      </c>
      <c r="AP129">
        <v>-2.6654000000000001E-3</v>
      </c>
      <c r="AQ129">
        <v>1.88557E-2</v>
      </c>
      <c r="AR129">
        <v>-3.7856000000000001E-3</v>
      </c>
      <c r="AS129">
        <v>-1.8078400000000001E-2</v>
      </c>
      <c r="AT129">
        <v>-3.2755399999999997E-2</v>
      </c>
      <c r="AU129">
        <v>1.37444E-2</v>
      </c>
      <c r="AV129">
        <v>1.54889E-2</v>
      </c>
      <c r="AW129">
        <v>2.0623E-3</v>
      </c>
      <c r="AX129">
        <v>3.0971000000000002E-3</v>
      </c>
      <c r="AY129">
        <v>7.5689500000000007E-2</v>
      </c>
      <c r="AZ129">
        <v>0.1123439</v>
      </c>
      <c r="BA129">
        <v>-4.3721999999999997E-3</v>
      </c>
      <c r="BB129">
        <v>-8.3322300000000002E-2</v>
      </c>
      <c r="BC129">
        <v>-8.5723499999999994E-2</v>
      </c>
      <c r="BD129">
        <v>-6.03022E-2</v>
      </c>
      <c r="BE129">
        <v>-3.00477E-2</v>
      </c>
      <c r="BF129">
        <v>-2.75363E-2</v>
      </c>
      <c r="BG129">
        <v>-6.0943999999999998E-3</v>
      </c>
      <c r="BH129">
        <v>-2.3882999999999999E-3</v>
      </c>
      <c r="BI129">
        <v>-1.4227099999999999E-2</v>
      </c>
      <c r="BJ129">
        <v>-1.45223E-2</v>
      </c>
      <c r="BK129">
        <v>-1.7961700000000001E-2</v>
      </c>
      <c r="BL129">
        <v>-1.40909E-2</v>
      </c>
      <c r="BM129">
        <v>-6.6839999999999998E-4</v>
      </c>
      <c r="BN129">
        <v>5.7545000000000001E-3</v>
      </c>
      <c r="BO129">
        <v>2.8160000000000001E-2</v>
      </c>
      <c r="BP129">
        <v>6.1498000000000004E-3</v>
      </c>
      <c r="BQ129">
        <v>-6.6611999999999999E-3</v>
      </c>
      <c r="BR129">
        <v>-2.0747100000000001E-2</v>
      </c>
      <c r="BS129">
        <v>2.64064E-2</v>
      </c>
      <c r="BT129">
        <v>2.8937899999999999E-2</v>
      </c>
      <c r="BU129">
        <v>1.68232E-2</v>
      </c>
      <c r="BV129">
        <v>1.8130799999999999E-2</v>
      </c>
      <c r="BW129">
        <v>9.0702699999999997E-2</v>
      </c>
      <c r="BX129">
        <v>0.12817600000000001</v>
      </c>
      <c r="BY129">
        <v>1.26512E-2</v>
      </c>
      <c r="BZ129">
        <v>-6.65071E-2</v>
      </c>
      <c r="CA129">
        <v>-6.9761100000000006E-2</v>
      </c>
      <c r="CB129">
        <v>-4.47356E-2</v>
      </c>
      <c r="CC129">
        <v>-1.60118E-2</v>
      </c>
      <c r="CD129">
        <v>-1.4970199999999999E-2</v>
      </c>
      <c r="CE129">
        <v>1.4404999999999999E-3</v>
      </c>
      <c r="CF129">
        <v>4.7070999999999997E-3</v>
      </c>
      <c r="CG129">
        <v>-7.7237E-3</v>
      </c>
      <c r="CH129">
        <v>-8.6058000000000003E-3</v>
      </c>
      <c r="CI129">
        <v>-1.25075E-2</v>
      </c>
      <c r="CJ129">
        <v>-9.1240999999999996E-3</v>
      </c>
      <c r="CK129">
        <v>4.2719000000000003E-3</v>
      </c>
      <c r="CL129">
        <v>1.1586000000000001E-2</v>
      </c>
      <c r="CM129">
        <v>3.4604000000000003E-2</v>
      </c>
      <c r="CN129">
        <v>1.3030999999999999E-2</v>
      </c>
      <c r="CO129">
        <v>1.2463000000000001E-3</v>
      </c>
      <c r="CP129">
        <v>-1.24303E-2</v>
      </c>
      <c r="CQ129">
        <v>3.5175999999999999E-2</v>
      </c>
      <c r="CR129">
        <v>3.8252700000000001E-2</v>
      </c>
      <c r="CS129">
        <v>2.7046600000000001E-2</v>
      </c>
      <c r="CT129">
        <v>2.8542999999999999E-2</v>
      </c>
      <c r="CU129">
        <v>0.1011007</v>
      </c>
      <c r="CV129">
        <v>0.1391414</v>
      </c>
      <c r="CW129">
        <v>2.4441500000000001E-2</v>
      </c>
      <c r="CX129">
        <v>-5.4860899999999997E-2</v>
      </c>
      <c r="CY129">
        <v>-5.8705500000000001E-2</v>
      </c>
      <c r="CZ129">
        <v>-3.39543E-2</v>
      </c>
      <c r="DA129">
        <v>-6.2906000000000004E-3</v>
      </c>
      <c r="DB129">
        <v>-6.267E-3</v>
      </c>
      <c r="DC129">
        <v>8.9753000000000003E-3</v>
      </c>
      <c r="DD129">
        <v>1.18026E-2</v>
      </c>
      <c r="DE129">
        <v>-1.2204E-3</v>
      </c>
      <c r="DF129">
        <v>-2.6892000000000001E-3</v>
      </c>
      <c r="DG129">
        <v>-7.0533999999999996E-3</v>
      </c>
      <c r="DH129">
        <v>-4.1573000000000001E-3</v>
      </c>
      <c r="DI129">
        <v>9.2122000000000002E-3</v>
      </c>
      <c r="DJ129">
        <v>1.7417599999999998E-2</v>
      </c>
      <c r="DK129">
        <v>4.1048099999999997E-2</v>
      </c>
      <c r="DL129">
        <v>1.9912200000000001E-2</v>
      </c>
      <c r="DM129">
        <v>9.1538000000000001E-3</v>
      </c>
      <c r="DN129">
        <v>-4.1133999999999997E-3</v>
      </c>
      <c r="DO129">
        <v>4.3945600000000001E-2</v>
      </c>
      <c r="DP129">
        <v>4.7567400000000003E-2</v>
      </c>
      <c r="DQ129">
        <v>3.7269900000000002E-2</v>
      </c>
      <c r="DR129">
        <v>3.8955299999999998E-2</v>
      </c>
      <c r="DS129">
        <v>0.11149870000000001</v>
      </c>
      <c r="DT129">
        <v>0.15010670000000001</v>
      </c>
      <c r="DU129">
        <v>3.6231899999999997E-2</v>
      </c>
      <c r="DV129">
        <v>-4.3214799999999998E-2</v>
      </c>
      <c r="DW129">
        <v>-4.7649999999999998E-2</v>
      </c>
      <c r="DX129">
        <v>-2.3172999999999999E-2</v>
      </c>
      <c r="DY129">
        <v>3.4305999999999998E-3</v>
      </c>
      <c r="DZ129">
        <v>2.4363000000000002E-3</v>
      </c>
      <c r="EA129">
        <v>1.9854400000000001E-2</v>
      </c>
      <c r="EB129">
        <v>2.2047199999999999E-2</v>
      </c>
      <c r="EC129">
        <v>8.1693000000000009E-3</v>
      </c>
      <c r="ED129">
        <v>5.8532999999999996E-3</v>
      </c>
      <c r="EE129">
        <v>8.2149999999999996E-4</v>
      </c>
      <c r="EF129">
        <v>3.0138999999999999E-3</v>
      </c>
      <c r="EG129">
        <v>1.6345200000000001E-2</v>
      </c>
      <c r="EH129">
        <v>2.5837499999999999E-2</v>
      </c>
      <c r="EI129">
        <v>5.0352300000000003E-2</v>
      </c>
      <c r="EJ129">
        <v>2.9847599999999998E-2</v>
      </c>
      <c r="EK129">
        <v>2.0570999999999999E-2</v>
      </c>
      <c r="EL129">
        <v>7.8948000000000004E-3</v>
      </c>
      <c r="EM129">
        <v>5.6607499999999998E-2</v>
      </c>
      <c r="EN129">
        <v>6.1016500000000001E-2</v>
      </c>
      <c r="EO129">
        <v>5.2030899999999998E-2</v>
      </c>
      <c r="EP129">
        <v>5.3988899999999999E-2</v>
      </c>
      <c r="EQ129">
        <v>0.12651180000000001</v>
      </c>
      <c r="ER129">
        <v>0.1659389</v>
      </c>
      <c r="ES129">
        <v>5.3255299999999998E-2</v>
      </c>
      <c r="ET129">
        <v>-2.6399599999999999E-2</v>
      </c>
      <c r="EU129">
        <v>-3.1687600000000003E-2</v>
      </c>
      <c r="EV129">
        <v>-7.6065000000000004E-3</v>
      </c>
      <c r="EW129">
        <v>1.7466499999999999E-2</v>
      </c>
      <c r="EX129">
        <v>1.5002400000000001E-2</v>
      </c>
      <c r="EY129">
        <v>75.004310000000004</v>
      </c>
      <c r="EZ129">
        <v>73.351500000000001</v>
      </c>
      <c r="FA129">
        <v>71.544780000000003</v>
      </c>
      <c r="FB129">
        <v>69.875060000000005</v>
      </c>
      <c r="FC129">
        <v>68.910769999999999</v>
      </c>
      <c r="FD129">
        <v>67.751660000000001</v>
      </c>
      <c r="FE129">
        <v>68.097970000000004</v>
      </c>
      <c r="FF129">
        <v>71.301299999999998</v>
      </c>
      <c r="FG129">
        <v>76.582890000000006</v>
      </c>
      <c r="FH129">
        <v>81.468270000000004</v>
      </c>
      <c r="FI129">
        <v>85.851910000000004</v>
      </c>
      <c r="FJ129">
        <v>89.684049999999999</v>
      </c>
      <c r="FK129">
        <v>93.382099999999994</v>
      </c>
      <c r="FL129">
        <v>96.677260000000004</v>
      </c>
      <c r="FM129">
        <v>99.305189999999996</v>
      </c>
      <c r="FN129">
        <v>100.6618</v>
      </c>
      <c r="FO129">
        <v>101.648</v>
      </c>
      <c r="FP129">
        <v>101.682</v>
      </c>
      <c r="FQ129">
        <v>100.6181</v>
      </c>
      <c r="FR129">
        <v>97.326419999999999</v>
      </c>
      <c r="FS129">
        <v>91.497110000000006</v>
      </c>
      <c r="FT129">
        <v>86.56353</v>
      </c>
      <c r="FU129">
        <v>83.519900000000007</v>
      </c>
      <c r="FV129">
        <v>81.465400000000002</v>
      </c>
      <c r="FW129">
        <v>0.1854751</v>
      </c>
      <c r="FX129">
        <v>1.45816E-2</v>
      </c>
      <c r="FY129">
        <v>1.45816E-2</v>
      </c>
      <c r="FZ129">
        <v>0</v>
      </c>
      <c r="GA129">
        <v>0</v>
      </c>
    </row>
    <row r="130" spans="1:183" x14ac:dyDescent="0.3">
      <c r="A130" t="s">
        <v>52</v>
      </c>
      <c r="B130" t="s">
        <v>53</v>
      </c>
      <c r="C130" t="s">
        <v>106</v>
      </c>
      <c r="D130" s="6">
        <v>44759</v>
      </c>
      <c r="E130" s="46">
        <v>16</v>
      </c>
      <c r="F130" s="46">
        <v>18</v>
      </c>
      <c r="G130" s="46">
        <v>17</v>
      </c>
      <c r="H130" s="46">
        <v>17</v>
      </c>
      <c r="I130">
        <v>1099</v>
      </c>
      <c r="J130">
        <v>9285</v>
      </c>
      <c r="K130">
        <v>1.083736</v>
      </c>
      <c r="L130">
        <v>0.94894520000000004</v>
      </c>
      <c r="M130">
        <v>0.86820810000000004</v>
      </c>
      <c r="N130">
        <v>0.77343430000000002</v>
      </c>
      <c r="O130">
        <v>0.73872150000000003</v>
      </c>
      <c r="P130">
        <v>0.7248175</v>
      </c>
      <c r="Q130">
        <v>0.73353259999999998</v>
      </c>
      <c r="R130">
        <v>0.74025490000000005</v>
      </c>
      <c r="S130">
        <v>0.78301639999999995</v>
      </c>
      <c r="T130">
        <v>0.78017840000000005</v>
      </c>
      <c r="U130">
        <v>0.86289979999999999</v>
      </c>
      <c r="V130">
        <v>0.95143630000000001</v>
      </c>
      <c r="W130">
        <v>1.1011599999999999</v>
      </c>
      <c r="X130">
        <v>1.1883840000000001</v>
      </c>
      <c r="Y130">
        <v>1.280138</v>
      </c>
      <c r="Z130">
        <v>1.391667</v>
      </c>
      <c r="AA130">
        <v>1.4984440000000001</v>
      </c>
      <c r="AB130">
        <v>1.591051</v>
      </c>
      <c r="AC130">
        <v>1.5894889999999999</v>
      </c>
      <c r="AD130">
        <v>1.587513</v>
      </c>
      <c r="AE130">
        <v>1.5514730000000001</v>
      </c>
      <c r="AF130">
        <v>1.591439</v>
      </c>
      <c r="AG130">
        <v>1.4327110000000001</v>
      </c>
      <c r="AH130">
        <v>1.218917</v>
      </c>
      <c r="AI130">
        <v>6.2258000000000001E-3</v>
      </c>
      <c r="AJ130">
        <v>-1.1646399999999999E-2</v>
      </c>
      <c r="AK130">
        <v>3.5864999999999998E-3</v>
      </c>
      <c r="AL130">
        <v>-1.73379E-2</v>
      </c>
      <c r="AM130">
        <v>-2.2809599999999999E-2</v>
      </c>
      <c r="AN130">
        <v>-7.9836999999999998E-3</v>
      </c>
      <c r="AO130">
        <v>9.7675999999999995E-3</v>
      </c>
      <c r="AP130">
        <v>8.4542000000000003E-3</v>
      </c>
      <c r="AQ130">
        <v>3.3754600000000003E-2</v>
      </c>
      <c r="AR130">
        <v>-5.9531999999999996E-3</v>
      </c>
      <c r="AS130">
        <v>-3.4451E-3</v>
      </c>
      <c r="AT130">
        <v>4.5524500000000002E-2</v>
      </c>
      <c r="AU130">
        <v>3.7742199999999997E-2</v>
      </c>
      <c r="AV130">
        <v>4.1910999999999997E-3</v>
      </c>
      <c r="AW130">
        <v>-1.1978300000000001E-2</v>
      </c>
      <c r="AX130">
        <v>4.6638600000000002E-2</v>
      </c>
      <c r="AY130">
        <v>0.1227857</v>
      </c>
      <c r="AZ130">
        <v>2.5716900000000001E-2</v>
      </c>
      <c r="BA130">
        <v>-0.15278310000000001</v>
      </c>
      <c r="BB130">
        <v>-0.1425901</v>
      </c>
      <c r="BC130">
        <v>-0.1011164</v>
      </c>
      <c r="BD130">
        <v>-8.0193700000000007E-2</v>
      </c>
      <c r="BE130">
        <v>-9.3373600000000001E-2</v>
      </c>
      <c r="BF130">
        <v>-9.7272200000000003E-2</v>
      </c>
      <c r="BG130">
        <v>2.9535200000000001E-2</v>
      </c>
      <c r="BH130">
        <v>8.5033000000000001E-3</v>
      </c>
      <c r="BI130">
        <v>2.1337399999999999E-2</v>
      </c>
      <c r="BJ130">
        <v>-1.9484999999999999E-3</v>
      </c>
      <c r="BK130">
        <v>-7.8224999999999996E-3</v>
      </c>
      <c r="BL130">
        <v>6.7686999999999999E-3</v>
      </c>
      <c r="BM130">
        <v>2.56774E-2</v>
      </c>
      <c r="BN130">
        <v>2.6927199999999998E-2</v>
      </c>
      <c r="BO130">
        <v>5.5139000000000001E-2</v>
      </c>
      <c r="BP130">
        <v>1.6397599999999998E-2</v>
      </c>
      <c r="BQ130">
        <v>2.2572499999999999E-2</v>
      </c>
      <c r="BR130">
        <v>7.2780600000000001E-2</v>
      </c>
      <c r="BS130">
        <v>6.7285300000000006E-2</v>
      </c>
      <c r="BT130">
        <v>3.6246399999999998E-2</v>
      </c>
      <c r="BU130">
        <v>2.19075E-2</v>
      </c>
      <c r="BV130">
        <v>7.9706799999999994E-2</v>
      </c>
      <c r="BW130">
        <v>0.1548329</v>
      </c>
      <c r="BX130">
        <v>5.96953E-2</v>
      </c>
      <c r="BY130">
        <v>-0.11779249999999999</v>
      </c>
      <c r="BZ130">
        <v>-0.1086681</v>
      </c>
      <c r="CA130">
        <v>-6.9985000000000006E-2</v>
      </c>
      <c r="CB130">
        <v>-4.7953799999999998E-2</v>
      </c>
      <c r="CC130">
        <v>-6.4616900000000005E-2</v>
      </c>
      <c r="CD130">
        <v>-7.3220999999999994E-2</v>
      </c>
      <c r="CE130">
        <v>4.5679200000000003E-2</v>
      </c>
      <c r="CF130">
        <v>2.2459E-2</v>
      </c>
      <c r="CG130">
        <v>3.3631500000000002E-2</v>
      </c>
      <c r="CH130">
        <v>8.7101999999999995E-3</v>
      </c>
      <c r="CI130">
        <v>2.5576000000000002E-3</v>
      </c>
      <c r="CJ130">
        <v>1.6986100000000001E-2</v>
      </c>
      <c r="CK130">
        <v>3.6696399999999997E-2</v>
      </c>
      <c r="CL130">
        <v>3.9721600000000003E-2</v>
      </c>
      <c r="CM130">
        <v>6.9949700000000004E-2</v>
      </c>
      <c r="CN130">
        <v>3.1877700000000002E-2</v>
      </c>
      <c r="CO130">
        <v>4.0592200000000002E-2</v>
      </c>
      <c r="CP130">
        <v>9.1658199999999995E-2</v>
      </c>
      <c r="CQ130">
        <v>8.7746699999999997E-2</v>
      </c>
      <c r="CR130">
        <v>5.8447800000000001E-2</v>
      </c>
      <c r="CS130">
        <v>4.5376699999999999E-2</v>
      </c>
      <c r="CT130">
        <v>0.1026097</v>
      </c>
      <c r="CU130">
        <v>0.17702879999999999</v>
      </c>
      <c r="CV130">
        <v>8.3228700000000003E-2</v>
      </c>
      <c r="CW130">
        <v>-9.3558199999999994E-2</v>
      </c>
      <c r="CX130">
        <v>-8.5173799999999994E-2</v>
      </c>
      <c r="CY130">
        <v>-4.8423500000000001E-2</v>
      </c>
      <c r="CZ130">
        <v>-2.5624600000000001E-2</v>
      </c>
      <c r="DA130">
        <v>-4.47001E-2</v>
      </c>
      <c r="DB130">
        <v>-5.6563299999999997E-2</v>
      </c>
      <c r="DC130">
        <v>6.1823299999999998E-2</v>
      </c>
      <c r="DD130">
        <v>3.6414599999999998E-2</v>
      </c>
      <c r="DE130">
        <v>4.59257E-2</v>
      </c>
      <c r="DF130">
        <v>1.9368900000000001E-2</v>
      </c>
      <c r="DG130">
        <v>1.29376E-2</v>
      </c>
      <c r="DH130">
        <v>2.7203499999999999E-2</v>
      </c>
      <c r="DI130">
        <v>4.7715500000000001E-2</v>
      </c>
      <c r="DJ130">
        <v>5.2516E-2</v>
      </c>
      <c r="DK130">
        <v>8.4760500000000003E-2</v>
      </c>
      <c r="DL130">
        <v>4.7357799999999999E-2</v>
      </c>
      <c r="DM130">
        <v>5.8611900000000001E-2</v>
      </c>
      <c r="DN130">
        <v>0.1105357</v>
      </c>
      <c r="DO130">
        <v>0.1082082</v>
      </c>
      <c r="DP130">
        <v>8.0649200000000004E-2</v>
      </c>
      <c r="DQ130">
        <v>6.8845900000000002E-2</v>
      </c>
      <c r="DR130">
        <v>0.1255127</v>
      </c>
      <c r="DS130">
        <v>0.1992247</v>
      </c>
      <c r="DT130">
        <v>0.1067621</v>
      </c>
      <c r="DU130">
        <v>-6.9323899999999994E-2</v>
      </c>
      <c r="DV130">
        <v>-6.1679499999999998E-2</v>
      </c>
      <c r="DW130">
        <v>-2.6861900000000001E-2</v>
      </c>
      <c r="DX130">
        <v>-3.2953000000000001E-3</v>
      </c>
      <c r="DY130">
        <v>-2.4783300000000001E-2</v>
      </c>
      <c r="DZ130">
        <v>-3.9905599999999999E-2</v>
      </c>
      <c r="EA130">
        <v>8.5132700000000006E-2</v>
      </c>
      <c r="EB130">
        <v>5.6564400000000001E-2</v>
      </c>
      <c r="EC130">
        <v>6.36766E-2</v>
      </c>
      <c r="ED130">
        <v>3.4758299999999999E-2</v>
      </c>
      <c r="EE130">
        <v>2.79247E-2</v>
      </c>
      <c r="EF130">
        <v>4.1955800000000001E-2</v>
      </c>
      <c r="EG130">
        <v>6.3625299999999996E-2</v>
      </c>
      <c r="EH130">
        <v>7.0988999999999997E-2</v>
      </c>
      <c r="EI130">
        <v>0.1061449</v>
      </c>
      <c r="EJ130">
        <v>6.9708599999999996E-2</v>
      </c>
      <c r="EK130">
        <v>8.4629499999999996E-2</v>
      </c>
      <c r="EL130">
        <v>0.13779179999999999</v>
      </c>
      <c r="EM130">
        <v>0.13775129999999999</v>
      </c>
      <c r="EN130">
        <v>0.1127045</v>
      </c>
      <c r="EO130">
        <v>0.1027317</v>
      </c>
      <c r="EP130">
        <v>0.1585809</v>
      </c>
      <c r="EQ130">
        <v>0.23127200000000001</v>
      </c>
      <c r="ER130">
        <v>0.14074059999999999</v>
      </c>
      <c r="ES130">
        <v>-3.4333299999999997E-2</v>
      </c>
      <c r="ET130">
        <v>-2.7757400000000002E-2</v>
      </c>
      <c r="EU130">
        <v>4.2694999999999999E-3</v>
      </c>
      <c r="EV130">
        <v>2.8944500000000001E-2</v>
      </c>
      <c r="EW130">
        <v>3.9734000000000002E-3</v>
      </c>
      <c r="EX130">
        <v>-1.5854400000000001E-2</v>
      </c>
      <c r="EY130">
        <v>83.843190000000007</v>
      </c>
      <c r="EZ130">
        <v>82.317859999999996</v>
      </c>
      <c r="FA130">
        <v>80.606120000000004</v>
      </c>
      <c r="FB130">
        <v>78.771349999999998</v>
      </c>
      <c r="FC130">
        <v>77.096400000000003</v>
      </c>
      <c r="FD130">
        <v>76.083320000000001</v>
      </c>
      <c r="FE130">
        <v>75.36439</v>
      </c>
      <c r="FF130">
        <v>78.410989999999998</v>
      </c>
      <c r="FG130">
        <v>83.090220000000002</v>
      </c>
      <c r="FH130">
        <v>88.115780000000001</v>
      </c>
      <c r="FI130">
        <v>93.223820000000003</v>
      </c>
      <c r="FJ130">
        <v>97.551249999999996</v>
      </c>
      <c r="FK130">
        <v>100.2962</v>
      </c>
      <c r="FL130">
        <v>102.3942</v>
      </c>
      <c r="FM130">
        <v>102.9255</v>
      </c>
      <c r="FN130">
        <v>104.0107</v>
      </c>
      <c r="FO130">
        <v>104.26519999999999</v>
      </c>
      <c r="FP130">
        <v>103.1921</v>
      </c>
      <c r="FQ130">
        <v>100.8827</v>
      </c>
      <c r="FR130">
        <v>97.585750000000004</v>
      </c>
      <c r="FS130">
        <v>94.307879999999997</v>
      </c>
      <c r="FT130">
        <v>91.759799999999998</v>
      </c>
      <c r="FU130">
        <v>88.705290000000005</v>
      </c>
      <c r="FV130">
        <v>85.760570000000001</v>
      </c>
      <c r="FW130">
        <v>0.41730990000000001</v>
      </c>
      <c r="FX130">
        <v>3.0360600000000001E-2</v>
      </c>
      <c r="FY130">
        <v>3.0360600000000001E-2</v>
      </c>
      <c r="FZ130">
        <v>0</v>
      </c>
      <c r="GA130">
        <v>0</v>
      </c>
    </row>
    <row r="131" spans="1:183" x14ac:dyDescent="0.3">
      <c r="A131" t="s">
        <v>52</v>
      </c>
      <c r="B131" t="s">
        <v>53</v>
      </c>
      <c r="C131" t="s">
        <v>106</v>
      </c>
      <c r="D131" s="6">
        <v>44766</v>
      </c>
      <c r="F131" s="46"/>
      <c r="G131" s="46"/>
      <c r="H131" s="46"/>
      <c r="FZ131">
        <v>0</v>
      </c>
      <c r="GA131">
        <v>1</v>
      </c>
    </row>
    <row r="132" spans="1:183" x14ac:dyDescent="0.3">
      <c r="A132" t="s">
        <v>52</v>
      </c>
      <c r="B132" t="s">
        <v>53</v>
      </c>
      <c r="C132" t="s">
        <v>106</v>
      </c>
      <c r="D132" s="6">
        <v>44771</v>
      </c>
      <c r="E132" s="46">
        <v>18</v>
      </c>
      <c r="F132" s="46">
        <v>20</v>
      </c>
      <c r="G132" s="46">
        <v>19</v>
      </c>
      <c r="H132" s="46">
        <v>19</v>
      </c>
      <c r="I132">
        <v>2477</v>
      </c>
      <c r="J132">
        <v>9271</v>
      </c>
      <c r="K132">
        <v>0.81590689999999999</v>
      </c>
      <c r="L132">
        <v>0.7237538</v>
      </c>
      <c r="M132">
        <v>0.6577421</v>
      </c>
      <c r="N132">
        <v>0.61020739999999996</v>
      </c>
      <c r="O132">
        <v>0.60515470000000005</v>
      </c>
      <c r="P132">
        <v>0.61519029999999997</v>
      </c>
      <c r="Q132">
        <v>0.63131090000000001</v>
      </c>
      <c r="R132">
        <v>0.63786100000000001</v>
      </c>
      <c r="S132">
        <v>0.59786879999999998</v>
      </c>
      <c r="T132">
        <v>0.58215260000000002</v>
      </c>
      <c r="U132">
        <v>0.60305359999999997</v>
      </c>
      <c r="V132">
        <v>0.63286730000000002</v>
      </c>
      <c r="W132">
        <v>0.69748489999999996</v>
      </c>
      <c r="X132">
        <v>0.79016649999999999</v>
      </c>
      <c r="Y132">
        <v>0.87844250000000001</v>
      </c>
      <c r="Z132">
        <v>0.98324639999999996</v>
      </c>
      <c r="AA132">
        <v>1.1078159999999999</v>
      </c>
      <c r="AB132">
        <v>1.180226</v>
      </c>
      <c r="AC132">
        <v>1.223752</v>
      </c>
      <c r="AD132">
        <v>1.2233270000000001</v>
      </c>
      <c r="AE132">
        <v>1.2410749999999999</v>
      </c>
      <c r="AF132">
        <v>1.2250589999999999</v>
      </c>
      <c r="AG132">
        <v>1.136476</v>
      </c>
      <c r="AH132">
        <v>0.97620720000000005</v>
      </c>
      <c r="AI132">
        <v>-4.2544000000000002E-3</v>
      </c>
      <c r="AJ132">
        <v>-4.3642000000000004E-3</v>
      </c>
      <c r="AK132">
        <v>-2.1226200000000001E-2</v>
      </c>
      <c r="AL132">
        <v>-2.5944800000000001E-2</v>
      </c>
      <c r="AM132">
        <v>-1.8708599999999999E-2</v>
      </c>
      <c r="AN132">
        <v>-6.5323999999999998E-3</v>
      </c>
      <c r="AO132">
        <v>-1.59645E-2</v>
      </c>
      <c r="AP132">
        <v>-1.0946600000000001E-2</v>
      </c>
      <c r="AQ132">
        <v>-3.4929599999999998E-2</v>
      </c>
      <c r="AR132">
        <v>-1.9598899999999999E-2</v>
      </c>
      <c r="AS132">
        <v>-2.9809599999999999E-2</v>
      </c>
      <c r="AT132">
        <v>-5.7656199999999998E-2</v>
      </c>
      <c r="AU132">
        <v>-7.3528399999999994E-2</v>
      </c>
      <c r="AV132">
        <v>-3.8360499999999999E-2</v>
      </c>
      <c r="AW132">
        <v>-3.9953000000000002E-2</v>
      </c>
      <c r="AX132">
        <v>-4.6498999999999999E-2</v>
      </c>
      <c r="AY132">
        <v>-1.4458E-2</v>
      </c>
      <c r="AZ132">
        <v>9.5639999999999996E-3</v>
      </c>
      <c r="BA132">
        <v>7.5287000000000001E-3</v>
      </c>
      <c r="BB132">
        <v>-5.3477299999999998E-2</v>
      </c>
      <c r="BC132">
        <v>-7.3578000000000005E-2</v>
      </c>
      <c r="BD132">
        <v>-0.120777</v>
      </c>
      <c r="BE132">
        <v>-3.5840700000000003E-2</v>
      </c>
      <c r="BF132">
        <v>-3.1353300000000001E-2</v>
      </c>
      <c r="BG132">
        <v>7.8120999999999998E-3</v>
      </c>
      <c r="BH132">
        <v>5.9906999999999998E-3</v>
      </c>
      <c r="BI132">
        <v>-1.1900000000000001E-2</v>
      </c>
      <c r="BJ132">
        <v>-1.71983E-2</v>
      </c>
      <c r="BK132">
        <v>-1.05012E-2</v>
      </c>
      <c r="BL132">
        <v>1.4153E-3</v>
      </c>
      <c r="BM132">
        <v>-7.0226000000000004E-3</v>
      </c>
      <c r="BN132">
        <v>-7.1469999999999997E-4</v>
      </c>
      <c r="BO132">
        <v>-2.3157899999999999E-2</v>
      </c>
      <c r="BP132">
        <v>-8.5245000000000008E-3</v>
      </c>
      <c r="BQ132">
        <v>-1.7484199999999998E-2</v>
      </c>
      <c r="BR132">
        <v>-4.4378000000000001E-2</v>
      </c>
      <c r="BS132">
        <v>-5.8546399999999998E-2</v>
      </c>
      <c r="BT132">
        <v>-2.1422900000000002E-2</v>
      </c>
      <c r="BU132">
        <v>-2.2107499999999999E-2</v>
      </c>
      <c r="BV132">
        <v>-2.8554900000000001E-2</v>
      </c>
      <c r="BW132">
        <v>4.7352999999999996E-3</v>
      </c>
      <c r="BX132">
        <v>2.8627E-2</v>
      </c>
      <c r="BY132">
        <v>2.6379400000000001E-2</v>
      </c>
      <c r="BZ132">
        <v>-3.4523100000000001E-2</v>
      </c>
      <c r="CA132">
        <v>-5.4415199999999997E-2</v>
      </c>
      <c r="CB132">
        <v>-0.10184269999999999</v>
      </c>
      <c r="CC132">
        <v>-1.9098E-2</v>
      </c>
      <c r="CD132">
        <v>-1.6536200000000001E-2</v>
      </c>
      <c r="CE132">
        <v>1.61694E-2</v>
      </c>
      <c r="CF132">
        <v>1.3162399999999999E-2</v>
      </c>
      <c r="CG132">
        <v>-5.4406999999999997E-3</v>
      </c>
      <c r="CH132">
        <v>-1.11404E-2</v>
      </c>
      <c r="CI132">
        <v>-4.8167000000000001E-3</v>
      </c>
      <c r="CJ132">
        <v>6.9198999999999997E-3</v>
      </c>
      <c r="CK132">
        <v>-8.2939999999999999E-4</v>
      </c>
      <c r="CL132">
        <v>6.3718000000000004E-3</v>
      </c>
      <c r="CM132">
        <v>-1.50049E-2</v>
      </c>
      <c r="CN132">
        <v>-8.5450000000000001E-4</v>
      </c>
      <c r="CO132">
        <v>-8.9476999999999994E-3</v>
      </c>
      <c r="CP132">
        <v>-3.51816E-2</v>
      </c>
      <c r="CQ132">
        <v>-4.8169900000000002E-2</v>
      </c>
      <c r="CR132">
        <v>-9.6921000000000004E-3</v>
      </c>
      <c r="CS132">
        <v>-9.7477999999999992E-3</v>
      </c>
      <c r="CT132">
        <v>-1.61268E-2</v>
      </c>
      <c r="CU132">
        <v>1.8028599999999999E-2</v>
      </c>
      <c r="CV132">
        <v>4.1829900000000003E-2</v>
      </c>
      <c r="CW132">
        <v>3.94353E-2</v>
      </c>
      <c r="CX132">
        <v>-2.1395500000000001E-2</v>
      </c>
      <c r="CY132">
        <v>-4.1143100000000002E-2</v>
      </c>
      <c r="CZ132">
        <v>-8.8728799999999997E-2</v>
      </c>
      <c r="DA132">
        <v>-7.502E-3</v>
      </c>
      <c r="DB132">
        <v>-6.2738999999999998E-3</v>
      </c>
      <c r="DC132">
        <v>2.4526699999999999E-2</v>
      </c>
      <c r="DD132">
        <v>2.03342E-2</v>
      </c>
      <c r="DE132">
        <v>1.0187E-3</v>
      </c>
      <c r="DF132">
        <v>-5.0825999999999996E-3</v>
      </c>
      <c r="DG132">
        <v>8.677E-4</v>
      </c>
      <c r="DH132">
        <v>1.24245E-2</v>
      </c>
      <c r="DI132">
        <v>5.3636999999999999E-3</v>
      </c>
      <c r="DJ132">
        <v>1.3458400000000001E-2</v>
      </c>
      <c r="DK132">
        <v>-6.8519000000000002E-3</v>
      </c>
      <c r="DL132">
        <v>6.8155999999999998E-3</v>
      </c>
      <c r="DM132">
        <v>-4.1120000000000002E-4</v>
      </c>
      <c r="DN132">
        <v>-2.5985100000000001E-2</v>
      </c>
      <c r="DO132">
        <v>-3.7793399999999998E-2</v>
      </c>
      <c r="DP132">
        <v>2.0387999999999999E-3</v>
      </c>
      <c r="DQ132">
        <v>2.6118999999999999E-3</v>
      </c>
      <c r="DR132">
        <v>-3.6987999999999999E-3</v>
      </c>
      <c r="DS132">
        <v>3.1321799999999997E-2</v>
      </c>
      <c r="DT132">
        <v>5.5032900000000003E-2</v>
      </c>
      <c r="DU132">
        <v>5.2491200000000002E-2</v>
      </c>
      <c r="DV132">
        <v>-8.2678000000000005E-3</v>
      </c>
      <c r="DW132">
        <v>-2.7871E-2</v>
      </c>
      <c r="DX132">
        <v>-7.5615000000000002E-2</v>
      </c>
      <c r="DY132">
        <v>4.0940000000000004E-3</v>
      </c>
      <c r="DZ132">
        <v>3.9884999999999999E-3</v>
      </c>
      <c r="EA132">
        <v>3.6593300000000002E-2</v>
      </c>
      <c r="EB132">
        <v>3.06891E-2</v>
      </c>
      <c r="EC132">
        <v>1.0344900000000001E-2</v>
      </c>
      <c r="ED132">
        <v>3.6640000000000002E-3</v>
      </c>
      <c r="EE132">
        <v>9.0750999999999991E-3</v>
      </c>
      <c r="EF132">
        <v>2.03722E-2</v>
      </c>
      <c r="EG132">
        <v>1.43056E-2</v>
      </c>
      <c r="EH132">
        <v>2.3690200000000002E-2</v>
      </c>
      <c r="EI132">
        <v>4.9198000000000002E-3</v>
      </c>
      <c r="EJ132">
        <v>1.78899E-2</v>
      </c>
      <c r="EK132">
        <v>1.19142E-2</v>
      </c>
      <c r="EL132">
        <v>-1.2707E-2</v>
      </c>
      <c r="EM132">
        <v>-2.2811399999999999E-2</v>
      </c>
      <c r="EN132">
        <v>1.8976400000000001E-2</v>
      </c>
      <c r="EO132">
        <v>2.0457400000000001E-2</v>
      </c>
      <c r="EP132">
        <v>1.42454E-2</v>
      </c>
      <c r="EQ132">
        <v>5.05151E-2</v>
      </c>
      <c r="ER132">
        <v>7.4095900000000006E-2</v>
      </c>
      <c r="ES132">
        <v>7.13419E-2</v>
      </c>
      <c r="ET132">
        <v>1.06864E-2</v>
      </c>
      <c r="EU132">
        <v>-8.7081999999999993E-3</v>
      </c>
      <c r="EV132">
        <v>-5.6680599999999998E-2</v>
      </c>
      <c r="EW132">
        <v>2.08367E-2</v>
      </c>
      <c r="EX132">
        <v>1.8805599999999999E-2</v>
      </c>
      <c r="EY132">
        <v>74.518789999999996</v>
      </c>
      <c r="EZ132">
        <v>72.796319999999994</v>
      </c>
      <c r="FA132">
        <v>71.401859999999999</v>
      </c>
      <c r="FB132">
        <v>70.151070000000004</v>
      </c>
      <c r="FC132">
        <v>68.901110000000003</v>
      </c>
      <c r="FD132">
        <v>68.29683</v>
      </c>
      <c r="FE132">
        <v>68.163600000000002</v>
      </c>
      <c r="FF132">
        <v>69.708780000000004</v>
      </c>
      <c r="FG132">
        <v>72.780829999999995</v>
      </c>
      <c r="FH132">
        <v>77.144739999999999</v>
      </c>
      <c r="FI132">
        <v>81.610119999999995</v>
      </c>
      <c r="FJ132">
        <v>85.625780000000006</v>
      </c>
      <c r="FK132">
        <v>88.951549999999997</v>
      </c>
      <c r="FL132">
        <v>91.511170000000007</v>
      </c>
      <c r="FM132">
        <v>93.574060000000003</v>
      </c>
      <c r="FN132">
        <v>95.0518</v>
      </c>
      <c r="FO132">
        <v>95.764629999999997</v>
      </c>
      <c r="FP132">
        <v>94.681929999999994</v>
      </c>
      <c r="FQ132">
        <v>92.358000000000004</v>
      </c>
      <c r="FR132">
        <v>88.397570000000002</v>
      </c>
      <c r="FS132">
        <v>84.307329999999993</v>
      </c>
      <c r="FT132">
        <v>81.047799999999995</v>
      </c>
      <c r="FU132">
        <v>78.38879</v>
      </c>
      <c r="FV132">
        <v>75.680859999999996</v>
      </c>
      <c r="FW132">
        <v>0.21942539999999999</v>
      </c>
      <c r="FX132">
        <v>1.7431100000000001E-2</v>
      </c>
      <c r="FY132">
        <v>1.7431100000000001E-2</v>
      </c>
      <c r="FZ132">
        <v>0</v>
      </c>
      <c r="GA132">
        <v>0</v>
      </c>
    </row>
    <row r="133" spans="1:183" x14ac:dyDescent="0.3">
      <c r="A133" t="s">
        <v>52</v>
      </c>
      <c r="B133" t="s">
        <v>53</v>
      </c>
      <c r="C133" t="s">
        <v>106</v>
      </c>
      <c r="D133" s="6">
        <v>44789</v>
      </c>
      <c r="E133" s="46">
        <v>18</v>
      </c>
      <c r="F133" s="46">
        <v>22</v>
      </c>
      <c r="G133" s="46">
        <v>21</v>
      </c>
      <c r="H133" s="46">
        <v>19</v>
      </c>
      <c r="I133">
        <v>7535</v>
      </c>
      <c r="J133">
        <v>8024</v>
      </c>
      <c r="K133">
        <v>0.84126219999999996</v>
      </c>
      <c r="L133">
        <v>0.74614550000000002</v>
      </c>
      <c r="M133">
        <v>0.66878800000000005</v>
      </c>
      <c r="N133">
        <v>0.61021910000000001</v>
      </c>
      <c r="O133">
        <v>0.59134109999999995</v>
      </c>
      <c r="P133">
        <v>0.58191269999999995</v>
      </c>
      <c r="Q133">
        <v>0.60893090000000005</v>
      </c>
      <c r="R133">
        <v>0.59648179999999995</v>
      </c>
      <c r="S133">
        <v>0.54333529999999997</v>
      </c>
      <c r="T133">
        <v>0.51686989999999999</v>
      </c>
      <c r="U133">
        <v>0.54357029999999995</v>
      </c>
      <c r="V133">
        <v>0.59327019999999997</v>
      </c>
      <c r="W133">
        <v>0.67248459999999999</v>
      </c>
      <c r="X133">
        <v>0.76107820000000004</v>
      </c>
      <c r="Y133">
        <v>0.87497210000000003</v>
      </c>
      <c r="Z133">
        <v>1.0294970000000001</v>
      </c>
      <c r="AA133">
        <v>1.174526</v>
      </c>
      <c r="AB133">
        <v>1.359075</v>
      </c>
      <c r="AC133">
        <v>1.4854320000000001</v>
      </c>
      <c r="AD133">
        <v>1.5187029999999999</v>
      </c>
      <c r="AE133">
        <v>1.4828589999999999</v>
      </c>
      <c r="AF133">
        <v>1.451865</v>
      </c>
      <c r="AG133">
        <v>1.2790859999999999</v>
      </c>
      <c r="AH133">
        <v>1.081378</v>
      </c>
      <c r="AI133">
        <v>-6.6996E-3</v>
      </c>
      <c r="AJ133">
        <v>-5.0796000000000001E-3</v>
      </c>
      <c r="AK133">
        <v>1.6130000000000001E-3</v>
      </c>
      <c r="AL133">
        <v>2.1078E-3</v>
      </c>
      <c r="AM133">
        <v>1.0973200000000001E-2</v>
      </c>
      <c r="AN133">
        <v>3.2905E-3</v>
      </c>
      <c r="AO133">
        <v>5.7109999999999995E-4</v>
      </c>
      <c r="AP133">
        <v>2.3751000000000002E-3</v>
      </c>
      <c r="AQ133">
        <v>-6.3669E-3</v>
      </c>
      <c r="AR133">
        <v>-1.9256100000000002E-2</v>
      </c>
      <c r="AS133">
        <v>-1.0643700000000001E-2</v>
      </c>
      <c r="AT133">
        <v>-1.15914E-2</v>
      </c>
      <c r="AU133">
        <v>-2.4813600000000002E-2</v>
      </c>
      <c r="AV133">
        <v>-1.9505000000000002E-2</v>
      </c>
      <c r="AW133">
        <v>-3.21742E-2</v>
      </c>
      <c r="AX133">
        <v>-4.7733200000000003E-2</v>
      </c>
      <c r="AY133">
        <v>-3.7031300000000003E-2</v>
      </c>
      <c r="AZ133">
        <v>4.5936200000000003E-2</v>
      </c>
      <c r="BA133">
        <v>6.6881999999999997E-2</v>
      </c>
      <c r="BB133">
        <v>1.5679999999999999E-4</v>
      </c>
      <c r="BC133">
        <v>-1.25819E-2</v>
      </c>
      <c r="BD133">
        <v>-8.3373699999999995E-2</v>
      </c>
      <c r="BE133">
        <v>-7.1237300000000003E-2</v>
      </c>
      <c r="BF133">
        <v>-2.14757E-2</v>
      </c>
      <c r="BG133">
        <v>2.7299999999999998E-3</v>
      </c>
      <c r="BH133">
        <v>4.1114000000000003E-3</v>
      </c>
      <c r="BI133">
        <v>9.7595000000000008E-3</v>
      </c>
      <c r="BJ133">
        <v>9.3626999999999998E-3</v>
      </c>
      <c r="BK133">
        <v>1.7770999999999999E-2</v>
      </c>
      <c r="BL133">
        <v>9.3036999999999998E-3</v>
      </c>
      <c r="BM133">
        <v>5.8804E-3</v>
      </c>
      <c r="BN133">
        <v>7.8697000000000003E-3</v>
      </c>
      <c r="BO133">
        <v>-4.3629999999999998E-4</v>
      </c>
      <c r="BP133">
        <v>-1.32313E-2</v>
      </c>
      <c r="BQ133">
        <v>-4.0359000000000003E-3</v>
      </c>
      <c r="BR133">
        <v>-4.3359000000000002E-3</v>
      </c>
      <c r="BS133">
        <v>-1.6646299999999999E-2</v>
      </c>
      <c r="BT133">
        <v>-1.0607399999999999E-2</v>
      </c>
      <c r="BU133">
        <v>-2.25232E-2</v>
      </c>
      <c r="BV133">
        <v>-3.7130299999999998E-2</v>
      </c>
      <c r="BW133">
        <v>-2.58438E-2</v>
      </c>
      <c r="BX133">
        <v>5.7451099999999998E-2</v>
      </c>
      <c r="BY133">
        <v>7.8786300000000004E-2</v>
      </c>
      <c r="BZ133">
        <v>1.21761E-2</v>
      </c>
      <c r="CA133">
        <v>-9.986000000000001E-4</v>
      </c>
      <c r="CB133">
        <v>-7.1392300000000006E-2</v>
      </c>
      <c r="CC133">
        <v>-6.0018799999999997E-2</v>
      </c>
      <c r="CD133">
        <v>-1.1363699999999999E-2</v>
      </c>
      <c r="CE133">
        <v>9.2609000000000007E-3</v>
      </c>
      <c r="CF133">
        <v>1.04771E-2</v>
      </c>
      <c r="CG133">
        <v>1.54018E-2</v>
      </c>
      <c r="CH133">
        <v>1.4387499999999999E-2</v>
      </c>
      <c r="CI133">
        <v>2.2479099999999998E-2</v>
      </c>
      <c r="CJ133">
        <v>1.34684E-2</v>
      </c>
      <c r="CK133">
        <v>9.5575999999999994E-3</v>
      </c>
      <c r="CL133">
        <v>1.16752E-2</v>
      </c>
      <c r="CM133">
        <v>3.6713000000000002E-3</v>
      </c>
      <c r="CN133">
        <v>-9.0586E-3</v>
      </c>
      <c r="CO133">
        <v>5.4069999999999997E-4</v>
      </c>
      <c r="CP133">
        <v>6.8919999999999995E-4</v>
      </c>
      <c r="CQ133">
        <v>-1.09896E-2</v>
      </c>
      <c r="CR133">
        <v>-4.4450000000000002E-3</v>
      </c>
      <c r="CS133">
        <v>-1.5838999999999999E-2</v>
      </c>
      <c r="CT133">
        <v>-2.9786799999999999E-2</v>
      </c>
      <c r="CU133">
        <v>-1.8095300000000002E-2</v>
      </c>
      <c r="CV133">
        <v>6.5426399999999996E-2</v>
      </c>
      <c r="CW133">
        <v>8.7031200000000003E-2</v>
      </c>
      <c r="CX133">
        <v>2.05007E-2</v>
      </c>
      <c r="CY133">
        <v>7.0239999999999999E-3</v>
      </c>
      <c r="CZ133">
        <v>-6.3093999999999997E-2</v>
      </c>
      <c r="DA133">
        <v>-5.2248799999999998E-2</v>
      </c>
      <c r="DB133">
        <v>-4.3601999999999998E-3</v>
      </c>
      <c r="DC133">
        <v>1.5791800000000002E-2</v>
      </c>
      <c r="DD133">
        <v>1.6842800000000002E-2</v>
      </c>
      <c r="DE133">
        <v>2.10441E-2</v>
      </c>
      <c r="DF133">
        <v>1.9412200000000001E-2</v>
      </c>
      <c r="DG133">
        <v>2.7187200000000002E-2</v>
      </c>
      <c r="DH133">
        <v>1.7633099999999999E-2</v>
      </c>
      <c r="DI133">
        <v>1.3234900000000001E-2</v>
      </c>
      <c r="DJ133">
        <v>1.54807E-2</v>
      </c>
      <c r="DK133">
        <v>7.7787999999999998E-3</v>
      </c>
      <c r="DL133">
        <v>-4.8858E-3</v>
      </c>
      <c r="DM133">
        <v>5.1171999999999997E-3</v>
      </c>
      <c r="DN133">
        <v>5.7143000000000003E-3</v>
      </c>
      <c r="DO133">
        <v>-5.3330000000000001E-3</v>
      </c>
      <c r="DP133">
        <v>1.7174E-3</v>
      </c>
      <c r="DQ133">
        <v>-9.1547999999999994E-3</v>
      </c>
      <c r="DR133">
        <v>-2.2443299999999999E-2</v>
      </c>
      <c r="DS133">
        <v>-1.0346899999999999E-2</v>
      </c>
      <c r="DT133">
        <v>7.3401599999999997E-2</v>
      </c>
      <c r="DU133">
        <v>9.5276100000000002E-2</v>
      </c>
      <c r="DV133">
        <v>2.8825199999999999E-2</v>
      </c>
      <c r="DW133">
        <v>1.50466E-2</v>
      </c>
      <c r="DX133">
        <v>-5.4795700000000003E-2</v>
      </c>
      <c r="DY133">
        <v>-4.4478900000000002E-2</v>
      </c>
      <c r="DZ133">
        <v>2.6434000000000002E-3</v>
      </c>
      <c r="EA133">
        <v>2.5221400000000001E-2</v>
      </c>
      <c r="EB133">
        <v>2.6033899999999999E-2</v>
      </c>
      <c r="EC133">
        <v>2.91907E-2</v>
      </c>
      <c r="ED133">
        <v>2.6667099999999999E-2</v>
      </c>
      <c r="EE133">
        <v>3.3984899999999998E-2</v>
      </c>
      <c r="EF133">
        <v>2.3646299999999999E-2</v>
      </c>
      <c r="EG133">
        <v>1.85442E-2</v>
      </c>
      <c r="EH133">
        <v>2.0975299999999999E-2</v>
      </c>
      <c r="EI133">
        <v>1.3709499999999999E-2</v>
      </c>
      <c r="EJ133">
        <v>1.139E-3</v>
      </c>
      <c r="EK133">
        <v>1.1724999999999999E-2</v>
      </c>
      <c r="EL133">
        <v>1.29698E-2</v>
      </c>
      <c r="EM133">
        <v>2.8343999999999999E-3</v>
      </c>
      <c r="EN133">
        <v>1.0614999999999999E-2</v>
      </c>
      <c r="EO133">
        <v>4.9620000000000003E-4</v>
      </c>
      <c r="EP133">
        <v>-1.1840399999999999E-2</v>
      </c>
      <c r="EQ133">
        <v>8.4060000000000005E-4</v>
      </c>
      <c r="ER133">
        <v>8.4916599999999995E-2</v>
      </c>
      <c r="ES133">
        <v>0.1071804</v>
      </c>
      <c r="ET133">
        <v>4.0844499999999999E-2</v>
      </c>
      <c r="EU133">
        <v>2.6629900000000001E-2</v>
      </c>
      <c r="EV133">
        <v>-4.28143E-2</v>
      </c>
      <c r="EW133">
        <v>-3.32603E-2</v>
      </c>
      <c r="EX133">
        <v>1.27554E-2</v>
      </c>
      <c r="EY133">
        <v>70.084239999999994</v>
      </c>
      <c r="EZ133">
        <v>69.125900000000001</v>
      </c>
      <c r="FA133">
        <v>67.521050000000002</v>
      </c>
      <c r="FB133">
        <v>66.368309999999994</v>
      </c>
      <c r="FC133">
        <v>65.109189999999998</v>
      </c>
      <c r="FD133">
        <v>64.480779999999996</v>
      </c>
      <c r="FE133">
        <v>64.269710000000003</v>
      </c>
      <c r="FF133">
        <v>66.878969999999995</v>
      </c>
      <c r="FG133">
        <v>72.225070000000002</v>
      </c>
      <c r="FH133">
        <v>77.900049999999993</v>
      </c>
      <c r="FI133">
        <v>83.109949999999998</v>
      </c>
      <c r="FJ133">
        <v>87.919749999999993</v>
      </c>
      <c r="FK133">
        <v>92.481480000000005</v>
      </c>
      <c r="FL133">
        <v>96.326030000000003</v>
      </c>
      <c r="FM133">
        <v>98.733540000000005</v>
      </c>
      <c r="FN133">
        <v>99.778180000000006</v>
      </c>
      <c r="FO133">
        <v>99.462440000000001</v>
      </c>
      <c r="FP133">
        <v>97.367419999999996</v>
      </c>
      <c r="FQ133">
        <v>94.457120000000003</v>
      </c>
      <c r="FR133">
        <v>89.431780000000003</v>
      </c>
      <c r="FS133">
        <v>84.144390000000001</v>
      </c>
      <c r="FT133">
        <v>80.427700000000002</v>
      </c>
      <c r="FU133">
        <v>77.749089999999995</v>
      </c>
      <c r="FV133">
        <v>75.572429999999997</v>
      </c>
      <c r="FW133">
        <v>0.12266340000000001</v>
      </c>
      <c r="FX133">
        <v>1.0596700000000001E-2</v>
      </c>
      <c r="FY133">
        <v>1.0596700000000001E-2</v>
      </c>
      <c r="FZ133">
        <v>0</v>
      </c>
      <c r="GA133">
        <v>0</v>
      </c>
    </row>
    <row r="134" spans="1:183" x14ac:dyDescent="0.3">
      <c r="A134" t="s">
        <v>52</v>
      </c>
      <c r="B134" t="s">
        <v>53</v>
      </c>
      <c r="C134" t="s">
        <v>106</v>
      </c>
      <c r="D134" s="6">
        <v>44790</v>
      </c>
      <c r="E134" s="46">
        <v>17</v>
      </c>
      <c r="F134" s="46">
        <v>19</v>
      </c>
      <c r="G134" s="46">
        <v>18</v>
      </c>
      <c r="H134" s="46">
        <v>19</v>
      </c>
      <c r="I134">
        <v>7145</v>
      </c>
      <c r="J134">
        <v>8021</v>
      </c>
      <c r="K134">
        <v>0.94637289999999996</v>
      </c>
      <c r="L134">
        <v>0.8333701</v>
      </c>
      <c r="M134">
        <v>0.74512330000000004</v>
      </c>
      <c r="N134">
        <v>0.67669089999999998</v>
      </c>
      <c r="O134">
        <v>0.64660569999999995</v>
      </c>
      <c r="P134">
        <v>0.64184470000000005</v>
      </c>
      <c r="Q134">
        <v>0.65223100000000001</v>
      </c>
      <c r="R134">
        <v>0.63403790000000004</v>
      </c>
      <c r="S134">
        <v>0.58852260000000001</v>
      </c>
      <c r="T134">
        <v>0.59471309999999999</v>
      </c>
      <c r="U134">
        <v>0.62263880000000005</v>
      </c>
      <c r="V134">
        <v>0.65032800000000002</v>
      </c>
      <c r="W134">
        <v>0.70283340000000005</v>
      </c>
      <c r="X134">
        <v>0.75273140000000005</v>
      </c>
      <c r="Y134">
        <v>0.79115400000000002</v>
      </c>
      <c r="Z134">
        <v>0.87519400000000003</v>
      </c>
      <c r="AA134">
        <v>0.92046240000000001</v>
      </c>
      <c r="AB134">
        <v>1.01888</v>
      </c>
      <c r="AC134">
        <v>1.128228</v>
      </c>
      <c r="AD134">
        <v>1.1599969999999999</v>
      </c>
      <c r="AE134">
        <v>1.1746080000000001</v>
      </c>
      <c r="AF134">
        <v>1.180315</v>
      </c>
      <c r="AG134">
        <v>1.0711809999999999</v>
      </c>
      <c r="AH134">
        <v>0.91938439999999999</v>
      </c>
      <c r="AI134">
        <v>-9.4441000000000004E-3</v>
      </c>
      <c r="AJ134">
        <v>-1.5177599999999999E-2</v>
      </c>
      <c r="AK134">
        <v>-2.4984999999999999E-3</v>
      </c>
      <c r="AL134">
        <v>1.3611000000000001E-3</v>
      </c>
      <c r="AM134">
        <v>1.1114199999999999E-2</v>
      </c>
      <c r="AN134">
        <v>4.3893999999999999E-3</v>
      </c>
      <c r="AO134">
        <v>-1.3362199999999999E-2</v>
      </c>
      <c r="AP134">
        <v>-1.79472E-2</v>
      </c>
      <c r="AQ134">
        <v>-2.81731E-2</v>
      </c>
      <c r="AR134">
        <v>-1.9473299999999999E-2</v>
      </c>
      <c r="AS134">
        <v>-2.2713899999999999E-2</v>
      </c>
      <c r="AT134">
        <v>-2.5873E-2</v>
      </c>
      <c r="AU134">
        <v>-2.1079400000000002E-2</v>
      </c>
      <c r="AV134">
        <v>-4.3262599999999998E-2</v>
      </c>
      <c r="AW134">
        <v>-5.1594399999999999E-2</v>
      </c>
      <c r="AX134">
        <v>-4.9263700000000001E-2</v>
      </c>
      <c r="AY134">
        <v>2.1371899999999999E-2</v>
      </c>
      <c r="AZ134">
        <v>4.28399E-2</v>
      </c>
      <c r="BA134">
        <v>5.83411E-2</v>
      </c>
      <c r="BB134">
        <v>-6.5572000000000005E-2</v>
      </c>
      <c r="BC134">
        <v>-3.2233699999999997E-2</v>
      </c>
      <c r="BD134">
        <v>-2.8631E-2</v>
      </c>
      <c r="BE134">
        <v>-5.7162999999999997E-3</v>
      </c>
      <c r="BF134">
        <v>1.25314E-2</v>
      </c>
      <c r="BG134">
        <v>4.3859999999999998E-4</v>
      </c>
      <c r="BH134">
        <v>-5.5427000000000002E-3</v>
      </c>
      <c r="BI134">
        <v>6.0619000000000003E-3</v>
      </c>
      <c r="BJ134">
        <v>8.9937000000000003E-3</v>
      </c>
      <c r="BK134">
        <v>1.8091900000000001E-2</v>
      </c>
      <c r="BL134">
        <v>1.05976E-2</v>
      </c>
      <c r="BM134">
        <v>-7.3745E-3</v>
      </c>
      <c r="BN134">
        <v>-1.19854E-2</v>
      </c>
      <c r="BO134">
        <v>-2.1585E-2</v>
      </c>
      <c r="BP134">
        <v>-1.2715499999999999E-2</v>
      </c>
      <c r="BQ134">
        <v>-1.5351399999999999E-2</v>
      </c>
      <c r="BR134">
        <v>-1.82463E-2</v>
      </c>
      <c r="BS134">
        <v>-1.3008E-2</v>
      </c>
      <c r="BT134">
        <v>-3.4574800000000003E-2</v>
      </c>
      <c r="BU134">
        <v>-4.2829899999999997E-2</v>
      </c>
      <c r="BV134">
        <v>-3.9889000000000001E-2</v>
      </c>
      <c r="BW134">
        <v>3.0286299999999999E-2</v>
      </c>
      <c r="BX134">
        <v>5.2240300000000003E-2</v>
      </c>
      <c r="BY134">
        <v>6.7936899999999995E-2</v>
      </c>
      <c r="BZ134">
        <v>-5.5477899999999997E-2</v>
      </c>
      <c r="CA134">
        <v>-2.2701699999999998E-2</v>
      </c>
      <c r="CB134">
        <v>-1.9074199999999999E-2</v>
      </c>
      <c r="CC134">
        <v>3.4183E-3</v>
      </c>
      <c r="CD134">
        <v>2.0986000000000001E-2</v>
      </c>
      <c r="CE134">
        <v>7.2833999999999998E-3</v>
      </c>
      <c r="CF134">
        <v>1.1303000000000001E-3</v>
      </c>
      <c r="CG134">
        <v>1.1990900000000001E-2</v>
      </c>
      <c r="CH134">
        <v>1.4279999999999999E-2</v>
      </c>
      <c r="CI134">
        <v>2.2924699999999999E-2</v>
      </c>
      <c r="CJ134">
        <v>1.4897499999999999E-2</v>
      </c>
      <c r="CK134">
        <v>-3.2274000000000001E-3</v>
      </c>
      <c r="CL134">
        <v>-7.8563000000000001E-3</v>
      </c>
      <c r="CM134">
        <v>-1.7022099999999998E-2</v>
      </c>
      <c r="CN134">
        <v>-8.0350000000000005E-3</v>
      </c>
      <c r="CO134">
        <v>-1.02521E-2</v>
      </c>
      <c r="CP134">
        <v>-1.2964E-2</v>
      </c>
      <c r="CQ134">
        <v>-7.4177999999999996E-3</v>
      </c>
      <c r="CR134">
        <v>-2.8557699999999998E-2</v>
      </c>
      <c r="CS134">
        <v>-3.6759500000000001E-2</v>
      </c>
      <c r="CT134">
        <v>-3.3396000000000002E-2</v>
      </c>
      <c r="CU134">
        <v>3.64605E-2</v>
      </c>
      <c r="CV134">
        <v>5.8750900000000002E-2</v>
      </c>
      <c r="CW134">
        <v>7.4582999999999997E-2</v>
      </c>
      <c r="CX134">
        <v>-4.8486799999999997E-2</v>
      </c>
      <c r="CY134">
        <v>-1.61E-2</v>
      </c>
      <c r="CZ134">
        <v>-1.24552E-2</v>
      </c>
      <c r="DA134">
        <v>9.7449000000000008E-3</v>
      </c>
      <c r="DB134">
        <v>2.68417E-2</v>
      </c>
      <c r="DC134">
        <v>1.41282E-2</v>
      </c>
      <c r="DD134">
        <v>7.8034000000000003E-3</v>
      </c>
      <c r="DE134">
        <v>1.79198E-2</v>
      </c>
      <c r="DF134">
        <v>1.9566299999999998E-2</v>
      </c>
      <c r="DG134">
        <v>2.7757400000000002E-2</v>
      </c>
      <c r="DH134">
        <v>1.91973E-2</v>
      </c>
      <c r="DI134">
        <v>9.1969999999999997E-4</v>
      </c>
      <c r="DJ134">
        <v>-3.7272E-3</v>
      </c>
      <c r="DK134">
        <v>-1.24593E-2</v>
      </c>
      <c r="DL134">
        <v>-3.3546000000000001E-3</v>
      </c>
      <c r="DM134">
        <v>-5.1527999999999999E-3</v>
      </c>
      <c r="DN134">
        <v>-7.6817999999999999E-3</v>
      </c>
      <c r="DO134">
        <v>-1.8276E-3</v>
      </c>
      <c r="DP134">
        <v>-2.2540500000000002E-2</v>
      </c>
      <c r="DQ134">
        <v>-3.06892E-2</v>
      </c>
      <c r="DR134">
        <v>-2.6903099999999999E-2</v>
      </c>
      <c r="DS134">
        <v>4.2634600000000002E-2</v>
      </c>
      <c r="DT134">
        <v>6.5261600000000003E-2</v>
      </c>
      <c r="DU134">
        <v>8.1229099999999999E-2</v>
      </c>
      <c r="DV134">
        <v>-4.1495700000000003E-2</v>
      </c>
      <c r="DW134">
        <v>-9.4982E-3</v>
      </c>
      <c r="DX134">
        <v>-5.8363E-3</v>
      </c>
      <c r="DY134">
        <v>1.6071499999999999E-2</v>
      </c>
      <c r="DZ134">
        <v>3.2697299999999999E-2</v>
      </c>
      <c r="EA134">
        <v>2.4010900000000002E-2</v>
      </c>
      <c r="EB134">
        <v>1.74383E-2</v>
      </c>
      <c r="EC134">
        <v>2.6480199999999999E-2</v>
      </c>
      <c r="ED134">
        <v>2.7198900000000002E-2</v>
      </c>
      <c r="EE134">
        <v>3.4735200000000001E-2</v>
      </c>
      <c r="EF134">
        <v>2.5405500000000001E-2</v>
      </c>
      <c r="EG134">
        <v>6.9074999999999996E-3</v>
      </c>
      <c r="EH134">
        <v>2.2346000000000002E-3</v>
      </c>
      <c r="EI134">
        <v>-5.8712E-3</v>
      </c>
      <c r="EJ134">
        <v>3.4031999999999999E-3</v>
      </c>
      <c r="EK134">
        <v>2.2098E-3</v>
      </c>
      <c r="EL134">
        <v>-5.5000000000000002E-5</v>
      </c>
      <c r="EM134">
        <v>6.2439000000000001E-3</v>
      </c>
      <c r="EN134">
        <v>-1.3852700000000001E-2</v>
      </c>
      <c r="EO134">
        <v>-2.1924599999999999E-2</v>
      </c>
      <c r="EP134">
        <v>-1.75283E-2</v>
      </c>
      <c r="EQ134">
        <v>5.1548999999999998E-2</v>
      </c>
      <c r="ER134">
        <v>7.4662000000000006E-2</v>
      </c>
      <c r="ES134">
        <v>9.08249E-2</v>
      </c>
      <c r="ET134">
        <v>-3.1401600000000002E-2</v>
      </c>
      <c r="EU134">
        <v>3.3699999999999999E-5</v>
      </c>
      <c r="EV134">
        <v>3.7204999999999998E-3</v>
      </c>
      <c r="EW134">
        <v>2.5206099999999999E-2</v>
      </c>
      <c r="EX134">
        <v>4.1152000000000001E-2</v>
      </c>
      <c r="EY134">
        <v>73.047160000000005</v>
      </c>
      <c r="EZ134">
        <v>72.291920000000005</v>
      </c>
      <c r="FA134">
        <v>71.404870000000003</v>
      </c>
      <c r="FB134">
        <v>70.320679999999996</v>
      </c>
      <c r="FC134">
        <v>70.079920000000001</v>
      </c>
      <c r="FD134">
        <v>69.564369999999997</v>
      </c>
      <c r="FE134">
        <v>69.022919999999999</v>
      </c>
      <c r="FF134">
        <v>70.156260000000003</v>
      </c>
      <c r="FG134">
        <v>74.091059999999999</v>
      </c>
      <c r="FH134">
        <v>78.03098</v>
      </c>
      <c r="FI134">
        <v>81.134209999999996</v>
      </c>
      <c r="FJ134">
        <v>84.550380000000004</v>
      </c>
      <c r="FK134">
        <v>86.678460000000001</v>
      </c>
      <c r="FL134">
        <v>87.81671</v>
      </c>
      <c r="FM134">
        <v>89.044790000000006</v>
      </c>
      <c r="FN134">
        <v>88.993830000000003</v>
      </c>
      <c r="FO134">
        <v>88.628839999999997</v>
      </c>
      <c r="FP134">
        <v>88.0077</v>
      </c>
      <c r="FQ134">
        <v>86.118470000000002</v>
      </c>
      <c r="FR134">
        <v>82.329660000000004</v>
      </c>
      <c r="FS134">
        <v>77.911820000000006</v>
      </c>
      <c r="FT134">
        <v>74.651030000000006</v>
      </c>
      <c r="FU134">
        <v>72.38991</v>
      </c>
      <c r="FV134">
        <v>70.914320000000004</v>
      </c>
      <c r="FW134">
        <v>0.11516609999999999</v>
      </c>
      <c r="FX134">
        <v>7.0975999999999999E-3</v>
      </c>
      <c r="FY134">
        <v>8.8707999999999999E-3</v>
      </c>
      <c r="FZ134">
        <v>0</v>
      </c>
      <c r="GA134">
        <v>0</v>
      </c>
    </row>
    <row r="135" spans="1:183" x14ac:dyDescent="0.3">
      <c r="A135" t="s">
        <v>52</v>
      </c>
      <c r="B135" t="s">
        <v>53</v>
      </c>
      <c r="C135" t="s">
        <v>106</v>
      </c>
      <c r="D135" s="6">
        <v>44792</v>
      </c>
      <c r="E135" s="46">
        <v>18</v>
      </c>
      <c r="F135" s="46">
        <v>19</v>
      </c>
      <c r="G135" s="46">
        <v>18</v>
      </c>
      <c r="H135" s="46">
        <v>19</v>
      </c>
      <c r="I135">
        <v>1174</v>
      </c>
      <c r="J135">
        <v>8017</v>
      </c>
      <c r="K135">
        <v>0.88172950000000005</v>
      </c>
      <c r="L135">
        <v>0.79147040000000002</v>
      </c>
      <c r="M135">
        <v>0.72474559999999999</v>
      </c>
      <c r="N135">
        <v>0.66391630000000001</v>
      </c>
      <c r="O135">
        <v>0.63634009999999996</v>
      </c>
      <c r="P135">
        <v>0.63562229999999997</v>
      </c>
      <c r="Q135">
        <v>0.70007719999999996</v>
      </c>
      <c r="R135">
        <v>0.71934310000000001</v>
      </c>
      <c r="S135">
        <v>0.65103750000000005</v>
      </c>
      <c r="T135">
        <v>0.59859680000000004</v>
      </c>
      <c r="U135">
        <v>0.60700679999999996</v>
      </c>
      <c r="V135">
        <v>0.64034840000000004</v>
      </c>
      <c r="W135">
        <v>0.74963860000000004</v>
      </c>
      <c r="X135">
        <v>0.87105940000000004</v>
      </c>
      <c r="Y135">
        <v>0.97860840000000004</v>
      </c>
      <c r="Z135">
        <v>1.0959449999999999</v>
      </c>
      <c r="AA135">
        <v>1.217611</v>
      </c>
      <c r="AB135">
        <v>1.3677490000000001</v>
      </c>
      <c r="AC135">
        <v>1.471079</v>
      </c>
      <c r="AD135">
        <v>1.414526</v>
      </c>
      <c r="AE135">
        <v>1.3402000000000001</v>
      </c>
      <c r="AF135">
        <v>1.2587759999999999</v>
      </c>
      <c r="AG135">
        <v>1.0949869999999999</v>
      </c>
      <c r="AH135">
        <v>0.94717099999999999</v>
      </c>
      <c r="AI135">
        <v>-6.6776000000000002E-2</v>
      </c>
      <c r="AJ135">
        <v>-2.1070599999999998E-2</v>
      </c>
      <c r="AK135">
        <v>-7.5402999999999998E-3</v>
      </c>
      <c r="AL135">
        <v>-2.6733699999999999E-2</v>
      </c>
      <c r="AM135">
        <v>-3.3184400000000003E-2</v>
      </c>
      <c r="AN135">
        <v>-4.2257099999999999E-2</v>
      </c>
      <c r="AO135">
        <v>-2.33032E-2</v>
      </c>
      <c r="AP135">
        <v>-8.1890999999999995E-3</v>
      </c>
      <c r="AQ135">
        <v>-2.6857099999999998E-2</v>
      </c>
      <c r="AR135">
        <v>-6.9374699999999997E-2</v>
      </c>
      <c r="AS135">
        <v>-7.0113700000000001E-2</v>
      </c>
      <c r="AT135">
        <v>-9.4022099999999997E-2</v>
      </c>
      <c r="AU135">
        <v>-3.8881499999999999E-2</v>
      </c>
      <c r="AV135">
        <v>-2.1482600000000001E-2</v>
      </c>
      <c r="AW135">
        <v>-5.3648000000000003E-3</v>
      </c>
      <c r="AX135">
        <v>2.84389E-2</v>
      </c>
      <c r="AY135">
        <v>-1.9746E-3</v>
      </c>
      <c r="AZ135">
        <v>3.7504500000000003E-2</v>
      </c>
      <c r="BA135">
        <v>-1.2195599999999999E-2</v>
      </c>
      <c r="BB135">
        <v>-0.20950659999999999</v>
      </c>
      <c r="BC135">
        <v>-0.1554722</v>
      </c>
      <c r="BD135">
        <v>-0.1063041</v>
      </c>
      <c r="BE135">
        <v>-9.2251899999999998E-2</v>
      </c>
      <c r="BF135">
        <v>-7.7211399999999999E-2</v>
      </c>
      <c r="BG135">
        <v>-4.7882599999999997E-2</v>
      </c>
      <c r="BH135">
        <v>-3.5425000000000001E-3</v>
      </c>
      <c r="BI135">
        <v>8.9554000000000005E-3</v>
      </c>
      <c r="BJ135">
        <v>-1.02621E-2</v>
      </c>
      <c r="BK135">
        <v>-1.7463800000000002E-2</v>
      </c>
      <c r="BL135">
        <v>-2.7103100000000001E-2</v>
      </c>
      <c r="BM135">
        <v>-7.3008999999999999E-3</v>
      </c>
      <c r="BN135">
        <v>7.4488999999999996E-3</v>
      </c>
      <c r="BO135">
        <v>-9.6825999999999995E-3</v>
      </c>
      <c r="BP135">
        <v>-5.0867700000000002E-2</v>
      </c>
      <c r="BQ135">
        <v>-4.9413800000000001E-2</v>
      </c>
      <c r="BR135">
        <v>-7.2347700000000001E-2</v>
      </c>
      <c r="BS135">
        <v>-1.64377E-2</v>
      </c>
      <c r="BT135">
        <v>2.6787E-3</v>
      </c>
      <c r="BU135">
        <v>1.94445E-2</v>
      </c>
      <c r="BV135">
        <v>5.2862800000000001E-2</v>
      </c>
      <c r="BW135">
        <v>2.4159300000000002E-2</v>
      </c>
      <c r="BX135">
        <v>6.4341599999999999E-2</v>
      </c>
      <c r="BY135">
        <v>1.5595899999999999E-2</v>
      </c>
      <c r="BZ135">
        <v>-0.18029970000000001</v>
      </c>
      <c r="CA135">
        <v>-0.12764729999999999</v>
      </c>
      <c r="CB135">
        <v>-8.0101099999999995E-2</v>
      </c>
      <c r="CC135">
        <v>-6.9252400000000006E-2</v>
      </c>
      <c r="CD135">
        <v>-5.6705499999999999E-2</v>
      </c>
      <c r="CE135">
        <v>-3.4797099999999997E-2</v>
      </c>
      <c r="CF135">
        <v>8.5973999999999998E-3</v>
      </c>
      <c r="CG135">
        <v>2.03803E-2</v>
      </c>
      <c r="CH135">
        <v>1.1462E-3</v>
      </c>
      <c r="CI135">
        <v>-6.5757999999999997E-3</v>
      </c>
      <c r="CJ135">
        <v>-1.6607500000000001E-2</v>
      </c>
      <c r="CK135">
        <v>3.7821999999999999E-3</v>
      </c>
      <c r="CL135">
        <v>1.8279699999999999E-2</v>
      </c>
      <c r="CM135">
        <v>2.2123999999999998E-3</v>
      </c>
      <c r="CN135">
        <v>-3.8049899999999998E-2</v>
      </c>
      <c r="CO135">
        <v>-3.5077200000000003E-2</v>
      </c>
      <c r="CP135">
        <v>-5.7335999999999998E-2</v>
      </c>
      <c r="CQ135">
        <v>-8.9320000000000003E-4</v>
      </c>
      <c r="CR135">
        <v>1.9412800000000001E-2</v>
      </c>
      <c r="CS135">
        <v>3.6627300000000002E-2</v>
      </c>
      <c r="CT135">
        <v>6.9778699999999999E-2</v>
      </c>
      <c r="CU135">
        <v>4.2259499999999998E-2</v>
      </c>
      <c r="CV135">
        <v>8.29289E-2</v>
      </c>
      <c r="CW135">
        <v>3.4844199999999999E-2</v>
      </c>
      <c r="CX135">
        <v>-0.16007109999999999</v>
      </c>
      <c r="CY135">
        <v>-0.1083759</v>
      </c>
      <c r="CZ135">
        <v>-6.1952899999999998E-2</v>
      </c>
      <c r="DA135">
        <v>-5.3323000000000002E-2</v>
      </c>
      <c r="DB135">
        <v>-4.2503199999999998E-2</v>
      </c>
      <c r="DC135">
        <v>-2.1711600000000001E-2</v>
      </c>
      <c r="DD135">
        <v>2.0737200000000001E-2</v>
      </c>
      <c r="DE135">
        <v>3.1805100000000003E-2</v>
      </c>
      <c r="DF135">
        <v>1.25544E-2</v>
      </c>
      <c r="DG135">
        <v>4.3122000000000004E-3</v>
      </c>
      <c r="DH135">
        <v>-6.1119E-3</v>
      </c>
      <c r="DI135">
        <v>1.48653E-2</v>
      </c>
      <c r="DJ135">
        <v>2.9110500000000001E-2</v>
      </c>
      <c r="DK135">
        <v>1.4107400000000001E-2</v>
      </c>
      <c r="DL135">
        <v>-2.5232000000000001E-2</v>
      </c>
      <c r="DM135">
        <v>-2.0740600000000001E-2</v>
      </c>
      <c r="DN135">
        <v>-4.2324300000000002E-2</v>
      </c>
      <c r="DO135">
        <v>1.4651300000000001E-2</v>
      </c>
      <c r="DP135">
        <v>3.6146900000000003E-2</v>
      </c>
      <c r="DQ135">
        <v>5.38101E-2</v>
      </c>
      <c r="DR135">
        <v>8.66947E-2</v>
      </c>
      <c r="DS135">
        <v>6.0359799999999998E-2</v>
      </c>
      <c r="DT135">
        <v>0.1015162</v>
      </c>
      <c r="DU135">
        <v>5.4092500000000002E-2</v>
      </c>
      <c r="DV135">
        <v>-0.13984250000000001</v>
      </c>
      <c r="DW135">
        <v>-8.91044E-2</v>
      </c>
      <c r="DX135">
        <v>-4.3804799999999998E-2</v>
      </c>
      <c r="DY135">
        <v>-3.7393700000000002E-2</v>
      </c>
      <c r="DZ135">
        <v>-2.8300800000000001E-2</v>
      </c>
      <c r="EA135">
        <v>-2.8181999999999999E-3</v>
      </c>
      <c r="EB135">
        <v>3.8265300000000002E-2</v>
      </c>
      <c r="EC135">
        <v>4.8300900000000001E-2</v>
      </c>
      <c r="ED135">
        <v>2.9026099999999999E-2</v>
      </c>
      <c r="EE135">
        <v>2.0032700000000001E-2</v>
      </c>
      <c r="EF135">
        <v>9.0421000000000008E-3</v>
      </c>
      <c r="EG135">
        <v>3.0867599999999999E-2</v>
      </c>
      <c r="EH135">
        <v>4.4748400000000001E-2</v>
      </c>
      <c r="EI135">
        <v>3.1281900000000001E-2</v>
      </c>
      <c r="EJ135">
        <v>-6.7250000000000001E-3</v>
      </c>
      <c r="EK135">
        <v>-4.0800000000000002E-5</v>
      </c>
      <c r="EL135">
        <v>-2.0649799999999999E-2</v>
      </c>
      <c r="EM135">
        <v>3.7095099999999999E-2</v>
      </c>
      <c r="EN135">
        <v>6.0308199999999999E-2</v>
      </c>
      <c r="EO135">
        <v>7.8619400000000006E-2</v>
      </c>
      <c r="EP135">
        <v>0.1111186</v>
      </c>
      <c r="EQ135">
        <v>8.6493600000000004E-2</v>
      </c>
      <c r="ER135">
        <v>0.12835340000000001</v>
      </c>
      <c r="ES135">
        <v>8.1883899999999996E-2</v>
      </c>
      <c r="ET135">
        <v>-0.1106356</v>
      </c>
      <c r="EU135">
        <v>-6.1279500000000001E-2</v>
      </c>
      <c r="EV135">
        <v>-1.7601700000000001E-2</v>
      </c>
      <c r="EW135">
        <v>-1.4394199999999999E-2</v>
      </c>
      <c r="EX135">
        <v>-7.7948999999999996E-3</v>
      </c>
      <c r="EY135">
        <v>73.659949999999995</v>
      </c>
      <c r="EZ135">
        <v>72.758150000000001</v>
      </c>
      <c r="FA135">
        <v>71.810460000000006</v>
      </c>
      <c r="FB135">
        <v>70.766300000000001</v>
      </c>
      <c r="FC135">
        <v>69.331469999999996</v>
      </c>
      <c r="FD135">
        <v>68.193820000000002</v>
      </c>
      <c r="FE135">
        <v>67.696399999999997</v>
      </c>
      <c r="FF135">
        <v>70.34348</v>
      </c>
      <c r="FG135">
        <v>76.078050000000005</v>
      </c>
      <c r="FH135">
        <v>82.271439999999998</v>
      </c>
      <c r="FI135">
        <v>87.487139999999997</v>
      </c>
      <c r="FJ135">
        <v>89.31174</v>
      </c>
      <c r="FK135">
        <v>92.220839999999995</v>
      </c>
      <c r="FL135">
        <v>93.721689999999995</v>
      </c>
      <c r="FM135">
        <v>95.677530000000004</v>
      </c>
      <c r="FN135">
        <v>97.572040000000001</v>
      </c>
      <c r="FO135">
        <v>98.789019999999994</v>
      </c>
      <c r="FP135">
        <v>98.717839999999995</v>
      </c>
      <c r="FQ135">
        <v>95.705830000000006</v>
      </c>
      <c r="FR135">
        <v>88.768010000000004</v>
      </c>
      <c r="FS135">
        <v>81.480710000000002</v>
      </c>
      <c r="FT135">
        <v>77.125649999999993</v>
      </c>
      <c r="FU135">
        <v>75.136369999999999</v>
      </c>
      <c r="FV135">
        <v>73.539879999999997</v>
      </c>
      <c r="FW135">
        <v>0.31860490000000002</v>
      </c>
      <c r="FX135">
        <v>2.5512799999999999E-2</v>
      </c>
      <c r="FY135">
        <v>2.5512799999999999E-2</v>
      </c>
      <c r="FZ135">
        <v>0</v>
      </c>
      <c r="GA135">
        <v>0</v>
      </c>
    </row>
    <row r="136" spans="1:183" x14ac:dyDescent="0.3">
      <c r="A136" t="s">
        <v>52</v>
      </c>
      <c r="B136" t="s">
        <v>53</v>
      </c>
      <c r="C136" t="s">
        <v>106</v>
      </c>
      <c r="D136" s="6">
        <v>44806</v>
      </c>
      <c r="E136" s="46">
        <v>18</v>
      </c>
      <c r="F136" s="46">
        <v>19</v>
      </c>
      <c r="G136" s="46">
        <v>18</v>
      </c>
      <c r="H136" s="46">
        <v>19</v>
      </c>
      <c r="I136">
        <v>1083</v>
      </c>
      <c r="J136">
        <v>9209</v>
      </c>
      <c r="K136">
        <v>0.99055249999999995</v>
      </c>
      <c r="L136">
        <v>0.88066909999999998</v>
      </c>
      <c r="M136">
        <v>0.81049680000000002</v>
      </c>
      <c r="N136">
        <v>0.74536500000000006</v>
      </c>
      <c r="O136">
        <v>0.71919350000000004</v>
      </c>
      <c r="P136">
        <v>0.70179530000000001</v>
      </c>
      <c r="Q136">
        <v>0.72320130000000005</v>
      </c>
      <c r="R136">
        <v>0.71029960000000003</v>
      </c>
      <c r="S136">
        <v>0.6714812</v>
      </c>
      <c r="T136">
        <v>0.69971930000000004</v>
      </c>
      <c r="U136">
        <v>0.70851529999999996</v>
      </c>
      <c r="V136">
        <v>0.77594719999999995</v>
      </c>
      <c r="W136">
        <v>0.86090109999999997</v>
      </c>
      <c r="X136">
        <v>0.95634870000000005</v>
      </c>
      <c r="Y136">
        <v>1.0955760000000001</v>
      </c>
      <c r="Z136">
        <v>1.276184</v>
      </c>
      <c r="AA136">
        <v>1.41242</v>
      </c>
      <c r="AB136">
        <v>1.5247120000000001</v>
      </c>
      <c r="AC136">
        <v>1.625265</v>
      </c>
      <c r="AD136">
        <v>1.561509</v>
      </c>
      <c r="AE136">
        <v>1.474648</v>
      </c>
      <c r="AF136">
        <v>1.482785</v>
      </c>
      <c r="AG136">
        <v>1.358101</v>
      </c>
      <c r="AH136">
        <v>1.1692480000000001</v>
      </c>
      <c r="AI136">
        <v>-2.0686400000000001E-2</v>
      </c>
      <c r="AJ136">
        <v>-1.01584E-2</v>
      </c>
      <c r="AK136">
        <v>-1.7540000000000001E-4</v>
      </c>
      <c r="AL136">
        <v>-1.3781399999999999E-2</v>
      </c>
      <c r="AM136">
        <v>1.3394700000000001E-2</v>
      </c>
      <c r="AN136">
        <v>4.9646999999999998E-3</v>
      </c>
      <c r="AO136">
        <v>-3.3878600000000002E-2</v>
      </c>
      <c r="AP136">
        <v>-2.30677E-2</v>
      </c>
      <c r="AQ136">
        <v>-3.6762900000000001E-2</v>
      </c>
      <c r="AR136">
        <v>-1.75593E-2</v>
      </c>
      <c r="AS136">
        <v>-2.02157E-2</v>
      </c>
      <c r="AT136">
        <v>-3.8503599999999999E-2</v>
      </c>
      <c r="AU136">
        <v>-0.100088</v>
      </c>
      <c r="AV136">
        <v>-0.1448749</v>
      </c>
      <c r="AW136">
        <v>-0.14154820000000001</v>
      </c>
      <c r="AX136">
        <v>-0.13943849999999999</v>
      </c>
      <c r="AY136">
        <v>-7.2113099999999999E-2</v>
      </c>
      <c r="AZ136">
        <v>5.4914999999999999E-3</v>
      </c>
      <c r="BA136">
        <v>3.0930300000000001E-2</v>
      </c>
      <c r="BB136">
        <v>-0.11315550000000001</v>
      </c>
      <c r="BC136">
        <v>-0.1578329</v>
      </c>
      <c r="BD136">
        <v>-0.1557597</v>
      </c>
      <c r="BE136">
        <v>-0.1092523</v>
      </c>
      <c r="BF136">
        <v>-3.5016899999999997E-2</v>
      </c>
      <c r="BG136">
        <v>8.6569999999999995E-4</v>
      </c>
      <c r="BH136">
        <v>8.6464000000000003E-3</v>
      </c>
      <c r="BI136">
        <v>1.6673400000000001E-2</v>
      </c>
      <c r="BJ136">
        <v>1.6876E-3</v>
      </c>
      <c r="BK136">
        <v>2.8799499999999999E-2</v>
      </c>
      <c r="BL136">
        <v>1.98084E-2</v>
      </c>
      <c r="BM136">
        <v>-1.76001E-2</v>
      </c>
      <c r="BN136">
        <v>-6.3118999999999996E-3</v>
      </c>
      <c r="BO136">
        <v>-1.7771499999999999E-2</v>
      </c>
      <c r="BP136">
        <v>2.6584999999999998E-3</v>
      </c>
      <c r="BQ136">
        <v>-8.6600000000000004E-5</v>
      </c>
      <c r="BR136">
        <v>-1.5899199999999999E-2</v>
      </c>
      <c r="BS136">
        <v>-7.5362999999999999E-2</v>
      </c>
      <c r="BT136">
        <v>-0.11821710000000001</v>
      </c>
      <c r="BU136">
        <v>-0.1117652</v>
      </c>
      <c r="BV136">
        <v>-0.10917590000000001</v>
      </c>
      <c r="BW136">
        <v>-4.12386E-2</v>
      </c>
      <c r="BX136">
        <v>3.7000699999999997E-2</v>
      </c>
      <c r="BY136">
        <v>6.4142900000000003E-2</v>
      </c>
      <c r="BZ136">
        <v>-8.0254099999999995E-2</v>
      </c>
      <c r="CA136">
        <v>-0.1260107</v>
      </c>
      <c r="CB136">
        <v>-0.1237945</v>
      </c>
      <c r="CC136">
        <v>-7.9534199999999999E-2</v>
      </c>
      <c r="CD136">
        <v>-9.2984000000000001E-3</v>
      </c>
      <c r="CE136">
        <v>1.57927E-2</v>
      </c>
      <c r="CF136">
        <v>2.1670499999999999E-2</v>
      </c>
      <c r="CG136">
        <v>2.8342800000000001E-2</v>
      </c>
      <c r="CH136">
        <v>1.2401300000000001E-2</v>
      </c>
      <c r="CI136">
        <v>3.9468900000000001E-2</v>
      </c>
      <c r="CJ136">
        <v>3.0089100000000001E-2</v>
      </c>
      <c r="CK136">
        <v>-6.3255999999999998E-3</v>
      </c>
      <c r="CL136">
        <v>5.2931000000000002E-3</v>
      </c>
      <c r="CM136">
        <v>-4.6181E-3</v>
      </c>
      <c r="CN136">
        <v>1.6661200000000001E-2</v>
      </c>
      <c r="CO136">
        <v>1.38548E-2</v>
      </c>
      <c r="CP136">
        <v>-2.4340000000000001E-4</v>
      </c>
      <c r="CQ136">
        <v>-5.8238600000000001E-2</v>
      </c>
      <c r="CR136">
        <v>-9.9753999999999995E-2</v>
      </c>
      <c r="CS136">
        <v>-9.1137499999999996E-2</v>
      </c>
      <c r="CT136">
        <v>-8.8216199999999995E-2</v>
      </c>
      <c r="CU136">
        <v>-1.9855100000000001E-2</v>
      </c>
      <c r="CV136">
        <v>5.8823800000000002E-2</v>
      </c>
      <c r="CW136">
        <v>8.7145899999999998E-2</v>
      </c>
      <c r="CX136">
        <v>-5.7466700000000003E-2</v>
      </c>
      <c r="CY136">
        <v>-0.1039708</v>
      </c>
      <c r="CZ136">
        <v>-0.1016555</v>
      </c>
      <c r="DA136">
        <v>-5.8951499999999997E-2</v>
      </c>
      <c r="DB136">
        <v>8.5141999999999995E-3</v>
      </c>
      <c r="DC136">
        <v>3.07196E-2</v>
      </c>
      <c r="DD136">
        <v>3.4694599999999999E-2</v>
      </c>
      <c r="DE136">
        <v>4.0012199999999998E-2</v>
      </c>
      <c r="DF136">
        <v>2.31151E-2</v>
      </c>
      <c r="DG136">
        <v>5.0138200000000001E-2</v>
      </c>
      <c r="DH136">
        <v>4.0369799999999997E-2</v>
      </c>
      <c r="DI136">
        <v>4.9489E-3</v>
      </c>
      <c r="DJ136">
        <v>1.6898099999999999E-2</v>
      </c>
      <c r="DK136">
        <v>8.5352999999999991E-3</v>
      </c>
      <c r="DL136">
        <v>3.0664E-2</v>
      </c>
      <c r="DM136">
        <v>2.77962E-2</v>
      </c>
      <c r="DN136">
        <v>1.54124E-2</v>
      </c>
      <c r="DO136">
        <v>-4.1114100000000001E-2</v>
      </c>
      <c r="DP136">
        <v>-8.1290899999999999E-2</v>
      </c>
      <c r="DQ136">
        <v>-7.05099E-2</v>
      </c>
      <c r="DR136">
        <v>-6.7256399999999994E-2</v>
      </c>
      <c r="DS136">
        <v>1.5284000000000001E-3</v>
      </c>
      <c r="DT136">
        <v>8.0646999999999996E-2</v>
      </c>
      <c r="DU136">
        <v>0.11014880000000001</v>
      </c>
      <c r="DV136">
        <v>-3.4679300000000003E-2</v>
      </c>
      <c r="DW136">
        <v>-8.1930799999999998E-2</v>
      </c>
      <c r="DX136">
        <v>-7.9516500000000004E-2</v>
      </c>
      <c r="DY136">
        <v>-3.8368800000000002E-2</v>
      </c>
      <c r="DZ136">
        <v>2.63269E-2</v>
      </c>
      <c r="EA136">
        <v>5.22718E-2</v>
      </c>
      <c r="EB136">
        <v>5.3499400000000003E-2</v>
      </c>
      <c r="EC136">
        <v>5.6861000000000002E-2</v>
      </c>
      <c r="ED136">
        <v>3.8584E-2</v>
      </c>
      <c r="EE136">
        <v>6.5543100000000007E-2</v>
      </c>
      <c r="EF136">
        <v>5.5213400000000003E-2</v>
      </c>
      <c r="EG136">
        <v>2.12274E-2</v>
      </c>
      <c r="EH136">
        <v>3.3653799999999998E-2</v>
      </c>
      <c r="EI136">
        <v>2.7526599999999998E-2</v>
      </c>
      <c r="EJ136">
        <v>5.0881799999999998E-2</v>
      </c>
      <c r="EK136">
        <v>4.7925299999999997E-2</v>
      </c>
      <c r="EL136">
        <v>3.8016899999999999E-2</v>
      </c>
      <c r="EM136">
        <v>-1.63891E-2</v>
      </c>
      <c r="EN136">
        <v>-5.4633099999999997E-2</v>
      </c>
      <c r="EO136">
        <v>-4.0726900000000003E-2</v>
      </c>
      <c r="EP136">
        <v>-3.69938E-2</v>
      </c>
      <c r="EQ136">
        <v>3.2402899999999998E-2</v>
      </c>
      <c r="ER136">
        <v>0.1121562</v>
      </c>
      <c r="ES136">
        <v>0.1433614</v>
      </c>
      <c r="ET136">
        <v>-1.7779E-3</v>
      </c>
      <c r="EU136">
        <v>-5.0108600000000003E-2</v>
      </c>
      <c r="EV136">
        <v>-4.7551299999999998E-2</v>
      </c>
      <c r="EW136">
        <v>-8.6505999999999996E-3</v>
      </c>
      <c r="EX136">
        <v>5.2045399999999999E-2</v>
      </c>
      <c r="EY136">
        <v>83.517480000000006</v>
      </c>
      <c r="EZ136">
        <v>81.380949999999999</v>
      </c>
      <c r="FA136">
        <v>79.782139999999998</v>
      </c>
      <c r="FB136">
        <v>77.953959999999995</v>
      </c>
      <c r="FC136">
        <v>76.697990000000004</v>
      </c>
      <c r="FD136">
        <v>74.776290000000003</v>
      </c>
      <c r="FE136">
        <v>74.384960000000007</v>
      </c>
      <c r="FF136">
        <v>76.410290000000003</v>
      </c>
      <c r="FG136">
        <v>80.249750000000006</v>
      </c>
      <c r="FH136">
        <v>85.692059999999998</v>
      </c>
      <c r="FI136">
        <v>90.805289999999999</v>
      </c>
      <c r="FJ136">
        <v>94.959770000000006</v>
      </c>
      <c r="FK136">
        <v>98.02073</v>
      </c>
      <c r="FL136">
        <v>101.41160000000001</v>
      </c>
      <c r="FM136">
        <v>104.9666</v>
      </c>
      <c r="FN136">
        <v>106.2191</v>
      </c>
      <c r="FO136">
        <v>107.6332</v>
      </c>
      <c r="FP136">
        <v>106.8653</v>
      </c>
      <c r="FQ136">
        <v>104.0667</v>
      </c>
      <c r="FR136">
        <v>99.700090000000003</v>
      </c>
      <c r="FS136">
        <v>96.153599999999997</v>
      </c>
      <c r="FT136">
        <v>92.787170000000003</v>
      </c>
      <c r="FU136">
        <v>88.799090000000007</v>
      </c>
      <c r="FV136">
        <v>85.280299999999997</v>
      </c>
      <c r="FW136">
        <v>0.36439579999999999</v>
      </c>
      <c r="FX136">
        <v>3.0232499999999999E-2</v>
      </c>
      <c r="FY136">
        <v>3.0232499999999999E-2</v>
      </c>
      <c r="FZ136">
        <v>0</v>
      </c>
      <c r="GA136">
        <v>0</v>
      </c>
    </row>
    <row r="137" spans="1:183" x14ac:dyDescent="0.3">
      <c r="A137" t="s">
        <v>52</v>
      </c>
      <c r="B137" t="s">
        <v>53</v>
      </c>
      <c r="C137" t="s">
        <v>106</v>
      </c>
      <c r="D137" s="6">
        <v>44809</v>
      </c>
      <c r="E137" s="46">
        <v>19</v>
      </c>
      <c r="F137" s="46">
        <v>22</v>
      </c>
      <c r="G137" s="46">
        <v>19</v>
      </c>
      <c r="H137" s="46">
        <v>20</v>
      </c>
      <c r="I137">
        <v>7975</v>
      </c>
      <c r="J137">
        <v>7979</v>
      </c>
      <c r="K137">
        <v>0.99127220000000005</v>
      </c>
      <c r="L137">
        <v>0.88378699999999999</v>
      </c>
      <c r="M137">
        <v>0.80030579999999996</v>
      </c>
      <c r="N137">
        <v>0.72720799999999997</v>
      </c>
      <c r="O137">
        <v>0.68341600000000002</v>
      </c>
      <c r="P137">
        <v>0.65646400000000005</v>
      </c>
      <c r="Q137">
        <v>0.66110449999999998</v>
      </c>
      <c r="R137">
        <v>0.65550240000000004</v>
      </c>
      <c r="S137">
        <v>0.67947970000000002</v>
      </c>
      <c r="T137">
        <v>0.72850329999999996</v>
      </c>
      <c r="U137">
        <v>0.82103809999999999</v>
      </c>
      <c r="V137">
        <v>0.92622260000000001</v>
      </c>
      <c r="W137">
        <v>1.077223</v>
      </c>
      <c r="X137">
        <v>1.2098960000000001</v>
      </c>
      <c r="Y137">
        <v>1.3633930000000001</v>
      </c>
      <c r="Z137">
        <v>1.515941</v>
      </c>
      <c r="AA137">
        <v>1.6318600000000001</v>
      </c>
      <c r="AB137">
        <v>1.7885679999999999</v>
      </c>
      <c r="AC137">
        <v>1.8558939999999999</v>
      </c>
      <c r="AD137">
        <v>1.8223499999999999</v>
      </c>
      <c r="AE137">
        <v>1.780313</v>
      </c>
      <c r="AF137">
        <v>1.7430289999999999</v>
      </c>
      <c r="AG137">
        <v>1.571974</v>
      </c>
      <c r="AH137">
        <v>1.3456589999999999</v>
      </c>
      <c r="AI137">
        <v>-4.4856000000000002E-3</v>
      </c>
      <c r="AJ137">
        <v>1.0911799999999999E-2</v>
      </c>
      <c r="AK137">
        <v>1.41137E-2</v>
      </c>
      <c r="AL137">
        <v>1.7663600000000002E-2</v>
      </c>
      <c r="AM137">
        <v>2.3968300000000001E-2</v>
      </c>
      <c r="AN137">
        <v>1.53603E-2</v>
      </c>
      <c r="AO137">
        <v>4.2560999999999996E-3</v>
      </c>
      <c r="AP137">
        <v>-1.07181E-2</v>
      </c>
      <c r="AQ137">
        <v>8.0900999999999994E-3</v>
      </c>
      <c r="AR137">
        <v>1.25217E-2</v>
      </c>
      <c r="AS137">
        <v>2.28147E-2</v>
      </c>
      <c r="AT137">
        <v>1.1954899999999999E-2</v>
      </c>
      <c r="AU137">
        <v>-8.8915999999999995E-3</v>
      </c>
      <c r="AV137">
        <v>-4.1059100000000001E-2</v>
      </c>
      <c r="AW137">
        <v>-0.10920050000000001</v>
      </c>
      <c r="AX137">
        <v>-0.16236</v>
      </c>
      <c r="AY137">
        <v>-0.1111251</v>
      </c>
      <c r="AZ137">
        <v>-0.1071783</v>
      </c>
      <c r="BA137">
        <v>8.9921399999999999E-2</v>
      </c>
      <c r="BB137">
        <v>0.11117630000000001</v>
      </c>
      <c r="BC137">
        <v>-1.6797300000000001E-2</v>
      </c>
      <c r="BD137">
        <v>-9.6220200000000006E-2</v>
      </c>
      <c r="BE137">
        <v>-0.18070990000000001</v>
      </c>
      <c r="BF137">
        <v>-0.12508720000000001</v>
      </c>
      <c r="BG137">
        <v>6.7188999999999999E-3</v>
      </c>
      <c r="BH137">
        <v>2.18864E-2</v>
      </c>
      <c r="BI137">
        <v>2.41006E-2</v>
      </c>
      <c r="BJ137">
        <v>2.67792E-2</v>
      </c>
      <c r="BK137">
        <v>3.2071200000000001E-2</v>
      </c>
      <c r="BL137">
        <v>2.2465300000000001E-2</v>
      </c>
      <c r="BM137">
        <v>1.1022799999999999E-2</v>
      </c>
      <c r="BN137">
        <v>-3.8525E-3</v>
      </c>
      <c r="BO137">
        <v>1.54E-2</v>
      </c>
      <c r="BP137">
        <v>2.0648E-2</v>
      </c>
      <c r="BQ137">
        <v>3.2250599999999997E-2</v>
      </c>
      <c r="BR137">
        <v>2.2295200000000001E-2</v>
      </c>
      <c r="BS137">
        <v>3.0208000000000001E-3</v>
      </c>
      <c r="BT137">
        <v>-2.7941199999999999E-2</v>
      </c>
      <c r="BU137">
        <v>-9.4734799999999994E-2</v>
      </c>
      <c r="BV137">
        <v>-0.1469956</v>
      </c>
      <c r="BW137">
        <v>-9.5501199999999994E-2</v>
      </c>
      <c r="BX137">
        <v>-9.1048599999999993E-2</v>
      </c>
      <c r="BY137">
        <v>0.1047585</v>
      </c>
      <c r="BZ137">
        <v>0.1247848</v>
      </c>
      <c r="CA137">
        <v>-3.1627000000000001E-3</v>
      </c>
      <c r="CB137">
        <v>-8.2396899999999995E-2</v>
      </c>
      <c r="CC137">
        <v>-0.16672880000000001</v>
      </c>
      <c r="CD137">
        <v>-0.11221009999999999</v>
      </c>
      <c r="CE137">
        <v>1.44791E-2</v>
      </c>
      <c r="CF137">
        <v>2.94874E-2</v>
      </c>
      <c r="CG137">
        <v>3.10175E-2</v>
      </c>
      <c r="CH137">
        <v>3.3092700000000003E-2</v>
      </c>
      <c r="CI137">
        <v>3.76832E-2</v>
      </c>
      <c r="CJ137">
        <v>2.7386199999999999E-2</v>
      </c>
      <c r="CK137">
        <v>1.5709399999999998E-2</v>
      </c>
      <c r="CL137">
        <v>9.0249999999999998E-4</v>
      </c>
      <c r="CM137">
        <v>2.04628E-2</v>
      </c>
      <c r="CN137">
        <v>2.6276299999999999E-2</v>
      </c>
      <c r="CO137">
        <v>3.8785899999999998E-2</v>
      </c>
      <c r="CP137">
        <v>2.9456800000000002E-2</v>
      </c>
      <c r="CQ137">
        <v>1.12713E-2</v>
      </c>
      <c r="CR137">
        <v>-1.88557E-2</v>
      </c>
      <c r="CS137">
        <v>-8.4716E-2</v>
      </c>
      <c r="CT137">
        <v>-0.13635430000000001</v>
      </c>
      <c r="CU137">
        <v>-8.4680199999999997E-2</v>
      </c>
      <c r="CV137">
        <v>-7.9877199999999995E-2</v>
      </c>
      <c r="CW137">
        <v>0.1150346</v>
      </c>
      <c r="CX137">
        <v>0.13420989999999999</v>
      </c>
      <c r="CY137">
        <v>6.2805999999999999E-3</v>
      </c>
      <c r="CZ137">
        <v>-7.2822899999999996E-2</v>
      </c>
      <c r="DA137">
        <v>-0.15704560000000001</v>
      </c>
      <c r="DB137">
        <v>-0.10329140000000001</v>
      </c>
      <c r="DC137">
        <v>2.22393E-2</v>
      </c>
      <c r="DD137">
        <v>3.7088299999999998E-2</v>
      </c>
      <c r="DE137">
        <v>3.79344E-2</v>
      </c>
      <c r="DF137">
        <v>3.9406200000000002E-2</v>
      </c>
      <c r="DG137">
        <v>4.3295300000000002E-2</v>
      </c>
      <c r="DH137">
        <v>3.2307200000000001E-2</v>
      </c>
      <c r="DI137">
        <v>2.0396000000000001E-2</v>
      </c>
      <c r="DJ137">
        <v>5.6575999999999996E-3</v>
      </c>
      <c r="DK137">
        <v>2.5525599999999999E-2</v>
      </c>
      <c r="DL137">
        <v>3.1904500000000002E-2</v>
      </c>
      <c r="DM137">
        <v>4.5321199999999999E-2</v>
      </c>
      <c r="DN137">
        <v>3.6618499999999998E-2</v>
      </c>
      <c r="DO137">
        <v>1.9521699999999999E-2</v>
      </c>
      <c r="DP137">
        <v>-9.7703000000000009E-3</v>
      </c>
      <c r="DQ137">
        <v>-7.4697100000000002E-2</v>
      </c>
      <c r="DR137">
        <v>-0.12571299999999999</v>
      </c>
      <c r="DS137">
        <v>-7.3859099999999997E-2</v>
      </c>
      <c r="DT137">
        <v>-6.87059E-2</v>
      </c>
      <c r="DU137">
        <v>0.1253108</v>
      </c>
      <c r="DV137">
        <v>0.14363509999999999</v>
      </c>
      <c r="DW137">
        <v>1.5723899999999999E-2</v>
      </c>
      <c r="DX137">
        <v>-6.3248899999999997E-2</v>
      </c>
      <c r="DY137">
        <v>-0.1473624</v>
      </c>
      <c r="DZ137">
        <v>-9.4372700000000004E-2</v>
      </c>
      <c r="EA137">
        <v>3.3443800000000003E-2</v>
      </c>
      <c r="EB137">
        <v>4.8063000000000002E-2</v>
      </c>
      <c r="EC137">
        <v>4.79213E-2</v>
      </c>
      <c r="ED137">
        <v>4.8521799999999997E-2</v>
      </c>
      <c r="EE137">
        <v>5.1398199999999998E-2</v>
      </c>
      <c r="EF137">
        <v>3.9412200000000001E-2</v>
      </c>
      <c r="EG137">
        <v>2.7162700000000001E-2</v>
      </c>
      <c r="EH137">
        <v>1.2523100000000001E-2</v>
      </c>
      <c r="EI137">
        <v>3.2835499999999997E-2</v>
      </c>
      <c r="EJ137">
        <v>4.0030799999999998E-2</v>
      </c>
      <c r="EK137">
        <v>5.4757199999999999E-2</v>
      </c>
      <c r="EL137">
        <v>4.6958699999999999E-2</v>
      </c>
      <c r="EM137">
        <v>3.14341E-2</v>
      </c>
      <c r="EN137">
        <v>3.3476000000000001E-3</v>
      </c>
      <c r="EO137">
        <v>-6.0231399999999997E-2</v>
      </c>
      <c r="EP137">
        <v>-0.11034869999999999</v>
      </c>
      <c r="EQ137">
        <v>-5.8235200000000001E-2</v>
      </c>
      <c r="ER137">
        <v>-5.2576199999999997E-2</v>
      </c>
      <c r="ES137">
        <v>0.14014779999999999</v>
      </c>
      <c r="ET137">
        <v>0.15724350000000001</v>
      </c>
      <c r="EU137">
        <v>2.9358499999999999E-2</v>
      </c>
      <c r="EV137">
        <v>-4.9425700000000003E-2</v>
      </c>
      <c r="EW137">
        <v>-0.13338130000000001</v>
      </c>
      <c r="EX137">
        <v>-8.1495499999999998E-2</v>
      </c>
      <c r="EY137">
        <v>75.522319999999993</v>
      </c>
      <c r="EZ137">
        <v>74.591669999999993</v>
      </c>
      <c r="FA137">
        <v>73.18459</v>
      </c>
      <c r="FB137">
        <v>72.015360000000001</v>
      </c>
      <c r="FC137">
        <v>71.227350000000001</v>
      </c>
      <c r="FD137">
        <v>70.444149999999993</v>
      </c>
      <c r="FE137">
        <v>69.457250000000002</v>
      </c>
      <c r="FF137">
        <v>70.999260000000007</v>
      </c>
      <c r="FG137">
        <v>76.958950000000002</v>
      </c>
      <c r="FH137">
        <v>83.621729999999999</v>
      </c>
      <c r="FI137">
        <v>89.513549999999995</v>
      </c>
      <c r="FJ137">
        <v>94.79495</v>
      </c>
      <c r="FK137">
        <v>99.485259999999997</v>
      </c>
      <c r="FL137">
        <v>103.0517</v>
      </c>
      <c r="FM137">
        <v>105.7286</v>
      </c>
      <c r="FN137">
        <v>107.1357</v>
      </c>
      <c r="FO137">
        <v>106.8413</v>
      </c>
      <c r="FP137">
        <v>105.0592</v>
      </c>
      <c r="FQ137">
        <v>101.0825</v>
      </c>
      <c r="FR137">
        <v>95.071740000000005</v>
      </c>
      <c r="FS137">
        <v>90.466949999999997</v>
      </c>
      <c r="FT137">
        <v>86.808350000000004</v>
      </c>
      <c r="FU137">
        <v>84.418909999999997</v>
      </c>
      <c r="FV137">
        <v>82.542869999999994</v>
      </c>
      <c r="FW137">
        <v>0.1798688</v>
      </c>
      <c r="FX137">
        <v>9.2352000000000007E-3</v>
      </c>
      <c r="FY137">
        <v>1.3295100000000001E-2</v>
      </c>
      <c r="FZ137">
        <v>0</v>
      </c>
      <c r="GA137">
        <v>0</v>
      </c>
    </row>
    <row r="138" spans="1:183" x14ac:dyDescent="0.3">
      <c r="A138" t="s">
        <v>52</v>
      </c>
      <c r="B138" t="s">
        <v>53</v>
      </c>
      <c r="C138" t="s">
        <v>106</v>
      </c>
      <c r="D138" s="6">
        <v>44810</v>
      </c>
      <c r="E138" s="46">
        <v>18</v>
      </c>
      <c r="F138" s="46">
        <v>21</v>
      </c>
      <c r="G138" s="46">
        <v>18</v>
      </c>
      <c r="H138" s="46">
        <v>20</v>
      </c>
      <c r="I138">
        <v>7963</v>
      </c>
      <c r="J138">
        <v>7967</v>
      </c>
      <c r="K138">
        <v>1.2020789999999999</v>
      </c>
      <c r="L138">
        <v>1.072282</v>
      </c>
      <c r="M138">
        <v>0.9795374</v>
      </c>
      <c r="N138">
        <v>0.8888935</v>
      </c>
      <c r="O138">
        <v>0.82724450000000005</v>
      </c>
      <c r="P138">
        <v>0.80220279999999999</v>
      </c>
      <c r="Q138">
        <v>0.81730970000000003</v>
      </c>
      <c r="R138">
        <v>0.82325570000000003</v>
      </c>
      <c r="S138">
        <v>0.7970102</v>
      </c>
      <c r="T138">
        <v>0.80975839999999999</v>
      </c>
      <c r="U138">
        <v>0.87558029999999998</v>
      </c>
      <c r="V138">
        <v>0.98372380000000004</v>
      </c>
      <c r="W138">
        <v>1.152603</v>
      </c>
      <c r="X138">
        <v>1.313348</v>
      </c>
      <c r="Y138">
        <v>1.46655</v>
      </c>
      <c r="Z138">
        <v>1.6256790000000001</v>
      </c>
      <c r="AA138">
        <v>1.685398</v>
      </c>
      <c r="AB138">
        <v>1.7992250000000001</v>
      </c>
      <c r="AC138">
        <v>1.7721899999999999</v>
      </c>
      <c r="AD138">
        <v>1.733107</v>
      </c>
      <c r="AE138">
        <v>1.7174659999999999</v>
      </c>
      <c r="AF138">
        <v>1.710421</v>
      </c>
      <c r="AG138">
        <v>1.552182</v>
      </c>
      <c r="AH138">
        <v>1.312324</v>
      </c>
      <c r="AI138">
        <v>-8.75914E-2</v>
      </c>
      <c r="AJ138">
        <v>-4.3254500000000001E-2</v>
      </c>
      <c r="AK138">
        <v>-1.65136E-2</v>
      </c>
      <c r="AL138">
        <v>-3.1825E-3</v>
      </c>
      <c r="AM138">
        <v>3.8105999999999999E-3</v>
      </c>
      <c r="AN138">
        <v>1.1460999999999999E-3</v>
      </c>
      <c r="AO138">
        <v>-1.5671999999999998E-2</v>
      </c>
      <c r="AP138">
        <v>-2.92812E-2</v>
      </c>
      <c r="AQ138">
        <v>-5.22817E-2</v>
      </c>
      <c r="AR138">
        <v>-7.7648900000000007E-2</v>
      </c>
      <c r="AS138">
        <v>-8.3927799999999997E-2</v>
      </c>
      <c r="AT138">
        <v>-0.1199103</v>
      </c>
      <c r="AU138">
        <v>-0.18204239999999999</v>
      </c>
      <c r="AV138">
        <v>-0.25069239999999998</v>
      </c>
      <c r="AW138">
        <v>-0.30255100000000001</v>
      </c>
      <c r="AX138">
        <v>-0.32492339999999997</v>
      </c>
      <c r="AY138">
        <v>-0.2393248</v>
      </c>
      <c r="AZ138">
        <v>-2.6684E-3</v>
      </c>
      <c r="BA138">
        <v>9.1022400000000003E-2</v>
      </c>
      <c r="BB138">
        <v>6.0202400000000003E-2</v>
      </c>
      <c r="BC138">
        <v>-8.6735199999999998E-2</v>
      </c>
      <c r="BD138">
        <v>-0.25678319999999999</v>
      </c>
      <c r="BE138">
        <v>-0.21617790000000001</v>
      </c>
      <c r="BF138">
        <v>-0.1682979</v>
      </c>
      <c r="BG138">
        <v>-7.4850600000000003E-2</v>
      </c>
      <c r="BH138">
        <v>-3.1131700000000002E-2</v>
      </c>
      <c r="BI138">
        <v>-5.3350999999999997E-3</v>
      </c>
      <c r="BJ138">
        <v>6.9610999999999996E-3</v>
      </c>
      <c r="BK138">
        <v>1.3087700000000001E-2</v>
      </c>
      <c r="BL138">
        <v>9.4946000000000006E-3</v>
      </c>
      <c r="BM138">
        <v>-7.6432999999999996E-3</v>
      </c>
      <c r="BN138">
        <v>-2.0816100000000001E-2</v>
      </c>
      <c r="BO138">
        <v>-4.2922399999999999E-2</v>
      </c>
      <c r="BP138">
        <v>-6.7634600000000003E-2</v>
      </c>
      <c r="BQ138">
        <v>-7.3150699999999999E-2</v>
      </c>
      <c r="BR138">
        <v>-0.1079528</v>
      </c>
      <c r="BS138">
        <v>-0.16834089999999999</v>
      </c>
      <c r="BT138">
        <v>-0.23580519999999999</v>
      </c>
      <c r="BU138">
        <v>-0.28674090000000002</v>
      </c>
      <c r="BV138">
        <v>-0.30840390000000001</v>
      </c>
      <c r="BW138">
        <v>-0.22326219999999999</v>
      </c>
      <c r="BX138">
        <v>1.23943E-2</v>
      </c>
      <c r="BY138">
        <v>0.1053974</v>
      </c>
      <c r="BZ138">
        <v>7.3556200000000002E-2</v>
      </c>
      <c r="CA138">
        <v>-7.3140700000000003E-2</v>
      </c>
      <c r="CB138">
        <v>-0.2423245</v>
      </c>
      <c r="CC138">
        <v>-0.20246649999999999</v>
      </c>
      <c r="CD138">
        <v>-0.1558427</v>
      </c>
      <c r="CE138">
        <v>-6.6026500000000002E-2</v>
      </c>
      <c r="CF138">
        <v>-2.2735399999999999E-2</v>
      </c>
      <c r="CG138">
        <v>2.4071000000000001E-3</v>
      </c>
      <c r="CH138">
        <v>1.3986500000000001E-2</v>
      </c>
      <c r="CI138">
        <v>1.9512999999999999E-2</v>
      </c>
      <c r="CJ138">
        <v>1.5276700000000001E-2</v>
      </c>
      <c r="CK138">
        <v>-2.0826999999999998E-3</v>
      </c>
      <c r="CL138">
        <v>-1.49532E-2</v>
      </c>
      <c r="CM138">
        <v>-3.6440199999999999E-2</v>
      </c>
      <c r="CN138">
        <v>-6.0698700000000001E-2</v>
      </c>
      <c r="CO138">
        <v>-6.5686599999999998E-2</v>
      </c>
      <c r="CP138">
        <v>-9.9670999999999996E-2</v>
      </c>
      <c r="CQ138">
        <v>-0.1588514</v>
      </c>
      <c r="CR138">
        <v>-0.22549430000000001</v>
      </c>
      <c r="CS138">
        <v>-0.27579090000000001</v>
      </c>
      <c r="CT138">
        <v>-0.29696250000000002</v>
      </c>
      <c r="CU138">
        <v>-0.2121373</v>
      </c>
      <c r="CV138">
        <v>2.2826599999999999E-2</v>
      </c>
      <c r="CW138">
        <v>0.1153535</v>
      </c>
      <c r="CX138">
        <v>8.2805000000000004E-2</v>
      </c>
      <c r="CY138">
        <v>-6.3725199999999996E-2</v>
      </c>
      <c r="CZ138">
        <v>-0.2323105</v>
      </c>
      <c r="DA138">
        <v>-0.19297</v>
      </c>
      <c r="DB138">
        <v>-0.14721629999999999</v>
      </c>
      <c r="DC138">
        <v>-5.7202299999999998E-2</v>
      </c>
      <c r="DD138">
        <v>-1.43392E-2</v>
      </c>
      <c r="DE138">
        <v>1.0149200000000001E-2</v>
      </c>
      <c r="DF138">
        <v>2.1011800000000001E-2</v>
      </c>
      <c r="DG138">
        <v>2.5938300000000001E-2</v>
      </c>
      <c r="DH138">
        <v>2.1058799999999999E-2</v>
      </c>
      <c r="DI138">
        <v>3.4778999999999999E-3</v>
      </c>
      <c r="DJ138">
        <v>-9.0904000000000002E-3</v>
      </c>
      <c r="DK138">
        <v>-2.9957999999999999E-2</v>
      </c>
      <c r="DL138">
        <v>-5.3762799999999999E-2</v>
      </c>
      <c r="DM138">
        <v>-5.8222500000000003E-2</v>
      </c>
      <c r="DN138">
        <v>-9.1389300000000007E-2</v>
      </c>
      <c r="DO138">
        <v>-0.14936179999999999</v>
      </c>
      <c r="DP138">
        <v>-0.2151834</v>
      </c>
      <c r="DQ138">
        <v>-0.26484079999999999</v>
      </c>
      <c r="DR138">
        <v>-0.28552110000000003</v>
      </c>
      <c r="DS138">
        <v>-0.2010123</v>
      </c>
      <c r="DT138">
        <v>3.3258900000000001E-2</v>
      </c>
      <c r="DU138">
        <v>0.12530959999999999</v>
      </c>
      <c r="DV138">
        <v>9.2053800000000005E-2</v>
      </c>
      <c r="DW138">
        <v>-5.4309799999999998E-2</v>
      </c>
      <c r="DX138">
        <v>-0.22229650000000001</v>
      </c>
      <c r="DY138">
        <v>-0.18347350000000001</v>
      </c>
      <c r="DZ138">
        <v>-0.13858980000000001</v>
      </c>
      <c r="EA138">
        <v>-4.4461599999999997E-2</v>
      </c>
      <c r="EB138">
        <v>-2.2163E-3</v>
      </c>
      <c r="EC138">
        <v>2.1327700000000002E-2</v>
      </c>
      <c r="ED138">
        <v>3.11554E-2</v>
      </c>
      <c r="EE138">
        <v>3.5215400000000001E-2</v>
      </c>
      <c r="EF138">
        <v>2.9407300000000001E-2</v>
      </c>
      <c r="EG138">
        <v>1.1506600000000001E-2</v>
      </c>
      <c r="EH138">
        <v>-6.2529999999999997E-4</v>
      </c>
      <c r="EI138">
        <v>-2.0598700000000001E-2</v>
      </c>
      <c r="EJ138">
        <v>-4.3748500000000003E-2</v>
      </c>
      <c r="EK138">
        <v>-4.7445500000000002E-2</v>
      </c>
      <c r="EL138">
        <v>-7.9431699999999994E-2</v>
      </c>
      <c r="EM138">
        <v>-0.13566039999999999</v>
      </c>
      <c r="EN138">
        <v>-0.2002961</v>
      </c>
      <c r="EO138">
        <v>-0.24903069999999999</v>
      </c>
      <c r="EP138">
        <v>-0.2690015</v>
      </c>
      <c r="EQ138">
        <v>-0.18494969999999999</v>
      </c>
      <c r="ER138">
        <v>4.8321500000000003E-2</v>
      </c>
      <c r="ES138">
        <v>0.13968459999999999</v>
      </c>
      <c r="ET138">
        <v>0.1054076</v>
      </c>
      <c r="EU138">
        <v>-4.0715300000000003E-2</v>
      </c>
      <c r="EV138">
        <v>-0.20783779999999999</v>
      </c>
      <c r="EW138">
        <v>-0.1697621</v>
      </c>
      <c r="EX138">
        <v>-0.12613469999999999</v>
      </c>
      <c r="EY138">
        <v>80.373360000000005</v>
      </c>
      <c r="EZ138">
        <v>79.350939999999994</v>
      </c>
      <c r="FA138">
        <v>78.070440000000005</v>
      </c>
      <c r="FB138">
        <v>76.946269999999998</v>
      </c>
      <c r="FC138">
        <v>75.863709999999998</v>
      </c>
      <c r="FD138">
        <v>75.214060000000003</v>
      </c>
      <c r="FE138">
        <v>74.458359999999999</v>
      </c>
      <c r="FF138">
        <v>76.499700000000004</v>
      </c>
      <c r="FG138">
        <v>82.171120000000002</v>
      </c>
      <c r="FH138">
        <v>88.557940000000002</v>
      </c>
      <c r="FI138">
        <v>93.945779999999999</v>
      </c>
      <c r="FJ138">
        <v>99.570980000000006</v>
      </c>
      <c r="FK138">
        <v>103.7868</v>
      </c>
      <c r="FL138">
        <v>107.26349999999999</v>
      </c>
      <c r="FM138">
        <v>108.07380000000001</v>
      </c>
      <c r="FN138">
        <v>108.577</v>
      </c>
      <c r="FO138">
        <v>106.8081</v>
      </c>
      <c r="FP138">
        <v>103.9141</v>
      </c>
      <c r="FQ138">
        <v>99.365489999999994</v>
      </c>
      <c r="FR138">
        <v>92.795680000000004</v>
      </c>
      <c r="FS138">
        <v>88.038470000000004</v>
      </c>
      <c r="FT138">
        <v>85.032399999999996</v>
      </c>
      <c r="FU138">
        <v>82.736040000000003</v>
      </c>
      <c r="FV138">
        <v>80.895960000000002</v>
      </c>
      <c r="FW138">
        <v>0.20057369999999999</v>
      </c>
      <c r="FX138">
        <v>9.3194999999999997E-3</v>
      </c>
      <c r="FY138">
        <v>1.08897E-2</v>
      </c>
      <c r="FZ138">
        <v>0</v>
      </c>
      <c r="GA138">
        <v>0</v>
      </c>
    </row>
    <row r="139" spans="1:183" x14ac:dyDescent="0.3">
      <c r="A139" t="s">
        <v>52</v>
      </c>
      <c r="B139" t="s">
        <v>53</v>
      </c>
      <c r="C139" t="s">
        <v>106</v>
      </c>
      <c r="D139" s="6">
        <v>44811</v>
      </c>
      <c r="E139" s="46">
        <v>17</v>
      </c>
      <c r="F139" s="46">
        <v>20</v>
      </c>
      <c r="G139" s="46">
        <v>17</v>
      </c>
      <c r="H139" s="46">
        <v>20</v>
      </c>
      <c r="I139">
        <v>7691</v>
      </c>
      <c r="J139">
        <v>7959</v>
      </c>
      <c r="K139">
        <v>1.2080340000000001</v>
      </c>
      <c r="L139">
        <v>1.071388</v>
      </c>
      <c r="M139">
        <v>0.97644370000000003</v>
      </c>
      <c r="N139">
        <v>0.8953854</v>
      </c>
      <c r="O139">
        <v>0.82767449999999998</v>
      </c>
      <c r="P139">
        <v>0.80539749999999999</v>
      </c>
      <c r="Q139">
        <v>0.82516250000000002</v>
      </c>
      <c r="R139">
        <v>0.82139660000000003</v>
      </c>
      <c r="S139">
        <v>0.7519304</v>
      </c>
      <c r="T139">
        <v>0.75618819999999998</v>
      </c>
      <c r="U139">
        <v>0.78677180000000002</v>
      </c>
      <c r="V139">
        <v>0.86148259999999999</v>
      </c>
      <c r="W139">
        <v>0.972553</v>
      </c>
      <c r="X139">
        <v>1.084846</v>
      </c>
      <c r="Y139">
        <v>1.2069019999999999</v>
      </c>
      <c r="Z139">
        <v>1.357701</v>
      </c>
      <c r="AA139">
        <v>1.4251320000000001</v>
      </c>
      <c r="AB139">
        <v>1.559059</v>
      </c>
      <c r="AC139">
        <v>1.6402490000000001</v>
      </c>
      <c r="AD139">
        <v>1.587189</v>
      </c>
      <c r="AE139">
        <v>1.578165</v>
      </c>
      <c r="AF139">
        <v>1.581045</v>
      </c>
      <c r="AG139">
        <v>1.420169</v>
      </c>
      <c r="AH139">
        <v>1.2092050000000001</v>
      </c>
      <c r="AI139">
        <v>-9.6305299999999996E-2</v>
      </c>
      <c r="AJ139">
        <v>-6.5519499999999994E-2</v>
      </c>
      <c r="AK139">
        <v>-4.6879299999999999E-2</v>
      </c>
      <c r="AL139">
        <v>-1.6706599999999999E-2</v>
      </c>
      <c r="AM139">
        <v>-4.9251E-3</v>
      </c>
      <c r="AN139">
        <v>-2.942E-4</v>
      </c>
      <c r="AO139">
        <v>-1.29143E-2</v>
      </c>
      <c r="AP139">
        <v>-3.3343400000000002E-2</v>
      </c>
      <c r="AQ139">
        <v>-6.2535900000000005E-2</v>
      </c>
      <c r="AR139">
        <v>-5.88505E-2</v>
      </c>
      <c r="AS139">
        <v>-7.0930999999999994E-2</v>
      </c>
      <c r="AT139">
        <v>-8.5345199999999996E-2</v>
      </c>
      <c r="AU139">
        <v>-0.1085972</v>
      </c>
      <c r="AV139">
        <v>-0.1509828</v>
      </c>
      <c r="AW139">
        <v>-0.21439359999999999</v>
      </c>
      <c r="AX139">
        <v>-0.22581960000000001</v>
      </c>
      <c r="AY139">
        <v>3.6818799999999999E-2</v>
      </c>
      <c r="AZ139">
        <v>0.1050439</v>
      </c>
      <c r="BA139">
        <v>8.6645899999999998E-2</v>
      </c>
      <c r="BB139">
        <v>2.9361600000000002E-2</v>
      </c>
      <c r="BC139">
        <v>-0.1814886</v>
      </c>
      <c r="BD139">
        <v>-0.23325080000000001</v>
      </c>
      <c r="BE139">
        <v>-0.1890725</v>
      </c>
      <c r="BF139">
        <v>-0.1224406</v>
      </c>
      <c r="BG139">
        <v>-8.3812300000000006E-2</v>
      </c>
      <c r="BH139">
        <v>-5.3665600000000001E-2</v>
      </c>
      <c r="BI139">
        <v>-3.5901700000000002E-2</v>
      </c>
      <c r="BJ139">
        <v>-6.8113999999999996E-3</v>
      </c>
      <c r="BK139">
        <v>4.0879000000000002E-3</v>
      </c>
      <c r="BL139">
        <v>8.0601000000000006E-3</v>
      </c>
      <c r="BM139">
        <v>-4.6972999999999997E-3</v>
      </c>
      <c r="BN139">
        <v>-2.4427399999999998E-2</v>
      </c>
      <c r="BO139">
        <v>-5.3849000000000001E-2</v>
      </c>
      <c r="BP139">
        <v>-4.9739600000000002E-2</v>
      </c>
      <c r="BQ139">
        <v>-6.1449200000000002E-2</v>
      </c>
      <c r="BR139">
        <v>-7.5021400000000002E-2</v>
      </c>
      <c r="BS139">
        <v>-9.7217499999999998E-2</v>
      </c>
      <c r="BT139">
        <v>-0.13868759999999999</v>
      </c>
      <c r="BU139">
        <v>-0.200989</v>
      </c>
      <c r="BV139">
        <v>-0.21162829999999999</v>
      </c>
      <c r="BW139">
        <v>4.9515400000000001E-2</v>
      </c>
      <c r="BX139">
        <v>0.1177081</v>
      </c>
      <c r="BY139">
        <v>9.9240200000000001E-2</v>
      </c>
      <c r="BZ139">
        <v>4.1108400000000003E-2</v>
      </c>
      <c r="CA139">
        <v>-0.16842370000000001</v>
      </c>
      <c r="CB139">
        <v>-0.2196874</v>
      </c>
      <c r="CC139">
        <v>-0.17647160000000001</v>
      </c>
      <c r="CD139">
        <v>-0.1108937</v>
      </c>
      <c r="CE139">
        <v>-7.5159699999999996E-2</v>
      </c>
      <c r="CF139">
        <v>-4.5455500000000003E-2</v>
      </c>
      <c r="CG139">
        <v>-2.82986E-2</v>
      </c>
      <c r="CH139">
        <v>4.1999999999999998E-5</v>
      </c>
      <c r="CI139">
        <v>1.0330300000000001E-2</v>
      </c>
      <c r="CJ139">
        <v>1.38464E-2</v>
      </c>
      <c r="CK139">
        <v>9.9379999999999998E-4</v>
      </c>
      <c r="CL139">
        <v>-1.82522E-2</v>
      </c>
      <c r="CM139">
        <v>-4.78325E-2</v>
      </c>
      <c r="CN139">
        <v>-4.3429500000000003E-2</v>
      </c>
      <c r="CO139">
        <v>-5.4882199999999999E-2</v>
      </c>
      <c r="CP139">
        <v>-6.7871200000000007E-2</v>
      </c>
      <c r="CQ139">
        <v>-8.9335899999999996E-2</v>
      </c>
      <c r="CR139">
        <v>-0.13017190000000001</v>
      </c>
      <c r="CS139">
        <v>-0.19170499999999999</v>
      </c>
      <c r="CT139">
        <v>-0.20179939999999999</v>
      </c>
      <c r="CU139">
        <v>5.8309E-2</v>
      </c>
      <c r="CV139">
        <v>0.12647929999999999</v>
      </c>
      <c r="CW139">
        <v>0.107963</v>
      </c>
      <c r="CX139">
        <v>4.9244299999999998E-2</v>
      </c>
      <c r="CY139">
        <v>-0.15937499999999999</v>
      </c>
      <c r="CZ139">
        <v>-0.21029339999999999</v>
      </c>
      <c r="DA139">
        <v>-0.16774420000000001</v>
      </c>
      <c r="DB139">
        <v>-0.1028963</v>
      </c>
      <c r="DC139">
        <v>-6.6506999999999997E-2</v>
      </c>
      <c r="DD139">
        <v>-3.7245500000000001E-2</v>
      </c>
      <c r="DE139">
        <v>-2.0695499999999999E-2</v>
      </c>
      <c r="DF139">
        <v>6.8954000000000003E-3</v>
      </c>
      <c r="DG139">
        <v>1.65726E-2</v>
      </c>
      <c r="DH139">
        <v>1.96326E-2</v>
      </c>
      <c r="DI139">
        <v>6.6848000000000003E-3</v>
      </c>
      <c r="DJ139">
        <v>-1.20771E-2</v>
      </c>
      <c r="DK139">
        <v>-4.1815900000000003E-2</v>
      </c>
      <c r="DL139">
        <v>-3.7119300000000001E-2</v>
      </c>
      <c r="DM139">
        <v>-4.83151E-2</v>
      </c>
      <c r="DN139">
        <v>-6.0720999999999997E-2</v>
      </c>
      <c r="DO139">
        <v>-8.1454399999999996E-2</v>
      </c>
      <c r="DP139">
        <v>-0.12165629999999999</v>
      </c>
      <c r="DQ139">
        <v>-0.1824211</v>
      </c>
      <c r="DR139">
        <v>-0.19197059999999999</v>
      </c>
      <c r="DS139">
        <v>6.7102599999999998E-2</v>
      </c>
      <c r="DT139">
        <v>0.13525039999999999</v>
      </c>
      <c r="DU139">
        <v>0.11668580000000001</v>
      </c>
      <c r="DV139">
        <v>5.7380100000000003E-2</v>
      </c>
      <c r="DW139">
        <v>-0.15032619999999999</v>
      </c>
      <c r="DX139">
        <v>-0.20089950000000001</v>
      </c>
      <c r="DY139">
        <v>-0.15901689999999999</v>
      </c>
      <c r="DZ139">
        <v>-9.4898899999999994E-2</v>
      </c>
      <c r="EA139">
        <v>-5.4014E-2</v>
      </c>
      <c r="EB139">
        <v>-2.53916E-2</v>
      </c>
      <c r="EC139">
        <v>-9.7178000000000004E-3</v>
      </c>
      <c r="ED139">
        <v>1.6790599999999999E-2</v>
      </c>
      <c r="EE139">
        <v>2.55856E-2</v>
      </c>
      <c r="EF139">
        <v>2.7987000000000001E-2</v>
      </c>
      <c r="EG139">
        <v>1.4901899999999999E-2</v>
      </c>
      <c r="EH139">
        <v>-3.1611E-3</v>
      </c>
      <c r="EI139">
        <v>-3.3128999999999999E-2</v>
      </c>
      <c r="EJ139">
        <v>-2.8008399999999999E-2</v>
      </c>
      <c r="EK139">
        <v>-3.8833300000000001E-2</v>
      </c>
      <c r="EL139">
        <v>-5.0397200000000003E-2</v>
      </c>
      <c r="EM139">
        <v>-7.0074700000000004E-2</v>
      </c>
      <c r="EN139">
        <v>-0.1093611</v>
      </c>
      <c r="EO139">
        <v>-0.16901649999999999</v>
      </c>
      <c r="EP139">
        <v>-0.1777793</v>
      </c>
      <c r="EQ139">
        <v>7.9799200000000001E-2</v>
      </c>
      <c r="ER139">
        <v>0.14791470000000001</v>
      </c>
      <c r="ES139">
        <v>0.12928010000000001</v>
      </c>
      <c r="ET139">
        <v>6.9126900000000005E-2</v>
      </c>
      <c r="EU139">
        <v>-0.1372613</v>
      </c>
      <c r="EV139">
        <v>-0.187336</v>
      </c>
      <c r="EW139">
        <v>-0.14641589999999999</v>
      </c>
      <c r="EX139">
        <v>-8.3351999999999996E-2</v>
      </c>
      <c r="EY139">
        <v>79.649069999999995</v>
      </c>
      <c r="EZ139">
        <v>78.09675</v>
      </c>
      <c r="FA139">
        <v>76.814710000000005</v>
      </c>
      <c r="FB139">
        <v>76.138940000000005</v>
      </c>
      <c r="FC139">
        <v>74.95823</v>
      </c>
      <c r="FD139">
        <v>73.755139999999997</v>
      </c>
      <c r="FE139">
        <v>73.248170000000002</v>
      </c>
      <c r="FF139">
        <v>74.208569999999995</v>
      </c>
      <c r="FG139">
        <v>78.396839999999997</v>
      </c>
      <c r="FH139">
        <v>83.172060000000002</v>
      </c>
      <c r="FI139">
        <v>87.621250000000003</v>
      </c>
      <c r="FJ139">
        <v>91.765029999999996</v>
      </c>
      <c r="FK139">
        <v>95.525760000000005</v>
      </c>
      <c r="FL139">
        <v>98.460030000000003</v>
      </c>
      <c r="FM139">
        <v>100.16889999999999</v>
      </c>
      <c r="FN139">
        <v>101.1738</v>
      </c>
      <c r="FO139">
        <v>101.3207</v>
      </c>
      <c r="FP139">
        <v>99.624139999999997</v>
      </c>
      <c r="FQ139">
        <v>94.779089999999997</v>
      </c>
      <c r="FR139">
        <v>88.684200000000004</v>
      </c>
      <c r="FS139">
        <v>84.689890000000005</v>
      </c>
      <c r="FT139">
        <v>82.812160000000006</v>
      </c>
      <c r="FU139">
        <v>80.681880000000007</v>
      </c>
      <c r="FV139">
        <v>78.977969999999999</v>
      </c>
      <c r="FW139">
        <v>0.17442559999999999</v>
      </c>
      <c r="FX139">
        <v>8.2094999999999998E-3</v>
      </c>
      <c r="FY139">
        <v>8.2094999999999998E-3</v>
      </c>
      <c r="FZ139">
        <v>0</v>
      </c>
      <c r="GA139">
        <v>0</v>
      </c>
    </row>
    <row r="140" spans="1:183" x14ac:dyDescent="0.3">
      <c r="A140" t="s">
        <v>52</v>
      </c>
      <c r="B140" t="s">
        <v>53</v>
      </c>
      <c r="C140" t="s">
        <v>106</v>
      </c>
      <c r="D140" s="6">
        <v>44812</v>
      </c>
      <c r="E140" s="46">
        <v>18</v>
      </c>
      <c r="F140" s="46">
        <v>20</v>
      </c>
      <c r="G140" s="46">
        <v>18</v>
      </c>
      <c r="H140" s="46">
        <v>19</v>
      </c>
      <c r="I140">
        <v>7946</v>
      </c>
      <c r="J140">
        <v>7950</v>
      </c>
      <c r="K140">
        <v>1.106122</v>
      </c>
      <c r="L140">
        <v>0.99240039999999996</v>
      </c>
      <c r="M140">
        <v>0.90011110000000005</v>
      </c>
      <c r="N140">
        <v>0.81644090000000002</v>
      </c>
      <c r="O140">
        <v>0.76085809999999998</v>
      </c>
      <c r="P140">
        <v>0.74371030000000005</v>
      </c>
      <c r="Q140">
        <v>0.76240200000000002</v>
      </c>
      <c r="R140">
        <v>0.75828479999999998</v>
      </c>
      <c r="S140">
        <v>0.70364579999999999</v>
      </c>
      <c r="T140">
        <v>0.70492500000000002</v>
      </c>
      <c r="U140">
        <v>0.75396980000000002</v>
      </c>
      <c r="V140">
        <v>0.81409670000000001</v>
      </c>
      <c r="W140">
        <v>0.94949810000000001</v>
      </c>
      <c r="X140">
        <v>1.093974</v>
      </c>
      <c r="Y140">
        <v>1.2497940000000001</v>
      </c>
      <c r="Z140">
        <v>1.421195</v>
      </c>
      <c r="AA140">
        <v>1.551742</v>
      </c>
      <c r="AB140">
        <v>1.706402</v>
      </c>
      <c r="AC140">
        <v>1.784905</v>
      </c>
      <c r="AD140">
        <v>1.763147</v>
      </c>
      <c r="AE140">
        <v>1.739406</v>
      </c>
      <c r="AF140">
        <v>1.6826190000000001</v>
      </c>
      <c r="AG140">
        <v>1.5221100000000001</v>
      </c>
      <c r="AH140">
        <v>1.285728</v>
      </c>
      <c r="AI140">
        <v>-5.47483E-2</v>
      </c>
      <c r="AJ140">
        <v>-2.5909499999999999E-2</v>
      </c>
      <c r="AK140">
        <v>-2.5579000000000001E-3</v>
      </c>
      <c r="AL140">
        <v>-7.6409999999999998E-4</v>
      </c>
      <c r="AM140">
        <v>2.0514999999999999E-3</v>
      </c>
      <c r="AN140">
        <v>8.8199999999999997E-3</v>
      </c>
      <c r="AO140">
        <v>-8.4764000000000003E-3</v>
      </c>
      <c r="AP140">
        <v>-1.21359E-2</v>
      </c>
      <c r="AQ140">
        <v>-2.4965999999999999E-2</v>
      </c>
      <c r="AR140">
        <v>-4.2492700000000001E-2</v>
      </c>
      <c r="AS140">
        <v>-4.1694200000000001E-2</v>
      </c>
      <c r="AT140">
        <v>-7.2921799999999995E-2</v>
      </c>
      <c r="AU140">
        <v>-0.1006407</v>
      </c>
      <c r="AV140">
        <v>-0.1565329</v>
      </c>
      <c r="AW140">
        <v>-0.2200713</v>
      </c>
      <c r="AX140">
        <v>-0.23765249999999999</v>
      </c>
      <c r="AY140">
        <v>-0.15878680000000001</v>
      </c>
      <c r="AZ140">
        <v>5.2362300000000001E-2</v>
      </c>
      <c r="BA140">
        <v>0.1022692</v>
      </c>
      <c r="BB140">
        <v>-5.1705300000000003E-2</v>
      </c>
      <c r="BC140">
        <v>-0.15760959999999999</v>
      </c>
      <c r="BD140">
        <v>-0.20623720000000001</v>
      </c>
      <c r="BE140">
        <v>-0.18384980000000001</v>
      </c>
      <c r="BF140">
        <v>-0.13311629999999999</v>
      </c>
      <c r="BG140">
        <v>-4.3202499999999998E-2</v>
      </c>
      <c r="BH140">
        <v>-1.47663E-2</v>
      </c>
      <c r="BI140">
        <v>7.9025999999999992E-3</v>
      </c>
      <c r="BJ140">
        <v>8.6859999999999993E-3</v>
      </c>
      <c r="BK140">
        <v>1.04881E-2</v>
      </c>
      <c r="BL140">
        <v>1.6228699999999999E-2</v>
      </c>
      <c r="BM140">
        <v>-1.2003000000000001E-3</v>
      </c>
      <c r="BN140">
        <v>-4.7921999999999999E-3</v>
      </c>
      <c r="BO140">
        <v>-1.72871E-2</v>
      </c>
      <c r="BP140">
        <v>-3.4064700000000003E-2</v>
      </c>
      <c r="BQ140">
        <v>-3.2676799999999999E-2</v>
      </c>
      <c r="BR140">
        <v>-6.3346E-2</v>
      </c>
      <c r="BS140">
        <v>-8.95373E-2</v>
      </c>
      <c r="BT140">
        <v>-0.144009</v>
      </c>
      <c r="BU140">
        <v>-0.20636789999999999</v>
      </c>
      <c r="BV140">
        <v>-0.22307469999999999</v>
      </c>
      <c r="BW140">
        <v>-0.14434659999999999</v>
      </c>
      <c r="BX140">
        <v>6.6424899999999995E-2</v>
      </c>
      <c r="BY140">
        <v>0.1158308</v>
      </c>
      <c r="BZ140">
        <v>-3.8054299999999999E-2</v>
      </c>
      <c r="CA140">
        <v>-0.14371819999999999</v>
      </c>
      <c r="CB140">
        <v>-0.19259770000000001</v>
      </c>
      <c r="CC140">
        <v>-0.1707602</v>
      </c>
      <c r="CD140">
        <v>-0.1209064</v>
      </c>
      <c r="CE140">
        <v>-3.5205899999999998E-2</v>
      </c>
      <c r="CF140">
        <v>-7.0485000000000001E-3</v>
      </c>
      <c r="CG140">
        <v>1.51475E-2</v>
      </c>
      <c r="CH140">
        <v>1.5231099999999999E-2</v>
      </c>
      <c r="CI140">
        <v>1.6331200000000001E-2</v>
      </c>
      <c r="CJ140">
        <v>2.1360000000000001E-2</v>
      </c>
      <c r="CK140">
        <v>3.839E-3</v>
      </c>
      <c r="CL140">
        <v>2.9399999999999999E-4</v>
      </c>
      <c r="CM140">
        <v>-1.1968700000000001E-2</v>
      </c>
      <c r="CN140">
        <v>-2.8227499999999999E-2</v>
      </c>
      <c r="CO140">
        <v>-2.6431300000000001E-2</v>
      </c>
      <c r="CP140">
        <v>-5.6713800000000002E-2</v>
      </c>
      <c r="CQ140">
        <v>-8.1847100000000006E-2</v>
      </c>
      <c r="CR140">
        <v>-0.13533500000000001</v>
      </c>
      <c r="CS140">
        <v>-0.19687689999999999</v>
      </c>
      <c r="CT140">
        <v>-0.21297820000000001</v>
      </c>
      <c r="CU140">
        <v>-0.1343454</v>
      </c>
      <c r="CV140">
        <v>7.6164599999999999E-2</v>
      </c>
      <c r="CW140">
        <v>0.12522359999999999</v>
      </c>
      <c r="CX140">
        <v>-2.8599699999999999E-2</v>
      </c>
      <c r="CY140">
        <v>-0.1340971</v>
      </c>
      <c r="CZ140">
        <v>-0.18315100000000001</v>
      </c>
      <c r="DA140">
        <v>-0.16169439999999999</v>
      </c>
      <c r="DB140">
        <v>-0.11244990000000001</v>
      </c>
      <c r="DC140">
        <v>-2.7209299999999999E-2</v>
      </c>
      <c r="DD140">
        <v>6.692E-4</v>
      </c>
      <c r="DE140">
        <v>2.23924E-2</v>
      </c>
      <c r="DF140">
        <v>2.1776199999999999E-2</v>
      </c>
      <c r="DG140">
        <v>2.21744E-2</v>
      </c>
      <c r="DH140">
        <v>2.6491199999999999E-2</v>
      </c>
      <c r="DI140">
        <v>8.8783999999999998E-3</v>
      </c>
      <c r="DJ140">
        <v>5.3800999999999996E-3</v>
      </c>
      <c r="DK140">
        <v>-6.6502999999999996E-3</v>
      </c>
      <c r="DL140">
        <v>-2.2390400000000001E-2</v>
      </c>
      <c r="DM140">
        <v>-2.01858E-2</v>
      </c>
      <c r="DN140">
        <v>-5.0081599999999997E-2</v>
      </c>
      <c r="DO140">
        <v>-7.4156899999999998E-2</v>
      </c>
      <c r="DP140">
        <v>-0.12666089999999999</v>
      </c>
      <c r="DQ140">
        <v>-0.187386</v>
      </c>
      <c r="DR140">
        <v>-0.2028817</v>
      </c>
      <c r="DS140">
        <v>-0.1243442</v>
      </c>
      <c r="DT140">
        <v>8.5904300000000003E-2</v>
      </c>
      <c r="DU140">
        <v>0.13461629999999999</v>
      </c>
      <c r="DV140">
        <v>-1.9145100000000002E-2</v>
      </c>
      <c r="DW140">
        <v>-0.124476</v>
      </c>
      <c r="DX140">
        <v>-0.17370430000000001</v>
      </c>
      <c r="DY140">
        <v>-0.1526286</v>
      </c>
      <c r="DZ140">
        <v>-0.1039934</v>
      </c>
      <c r="EA140">
        <v>-1.56635E-2</v>
      </c>
      <c r="EB140">
        <v>1.1812400000000001E-2</v>
      </c>
      <c r="EC140">
        <v>3.2852800000000001E-2</v>
      </c>
      <c r="ED140">
        <v>3.1226299999999999E-2</v>
      </c>
      <c r="EE140">
        <v>3.06109E-2</v>
      </c>
      <c r="EF140">
        <v>3.3899899999999997E-2</v>
      </c>
      <c r="EG140">
        <v>1.6154399999999999E-2</v>
      </c>
      <c r="EH140">
        <v>1.27238E-2</v>
      </c>
      <c r="EI140">
        <v>1.0286E-3</v>
      </c>
      <c r="EJ140">
        <v>-1.39624E-2</v>
      </c>
      <c r="EK140">
        <v>-1.1168300000000001E-2</v>
      </c>
      <c r="EL140">
        <v>-4.0505800000000002E-2</v>
      </c>
      <c r="EM140">
        <v>-6.3053399999999996E-2</v>
      </c>
      <c r="EN140">
        <v>-0.114137</v>
      </c>
      <c r="EO140">
        <v>-0.17368259999999999</v>
      </c>
      <c r="EP140">
        <v>-0.1883039</v>
      </c>
      <c r="EQ140">
        <v>-0.1099041</v>
      </c>
      <c r="ER140">
        <v>9.9966899999999997E-2</v>
      </c>
      <c r="ES140">
        <v>0.148178</v>
      </c>
      <c r="ET140">
        <v>-5.4941E-3</v>
      </c>
      <c r="EU140">
        <v>-0.11058460000000001</v>
      </c>
      <c r="EV140">
        <v>-0.16006480000000001</v>
      </c>
      <c r="EW140">
        <v>-0.139539</v>
      </c>
      <c r="EX140">
        <v>-9.1783600000000007E-2</v>
      </c>
      <c r="EY140">
        <v>77.507109999999997</v>
      </c>
      <c r="EZ140">
        <v>75.931319999999999</v>
      </c>
      <c r="FA140">
        <v>74.556179999999998</v>
      </c>
      <c r="FB140">
        <v>73.251679999999993</v>
      </c>
      <c r="FC140">
        <v>73.001580000000004</v>
      </c>
      <c r="FD140">
        <v>72.088419999999999</v>
      </c>
      <c r="FE140">
        <v>71.623540000000006</v>
      </c>
      <c r="FF140">
        <v>73.311610000000002</v>
      </c>
      <c r="FG140">
        <v>77.960899999999995</v>
      </c>
      <c r="FH140">
        <v>83.696870000000004</v>
      </c>
      <c r="FI140">
        <v>89.115939999999995</v>
      </c>
      <c r="FJ140">
        <v>94.438540000000003</v>
      </c>
      <c r="FK140">
        <v>98.893720000000002</v>
      </c>
      <c r="FL140">
        <v>102.196</v>
      </c>
      <c r="FM140">
        <v>104.49890000000001</v>
      </c>
      <c r="FN140">
        <v>105.5586</v>
      </c>
      <c r="FO140">
        <v>104.7469</v>
      </c>
      <c r="FP140">
        <v>102.3073</v>
      </c>
      <c r="FQ140">
        <v>98.418949999999995</v>
      </c>
      <c r="FR140">
        <v>91.973269999999999</v>
      </c>
      <c r="FS140">
        <v>87.001019999999997</v>
      </c>
      <c r="FT140">
        <v>84.067440000000005</v>
      </c>
      <c r="FU140">
        <v>81.492729999999995</v>
      </c>
      <c r="FV140">
        <v>79.014849999999996</v>
      </c>
      <c r="FW140">
        <v>0.1752167</v>
      </c>
      <c r="FX140">
        <v>1.1623700000000001E-2</v>
      </c>
      <c r="FY140">
        <v>1.1623700000000001E-2</v>
      </c>
      <c r="FZ140">
        <v>0</v>
      </c>
      <c r="GA140">
        <v>0</v>
      </c>
    </row>
    <row r="141" spans="1:183" x14ac:dyDescent="0.3">
      <c r="A141" t="s">
        <v>52</v>
      </c>
      <c r="B141" t="s">
        <v>53</v>
      </c>
      <c r="C141" t="s">
        <v>106</v>
      </c>
      <c r="D141" s="6">
        <v>44813</v>
      </c>
      <c r="E141" s="46">
        <v>17</v>
      </c>
      <c r="F141" s="46">
        <v>18</v>
      </c>
      <c r="G141" s="46">
        <v>17</v>
      </c>
      <c r="H141" s="46">
        <v>18</v>
      </c>
      <c r="I141">
        <v>3222</v>
      </c>
      <c r="J141">
        <v>9171</v>
      </c>
      <c r="K141">
        <v>1.1004510000000001</v>
      </c>
      <c r="L141">
        <v>0.97346710000000003</v>
      </c>
      <c r="M141">
        <v>0.88623799999999997</v>
      </c>
      <c r="N141">
        <v>0.82863260000000005</v>
      </c>
      <c r="O141">
        <v>0.78633240000000004</v>
      </c>
      <c r="P141">
        <v>0.7808678</v>
      </c>
      <c r="Q141">
        <v>0.81184769999999995</v>
      </c>
      <c r="R141">
        <v>0.81995450000000003</v>
      </c>
      <c r="S141">
        <v>0.76048720000000003</v>
      </c>
      <c r="T141">
        <v>0.72684660000000001</v>
      </c>
      <c r="U141">
        <v>0.74323159999999999</v>
      </c>
      <c r="V141">
        <v>0.81218630000000003</v>
      </c>
      <c r="W141">
        <v>0.87049869999999996</v>
      </c>
      <c r="X141">
        <v>0.95498769999999999</v>
      </c>
      <c r="Y141">
        <v>1.0604089999999999</v>
      </c>
      <c r="Z141">
        <v>1.2228650000000001</v>
      </c>
      <c r="AA141">
        <v>1.3256920000000001</v>
      </c>
      <c r="AB141">
        <v>1.502068</v>
      </c>
      <c r="AC141">
        <v>1.5736520000000001</v>
      </c>
      <c r="AD141">
        <v>1.4876290000000001</v>
      </c>
      <c r="AE141">
        <v>1.4144509999999999</v>
      </c>
      <c r="AF141">
        <v>1.3335570000000001</v>
      </c>
      <c r="AG141">
        <v>1.1833400000000001</v>
      </c>
      <c r="AH141">
        <v>1.015976</v>
      </c>
      <c r="AI141">
        <v>-6.3397200000000001E-2</v>
      </c>
      <c r="AJ141">
        <v>-5.0431200000000002E-2</v>
      </c>
      <c r="AK141">
        <v>-2.4169099999999999E-2</v>
      </c>
      <c r="AL141">
        <v>1.1605499999999999E-2</v>
      </c>
      <c r="AM141">
        <v>7.3350000000000004E-3</v>
      </c>
      <c r="AN141">
        <v>1.06827E-2</v>
      </c>
      <c r="AO141">
        <v>-1.2570899999999999E-2</v>
      </c>
      <c r="AP141">
        <v>-5.3720200000000003E-2</v>
      </c>
      <c r="AQ141">
        <v>-9.2872300000000005E-2</v>
      </c>
      <c r="AR141">
        <v>-9.8063200000000003E-2</v>
      </c>
      <c r="AS141">
        <v>-8.8140399999999994E-2</v>
      </c>
      <c r="AT141">
        <v>-5.6826700000000001E-2</v>
      </c>
      <c r="AU141">
        <v>-7.80169E-2</v>
      </c>
      <c r="AV141">
        <v>-0.1483351</v>
      </c>
      <c r="AW141">
        <v>-0.18933749999999999</v>
      </c>
      <c r="AX141">
        <v>-0.15477289999999999</v>
      </c>
      <c r="AY141">
        <v>1.69915E-2</v>
      </c>
      <c r="AZ141">
        <v>0.1021772</v>
      </c>
      <c r="BA141">
        <v>-9.0843999999999994E-2</v>
      </c>
      <c r="BB141">
        <v>-7.52163E-2</v>
      </c>
      <c r="BC141">
        <v>-5.6279200000000001E-2</v>
      </c>
      <c r="BD141">
        <v>-0.117226</v>
      </c>
      <c r="BE141">
        <v>-0.124183</v>
      </c>
      <c r="BF141">
        <v>-0.11380899999999999</v>
      </c>
      <c r="BG141">
        <v>-4.6573799999999999E-2</v>
      </c>
      <c r="BH141">
        <v>-3.4455399999999997E-2</v>
      </c>
      <c r="BI141">
        <v>-9.7891999999999996E-3</v>
      </c>
      <c r="BJ141">
        <v>2.4717300000000001E-2</v>
      </c>
      <c r="BK141">
        <v>1.9425600000000001E-2</v>
      </c>
      <c r="BL141">
        <v>2.1548100000000001E-2</v>
      </c>
      <c r="BM141">
        <v>-1.6326999999999999E-3</v>
      </c>
      <c r="BN141">
        <v>-4.1284500000000002E-2</v>
      </c>
      <c r="BO141">
        <v>-7.9224299999999998E-2</v>
      </c>
      <c r="BP141">
        <v>-8.4325499999999998E-2</v>
      </c>
      <c r="BQ141">
        <v>-7.37125E-2</v>
      </c>
      <c r="BR141">
        <v>-4.1633099999999999E-2</v>
      </c>
      <c r="BS141">
        <v>-6.2060799999999999E-2</v>
      </c>
      <c r="BT141">
        <v>-0.1311901</v>
      </c>
      <c r="BU141">
        <v>-0.17122080000000001</v>
      </c>
      <c r="BV141">
        <v>-0.13591130000000001</v>
      </c>
      <c r="BW141">
        <v>3.5481600000000002E-2</v>
      </c>
      <c r="BX141">
        <v>0.1211361</v>
      </c>
      <c r="BY141">
        <v>-6.9640099999999996E-2</v>
      </c>
      <c r="BZ141">
        <v>-5.5761900000000003E-2</v>
      </c>
      <c r="CA141">
        <v>-3.8253599999999999E-2</v>
      </c>
      <c r="CB141">
        <v>-0.1002966</v>
      </c>
      <c r="CC141">
        <v>-0.1081835</v>
      </c>
      <c r="CD141">
        <v>-9.9040600000000006E-2</v>
      </c>
      <c r="CE141">
        <v>-3.4922000000000002E-2</v>
      </c>
      <c r="CF141">
        <v>-2.3390600000000001E-2</v>
      </c>
      <c r="CG141">
        <v>1.7029999999999999E-4</v>
      </c>
      <c r="CH141">
        <v>3.3798500000000002E-2</v>
      </c>
      <c r="CI141">
        <v>2.7799600000000001E-2</v>
      </c>
      <c r="CJ141">
        <v>2.9073399999999999E-2</v>
      </c>
      <c r="CK141">
        <v>5.9430999999999998E-3</v>
      </c>
      <c r="CL141">
        <v>-3.2671499999999999E-2</v>
      </c>
      <c r="CM141">
        <v>-6.9771700000000006E-2</v>
      </c>
      <c r="CN141">
        <v>-7.4810799999999997E-2</v>
      </c>
      <c r="CO141">
        <v>-6.3719799999999993E-2</v>
      </c>
      <c r="CP141">
        <v>-3.1110200000000001E-2</v>
      </c>
      <c r="CQ141">
        <v>-5.1009600000000002E-2</v>
      </c>
      <c r="CR141">
        <v>-0.11931559999999999</v>
      </c>
      <c r="CS141">
        <v>-0.15867329999999999</v>
      </c>
      <c r="CT141">
        <v>-0.12284779999999999</v>
      </c>
      <c r="CU141">
        <v>4.8287799999999999E-2</v>
      </c>
      <c r="CV141">
        <v>0.134267</v>
      </c>
      <c r="CW141">
        <v>-5.49544E-2</v>
      </c>
      <c r="CX141">
        <v>-4.22878E-2</v>
      </c>
      <c r="CY141">
        <v>-2.57691E-2</v>
      </c>
      <c r="CZ141">
        <v>-8.8571399999999995E-2</v>
      </c>
      <c r="DA141">
        <v>-9.7102400000000005E-2</v>
      </c>
      <c r="DB141">
        <v>-8.8811899999999999E-2</v>
      </c>
      <c r="DC141">
        <v>-2.3270200000000001E-2</v>
      </c>
      <c r="DD141">
        <v>-1.23258E-2</v>
      </c>
      <c r="DE141">
        <v>1.01297E-2</v>
      </c>
      <c r="DF141">
        <v>4.28797E-2</v>
      </c>
      <c r="DG141">
        <v>3.6173499999999997E-2</v>
      </c>
      <c r="DH141">
        <v>3.6598699999999998E-2</v>
      </c>
      <c r="DI141">
        <v>1.3518799999999999E-2</v>
      </c>
      <c r="DJ141">
        <v>-2.4058599999999999E-2</v>
      </c>
      <c r="DK141">
        <v>-6.0319200000000003E-2</v>
      </c>
      <c r="DL141">
        <v>-6.5296199999999999E-2</v>
      </c>
      <c r="DM141">
        <v>-5.37271E-2</v>
      </c>
      <c r="DN141">
        <v>-2.05872E-2</v>
      </c>
      <c r="DO141">
        <v>-3.9958500000000001E-2</v>
      </c>
      <c r="DP141">
        <v>-0.10744099999999999</v>
      </c>
      <c r="DQ141">
        <v>-0.1461257</v>
      </c>
      <c r="DR141">
        <v>-0.1097843</v>
      </c>
      <c r="DS141">
        <v>6.10939E-2</v>
      </c>
      <c r="DT141">
        <v>0.1473979</v>
      </c>
      <c r="DU141">
        <v>-4.0268699999999998E-2</v>
      </c>
      <c r="DV141">
        <v>-2.8813700000000001E-2</v>
      </c>
      <c r="DW141">
        <v>-1.3284600000000001E-2</v>
      </c>
      <c r="DX141">
        <v>-7.6846100000000001E-2</v>
      </c>
      <c r="DY141">
        <v>-8.6021200000000006E-2</v>
      </c>
      <c r="DZ141">
        <v>-7.8583299999999995E-2</v>
      </c>
      <c r="EA141">
        <v>-6.4467999999999999E-3</v>
      </c>
      <c r="EB141">
        <v>3.65E-3</v>
      </c>
      <c r="EC141">
        <v>2.4509599999999999E-2</v>
      </c>
      <c r="ED141">
        <v>5.5991600000000002E-2</v>
      </c>
      <c r="EE141">
        <v>4.8264099999999997E-2</v>
      </c>
      <c r="EF141">
        <v>4.7464100000000002E-2</v>
      </c>
      <c r="EG141">
        <v>2.4457E-2</v>
      </c>
      <c r="EH141">
        <v>-1.16229E-2</v>
      </c>
      <c r="EI141">
        <v>-4.6671200000000003E-2</v>
      </c>
      <c r="EJ141">
        <v>-5.15585E-2</v>
      </c>
      <c r="EK141">
        <v>-3.9299199999999999E-2</v>
      </c>
      <c r="EL141">
        <v>-5.3936000000000001E-3</v>
      </c>
      <c r="EM141">
        <v>-2.40024E-2</v>
      </c>
      <c r="EN141">
        <v>-9.0296000000000001E-2</v>
      </c>
      <c r="EO141">
        <v>-0.12800900000000001</v>
      </c>
      <c r="EP141">
        <v>-9.0922699999999995E-2</v>
      </c>
      <c r="EQ141">
        <v>7.9584000000000002E-2</v>
      </c>
      <c r="ER141">
        <v>0.1663568</v>
      </c>
      <c r="ES141">
        <v>-1.90648E-2</v>
      </c>
      <c r="ET141">
        <v>-9.3592999999999992E-3</v>
      </c>
      <c r="EU141">
        <v>4.7410000000000004E-3</v>
      </c>
      <c r="EV141">
        <v>-5.9916700000000003E-2</v>
      </c>
      <c r="EW141">
        <v>-7.0021799999999995E-2</v>
      </c>
      <c r="EX141">
        <v>-6.3814899999999994E-2</v>
      </c>
      <c r="EY141">
        <v>81.782570000000007</v>
      </c>
      <c r="EZ141">
        <v>81.229529999999997</v>
      </c>
      <c r="FA141">
        <v>79.283940000000001</v>
      </c>
      <c r="FB141">
        <v>77.817880000000002</v>
      </c>
      <c r="FC141">
        <v>78.161270000000002</v>
      </c>
      <c r="FD141">
        <v>76.911349999999999</v>
      </c>
      <c r="FE141">
        <v>74.959410000000005</v>
      </c>
      <c r="FF141">
        <v>74.88879</v>
      </c>
      <c r="FG141">
        <v>78.166579999999996</v>
      </c>
      <c r="FH141">
        <v>81.853759999999994</v>
      </c>
      <c r="FI141">
        <v>86.389589999999998</v>
      </c>
      <c r="FJ141">
        <v>91.183940000000007</v>
      </c>
      <c r="FK141">
        <v>95.272599999999997</v>
      </c>
      <c r="FL141">
        <v>98.753889999999998</v>
      </c>
      <c r="FM141">
        <v>100.5802</v>
      </c>
      <c r="FN141">
        <v>102.35209999999999</v>
      </c>
      <c r="FO141">
        <v>102.6292</v>
      </c>
      <c r="FP141">
        <v>101.5616</v>
      </c>
      <c r="FQ141">
        <v>97.576589999999996</v>
      </c>
      <c r="FR141">
        <v>91.099950000000007</v>
      </c>
      <c r="FS141">
        <v>86.068719999999999</v>
      </c>
      <c r="FT141">
        <v>82.549109999999999</v>
      </c>
      <c r="FU141">
        <v>80.125510000000006</v>
      </c>
      <c r="FV141">
        <v>78.334959999999995</v>
      </c>
      <c r="FW141">
        <v>0.24366840000000001</v>
      </c>
      <c r="FX141">
        <v>1.7488299999999998E-2</v>
      </c>
      <c r="FY141">
        <v>1.7488299999999998E-2</v>
      </c>
      <c r="FZ141">
        <v>0</v>
      </c>
      <c r="GA141">
        <v>0</v>
      </c>
    </row>
    <row r="142" spans="1:183" x14ac:dyDescent="0.3">
      <c r="A142" t="s">
        <v>52</v>
      </c>
      <c r="B142" t="s">
        <v>53</v>
      </c>
      <c r="C142" t="s">
        <v>107</v>
      </c>
      <c r="D142" s="6">
        <v>44753</v>
      </c>
      <c r="E142" s="46">
        <v>18</v>
      </c>
      <c r="F142" s="46">
        <v>19</v>
      </c>
      <c r="G142" s="46">
        <v>18</v>
      </c>
      <c r="H142" s="46">
        <v>19</v>
      </c>
      <c r="I142">
        <v>10183</v>
      </c>
      <c r="J142">
        <v>25893</v>
      </c>
      <c r="K142">
        <v>0.95082310000000003</v>
      </c>
      <c r="L142">
        <v>0.81648220000000005</v>
      </c>
      <c r="M142">
        <v>0.73333320000000002</v>
      </c>
      <c r="N142">
        <v>0.67124430000000002</v>
      </c>
      <c r="O142">
        <v>0.63575269999999995</v>
      </c>
      <c r="P142">
        <v>0.63462390000000002</v>
      </c>
      <c r="Q142">
        <v>0.63353959999999998</v>
      </c>
      <c r="R142">
        <v>0.61197199999999996</v>
      </c>
      <c r="S142">
        <v>0.61264070000000004</v>
      </c>
      <c r="T142">
        <v>0.65491290000000002</v>
      </c>
      <c r="U142">
        <v>0.75567419999999996</v>
      </c>
      <c r="V142">
        <v>0.89393400000000001</v>
      </c>
      <c r="W142">
        <v>1.090911</v>
      </c>
      <c r="X142">
        <v>1.3190059999999999</v>
      </c>
      <c r="Y142">
        <v>1.5385329999999999</v>
      </c>
      <c r="Z142">
        <v>1.788211</v>
      </c>
      <c r="AA142">
        <v>2.0308130000000002</v>
      </c>
      <c r="AB142">
        <v>2.2636280000000002</v>
      </c>
      <c r="AC142">
        <v>2.4320309999999998</v>
      </c>
      <c r="AD142">
        <v>2.3488120000000001</v>
      </c>
      <c r="AE142">
        <v>2.1252</v>
      </c>
      <c r="AF142">
        <v>1.9046320000000001</v>
      </c>
      <c r="AG142">
        <v>1.5780369999999999</v>
      </c>
      <c r="AH142">
        <v>1.2664089999999999</v>
      </c>
      <c r="AI142">
        <v>-1.5591000000000001E-2</v>
      </c>
      <c r="AJ142">
        <v>-1.36496E-2</v>
      </c>
      <c r="AK142">
        <v>-8.9172000000000001E-3</v>
      </c>
      <c r="AL142">
        <v>-5.4849E-3</v>
      </c>
      <c r="AM142">
        <v>-4.5979999999999997E-3</v>
      </c>
      <c r="AN142">
        <v>-1.0334000000000001E-3</v>
      </c>
      <c r="AO142">
        <v>-2.0607E-2</v>
      </c>
      <c r="AP142">
        <v>-2.27762E-2</v>
      </c>
      <c r="AQ142">
        <v>-1.35551E-2</v>
      </c>
      <c r="AR142">
        <v>-2.3718699999999999E-2</v>
      </c>
      <c r="AS142">
        <v>-2.46643E-2</v>
      </c>
      <c r="AT142">
        <v>-3.5594599999999997E-2</v>
      </c>
      <c r="AU142">
        <v>-3.3770799999999997E-2</v>
      </c>
      <c r="AV142">
        <v>-2.5224799999999999E-2</v>
      </c>
      <c r="AW142">
        <v>-4.9347099999999998E-2</v>
      </c>
      <c r="AX142">
        <v>-4.9576200000000001E-2</v>
      </c>
      <c r="AY142">
        <v>-4.45913E-2</v>
      </c>
      <c r="AZ142">
        <v>0.2200201</v>
      </c>
      <c r="BA142">
        <v>0.23184569999999999</v>
      </c>
      <c r="BB142">
        <v>-0.23922350000000001</v>
      </c>
      <c r="BC142">
        <v>-0.1879053</v>
      </c>
      <c r="BD142">
        <v>-9.2737399999999998E-2</v>
      </c>
      <c r="BE142">
        <v>-4.8926799999999999E-2</v>
      </c>
      <c r="BF142">
        <v>-2.4602700000000002E-2</v>
      </c>
      <c r="BG142">
        <v>-8.7142999999999995E-3</v>
      </c>
      <c r="BH142">
        <v>-7.4504000000000003E-3</v>
      </c>
      <c r="BI142">
        <v>-3.4363000000000002E-3</v>
      </c>
      <c r="BJ142">
        <v>-4.6250000000000002E-4</v>
      </c>
      <c r="BK142">
        <v>-9.5600000000000006E-5</v>
      </c>
      <c r="BL142">
        <v>3.2629999999999998E-3</v>
      </c>
      <c r="BM142">
        <v>-1.59726E-2</v>
      </c>
      <c r="BN142">
        <v>-1.7713900000000001E-2</v>
      </c>
      <c r="BO142">
        <v>-7.9342000000000006E-3</v>
      </c>
      <c r="BP142">
        <v>-1.7410100000000001E-2</v>
      </c>
      <c r="BQ142">
        <v>-1.7699900000000001E-2</v>
      </c>
      <c r="BR142">
        <v>-2.7867900000000001E-2</v>
      </c>
      <c r="BS142">
        <v>-2.5404699999999999E-2</v>
      </c>
      <c r="BT142">
        <v>-1.6053399999999999E-2</v>
      </c>
      <c r="BU142">
        <v>-3.9650499999999998E-2</v>
      </c>
      <c r="BV142">
        <v>-3.9401100000000001E-2</v>
      </c>
      <c r="BW142">
        <v>-3.4251900000000002E-2</v>
      </c>
      <c r="BX142">
        <v>0.2305806</v>
      </c>
      <c r="BY142">
        <v>0.24269640000000001</v>
      </c>
      <c r="BZ142">
        <v>-0.22789799999999999</v>
      </c>
      <c r="CA142">
        <v>-0.1774935</v>
      </c>
      <c r="CB142">
        <v>-8.3051100000000003E-2</v>
      </c>
      <c r="CC142">
        <v>-4.0090000000000001E-2</v>
      </c>
      <c r="CD142">
        <v>-1.69202E-2</v>
      </c>
      <c r="CE142">
        <v>-3.9515000000000002E-3</v>
      </c>
      <c r="CF142">
        <v>-3.1568E-3</v>
      </c>
      <c r="CG142">
        <v>3.5970000000000002E-4</v>
      </c>
      <c r="CH142">
        <v>3.0159000000000002E-3</v>
      </c>
      <c r="CI142">
        <v>3.0228E-3</v>
      </c>
      <c r="CJ142">
        <v>6.2386000000000004E-3</v>
      </c>
      <c r="CK142">
        <v>-1.2762900000000001E-2</v>
      </c>
      <c r="CL142">
        <v>-1.42078E-2</v>
      </c>
      <c r="CM142">
        <v>-4.0412E-3</v>
      </c>
      <c r="CN142">
        <v>-1.3040700000000001E-2</v>
      </c>
      <c r="CO142">
        <v>-1.28763E-2</v>
      </c>
      <c r="CP142">
        <v>-2.2516499999999998E-2</v>
      </c>
      <c r="CQ142">
        <v>-1.9610300000000001E-2</v>
      </c>
      <c r="CR142">
        <v>-9.7012999999999995E-3</v>
      </c>
      <c r="CS142">
        <v>-3.29348E-2</v>
      </c>
      <c r="CT142">
        <v>-3.2353899999999998E-2</v>
      </c>
      <c r="CU142">
        <v>-2.7090800000000002E-2</v>
      </c>
      <c r="CV142">
        <v>0.23789479999999999</v>
      </c>
      <c r="CW142">
        <v>0.25021159999999998</v>
      </c>
      <c r="CX142">
        <v>-0.2200541</v>
      </c>
      <c r="CY142">
        <v>-0.17028219999999999</v>
      </c>
      <c r="CZ142">
        <v>-7.6342400000000005E-2</v>
      </c>
      <c r="DA142">
        <v>-3.3969600000000003E-2</v>
      </c>
      <c r="DB142">
        <v>-1.15992E-2</v>
      </c>
      <c r="DC142">
        <v>8.1130000000000004E-4</v>
      </c>
      <c r="DD142">
        <v>1.1368000000000001E-3</v>
      </c>
      <c r="DE142">
        <v>4.1557E-3</v>
      </c>
      <c r="DF142">
        <v>6.4944E-3</v>
      </c>
      <c r="DG142">
        <v>6.1412000000000003E-3</v>
      </c>
      <c r="DH142">
        <v>9.2142999999999999E-3</v>
      </c>
      <c r="DI142">
        <v>-9.5531000000000001E-3</v>
      </c>
      <c r="DJ142">
        <v>-1.07016E-2</v>
      </c>
      <c r="DK142">
        <v>-1.482E-4</v>
      </c>
      <c r="DL142">
        <v>-8.6713999999999992E-3</v>
      </c>
      <c r="DM142">
        <v>-8.0526999999999994E-3</v>
      </c>
      <c r="DN142">
        <v>-1.7165E-2</v>
      </c>
      <c r="DO142">
        <v>-1.3815900000000001E-2</v>
      </c>
      <c r="DP142">
        <v>-3.3492000000000001E-3</v>
      </c>
      <c r="DQ142">
        <v>-2.6218999999999999E-2</v>
      </c>
      <c r="DR142">
        <v>-2.5306700000000001E-2</v>
      </c>
      <c r="DS142">
        <v>-1.9929800000000001E-2</v>
      </c>
      <c r="DT142">
        <v>0.24520900000000001</v>
      </c>
      <c r="DU142">
        <v>0.25772679999999998</v>
      </c>
      <c r="DV142">
        <v>-0.21221010000000001</v>
      </c>
      <c r="DW142">
        <v>-0.16307099999999999</v>
      </c>
      <c r="DX142">
        <v>-6.9633700000000007E-2</v>
      </c>
      <c r="DY142">
        <v>-2.7849200000000001E-2</v>
      </c>
      <c r="DZ142">
        <v>-6.2782999999999997E-3</v>
      </c>
      <c r="EA142">
        <v>7.6880000000000004E-3</v>
      </c>
      <c r="EB142">
        <v>7.3359999999999996E-3</v>
      </c>
      <c r="EC142">
        <v>9.6364999999999992E-3</v>
      </c>
      <c r="ED142">
        <v>1.15167E-2</v>
      </c>
      <c r="EE142">
        <v>1.06436E-2</v>
      </c>
      <c r="EF142">
        <v>1.35107E-2</v>
      </c>
      <c r="EG142">
        <v>-4.9186999999999998E-3</v>
      </c>
      <c r="EH142">
        <v>-5.6392999999999999E-3</v>
      </c>
      <c r="EI142">
        <v>5.4726999999999996E-3</v>
      </c>
      <c r="EJ142">
        <v>-2.3627000000000001E-3</v>
      </c>
      <c r="EK142">
        <v>-1.0882999999999999E-3</v>
      </c>
      <c r="EL142">
        <v>-9.4383999999999996E-3</v>
      </c>
      <c r="EM142">
        <v>-5.4497E-3</v>
      </c>
      <c r="EN142">
        <v>5.8221999999999996E-3</v>
      </c>
      <c r="EO142">
        <v>-1.65224E-2</v>
      </c>
      <c r="EP142">
        <v>-1.51316E-2</v>
      </c>
      <c r="EQ142">
        <v>-9.5904000000000007E-3</v>
      </c>
      <c r="ER142">
        <v>0.25576949999999998</v>
      </c>
      <c r="ES142">
        <v>0.26857750000000002</v>
      </c>
      <c r="ET142">
        <v>-0.2008847</v>
      </c>
      <c r="EU142">
        <v>-0.15265909999999999</v>
      </c>
      <c r="EV142">
        <v>-5.9947399999999998E-2</v>
      </c>
      <c r="EW142">
        <v>-1.9012299999999999E-2</v>
      </c>
      <c r="EX142">
        <v>1.4042E-3</v>
      </c>
      <c r="EY142">
        <v>75.528030000000001</v>
      </c>
      <c r="EZ142">
        <v>74.942539999999994</v>
      </c>
      <c r="FA142">
        <v>73.859639999999999</v>
      </c>
      <c r="FB142">
        <v>72.740880000000004</v>
      </c>
      <c r="FC142">
        <v>71.475930000000005</v>
      </c>
      <c r="FD142">
        <v>70.18092</v>
      </c>
      <c r="FE142">
        <v>70.933449999999993</v>
      </c>
      <c r="FF142">
        <v>74.355159999999998</v>
      </c>
      <c r="FG142">
        <v>78.78398</v>
      </c>
      <c r="FH142">
        <v>83.797899999999998</v>
      </c>
      <c r="FI142">
        <v>87.647940000000006</v>
      </c>
      <c r="FJ142">
        <v>90.814509999999999</v>
      </c>
      <c r="FK142">
        <v>94.090479999999999</v>
      </c>
      <c r="FL142">
        <v>96.397270000000006</v>
      </c>
      <c r="FM142">
        <v>97.999660000000006</v>
      </c>
      <c r="FN142">
        <v>99.730819999999994</v>
      </c>
      <c r="FO142">
        <v>100.104</v>
      </c>
      <c r="FP142">
        <v>99.581469999999996</v>
      </c>
      <c r="FQ142">
        <v>98.095749999999995</v>
      </c>
      <c r="FR142">
        <v>94.364500000000007</v>
      </c>
      <c r="FS142">
        <v>89.107039999999998</v>
      </c>
      <c r="FT142">
        <v>84.861310000000003</v>
      </c>
      <c r="FU142">
        <v>81.823409999999996</v>
      </c>
      <c r="FV142">
        <v>79.226500000000001</v>
      </c>
      <c r="FW142">
        <v>0.1090209</v>
      </c>
      <c r="FX142">
        <v>9.9988999999999998E-3</v>
      </c>
      <c r="FY142">
        <v>9.9988999999999998E-3</v>
      </c>
      <c r="FZ142">
        <v>0</v>
      </c>
      <c r="GA142">
        <v>0</v>
      </c>
    </row>
    <row r="143" spans="1:183" x14ac:dyDescent="0.3">
      <c r="A143" t="s">
        <v>52</v>
      </c>
      <c r="B143" t="s">
        <v>53</v>
      </c>
      <c r="C143" t="s">
        <v>107</v>
      </c>
      <c r="D143" s="6">
        <v>44758</v>
      </c>
      <c r="E143" s="46">
        <v>17</v>
      </c>
      <c r="F143" s="46">
        <v>19</v>
      </c>
      <c r="G143" s="46">
        <v>18</v>
      </c>
      <c r="H143" s="46">
        <v>18</v>
      </c>
      <c r="I143">
        <v>17495</v>
      </c>
      <c r="J143">
        <v>28321</v>
      </c>
      <c r="K143">
        <v>0.98442209999999997</v>
      </c>
      <c r="L143">
        <v>0.84636800000000001</v>
      </c>
      <c r="M143">
        <v>0.75107420000000003</v>
      </c>
      <c r="N143">
        <v>0.68986440000000004</v>
      </c>
      <c r="O143">
        <v>0.64701370000000002</v>
      </c>
      <c r="P143">
        <v>0.63774649999999999</v>
      </c>
      <c r="Q143">
        <v>0.63787419999999995</v>
      </c>
      <c r="R143">
        <v>0.63838419999999996</v>
      </c>
      <c r="S143">
        <v>0.67445960000000005</v>
      </c>
      <c r="T143">
        <v>0.74072389999999999</v>
      </c>
      <c r="U143">
        <v>0.8469563</v>
      </c>
      <c r="V143">
        <v>0.99197440000000003</v>
      </c>
      <c r="W143">
        <v>1.189316</v>
      </c>
      <c r="X143">
        <v>1.4251370000000001</v>
      </c>
      <c r="Y143">
        <v>1.652773</v>
      </c>
      <c r="Z143">
        <v>1.884655</v>
      </c>
      <c r="AA143">
        <v>2.0830660000000001</v>
      </c>
      <c r="AB143">
        <v>2.28993</v>
      </c>
      <c r="AC143">
        <v>2.4111400000000001</v>
      </c>
      <c r="AD143">
        <v>2.3561510000000001</v>
      </c>
      <c r="AE143">
        <v>2.1535709999999999</v>
      </c>
      <c r="AF143">
        <v>1.9511000000000001</v>
      </c>
      <c r="AG143">
        <v>1.651062</v>
      </c>
      <c r="AH143">
        <v>1.364549</v>
      </c>
      <c r="AI143">
        <v>-1.6210599999999999E-2</v>
      </c>
      <c r="AJ143">
        <v>-7.0962999999999998E-3</v>
      </c>
      <c r="AK143">
        <v>-7.7913000000000001E-3</v>
      </c>
      <c r="AL143">
        <v>-1.4831E-3</v>
      </c>
      <c r="AM143">
        <v>-2.6735000000000001E-3</v>
      </c>
      <c r="AN143">
        <v>-1.183E-3</v>
      </c>
      <c r="AO143">
        <v>-6.7505000000000004E-3</v>
      </c>
      <c r="AP143">
        <v>-1.1255100000000001E-2</v>
      </c>
      <c r="AQ143">
        <v>-2.5317999999999998E-3</v>
      </c>
      <c r="AR143">
        <v>-5.7565999999999997E-3</v>
      </c>
      <c r="AS143">
        <v>-4.127E-4</v>
      </c>
      <c r="AT143">
        <v>-4.4799999999999996E-3</v>
      </c>
      <c r="AU143">
        <v>-1.21213E-2</v>
      </c>
      <c r="AV143">
        <v>4.3300000000000002E-5</v>
      </c>
      <c r="AW143">
        <v>-1.8239999999999999E-2</v>
      </c>
      <c r="AX143">
        <v>-3.3232699999999997E-2</v>
      </c>
      <c r="AY143">
        <v>0.13353570000000001</v>
      </c>
      <c r="AZ143">
        <v>0.23530719999999999</v>
      </c>
      <c r="BA143">
        <v>-0.1157145</v>
      </c>
      <c r="BB143">
        <v>-0.20273949999999999</v>
      </c>
      <c r="BC143">
        <v>-0.1393887</v>
      </c>
      <c r="BD143">
        <v>-6.6716200000000003E-2</v>
      </c>
      <c r="BE143">
        <v>-4.6536399999999999E-2</v>
      </c>
      <c r="BF143">
        <v>-3.3755599999999997E-2</v>
      </c>
      <c r="BG143">
        <v>-1.08498E-2</v>
      </c>
      <c r="BH143">
        <v>-2.4025000000000001E-3</v>
      </c>
      <c r="BI143">
        <v>-3.5563000000000001E-3</v>
      </c>
      <c r="BJ143">
        <v>2.5286000000000002E-3</v>
      </c>
      <c r="BK143">
        <v>1.0380999999999999E-3</v>
      </c>
      <c r="BL143">
        <v>2.2388E-3</v>
      </c>
      <c r="BM143">
        <v>-3.1362999999999999E-3</v>
      </c>
      <c r="BN143">
        <v>-7.0669000000000001E-3</v>
      </c>
      <c r="BO143">
        <v>2.1867000000000002E-3</v>
      </c>
      <c r="BP143">
        <v>-4.9649999999999998E-4</v>
      </c>
      <c r="BQ143">
        <v>5.3845999999999998E-3</v>
      </c>
      <c r="BR143">
        <v>1.9616E-3</v>
      </c>
      <c r="BS143">
        <v>-4.8752999999999999E-3</v>
      </c>
      <c r="BT143">
        <v>7.9296999999999996E-3</v>
      </c>
      <c r="BU143">
        <v>-9.9702000000000002E-3</v>
      </c>
      <c r="BV143">
        <v>-2.4573999999999999E-2</v>
      </c>
      <c r="BW143">
        <v>0.14223949999999999</v>
      </c>
      <c r="BX143">
        <v>0.24431240000000001</v>
      </c>
      <c r="BY143">
        <v>-0.10618</v>
      </c>
      <c r="BZ143">
        <v>-0.1933502</v>
      </c>
      <c r="CA143">
        <v>-0.1305383</v>
      </c>
      <c r="CB143">
        <v>-5.8338599999999997E-2</v>
      </c>
      <c r="CC143">
        <v>-3.8918000000000001E-2</v>
      </c>
      <c r="CD143">
        <v>-2.7064399999999999E-2</v>
      </c>
      <c r="CE143">
        <v>-7.1370000000000001E-3</v>
      </c>
      <c r="CF143">
        <v>8.4840000000000002E-4</v>
      </c>
      <c r="CG143">
        <v>-6.2310000000000002E-4</v>
      </c>
      <c r="CH143">
        <v>5.3071999999999998E-3</v>
      </c>
      <c r="CI143">
        <v>3.6088000000000001E-3</v>
      </c>
      <c r="CJ143" s="34">
        <v>4.6087999999999997E-3</v>
      </c>
      <c r="CK143">
        <v>-6.3310000000000005E-4</v>
      </c>
      <c r="CL143">
        <v>-4.1662000000000001E-3</v>
      </c>
      <c r="CM143">
        <v>5.4548000000000001E-3</v>
      </c>
      <c r="CN143">
        <v>3.1465999999999998E-3</v>
      </c>
      <c r="CO143">
        <v>9.3997999999999998E-3</v>
      </c>
      <c r="CP143">
        <v>6.4231000000000002E-3</v>
      </c>
      <c r="CQ143">
        <v>1.4320000000000001E-4</v>
      </c>
      <c r="CR143">
        <v>1.33919E-2</v>
      </c>
      <c r="CS143">
        <v>-4.2426E-3</v>
      </c>
      <c r="CT143">
        <v>-1.8577E-2</v>
      </c>
      <c r="CU143">
        <v>0.1482677</v>
      </c>
      <c r="CV143">
        <v>0.25054929999999997</v>
      </c>
      <c r="CW143">
        <v>-9.9576499999999998E-2</v>
      </c>
      <c r="CX143">
        <v>-0.18684719999999999</v>
      </c>
      <c r="CY143">
        <v>-0.12440850000000001</v>
      </c>
      <c r="CZ143">
        <v>-5.2536300000000001E-2</v>
      </c>
      <c r="DA143">
        <v>-3.3641600000000001E-2</v>
      </c>
      <c r="DB143">
        <v>-2.2430200000000001E-2</v>
      </c>
      <c r="DC143">
        <v>-3.4240999999999998E-3</v>
      </c>
      <c r="DD143">
        <v>4.0993000000000002E-3</v>
      </c>
      <c r="DE143">
        <v>2.31E-3</v>
      </c>
      <c r="DF143">
        <v>8.0856999999999995E-3</v>
      </c>
      <c r="DG143">
        <v>6.1795000000000001E-3</v>
      </c>
      <c r="DH143">
        <v>6.9787E-3</v>
      </c>
      <c r="DI143">
        <v>1.8701E-3</v>
      </c>
      <c r="DJ143">
        <v>-1.2654999999999999E-3</v>
      </c>
      <c r="DK143">
        <v>8.7227999999999993E-3</v>
      </c>
      <c r="DL143">
        <v>6.7897000000000001E-3</v>
      </c>
      <c r="DM143">
        <v>1.3415E-2</v>
      </c>
      <c r="DN143">
        <v>1.0884599999999999E-2</v>
      </c>
      <c r="DO143">
        <v>5.1617E-3</v>
      </c>
      <c r="DP143">
        <v>1.8853999999999999E-2</v>
      </c>
      <c r="DQ143">
        <v>1.485E-3</v>
      </c>
      <c r="DR143">
        <v>-1.2579999999999999E-2</v>
      </c>
      <c r="DS143">
        <v>0.15429590000000001</v>
      </c>
      <c r="DT143">
        <v>0.25678630000000002</v>
      </c>
      <c r="DU143">
        <v>-9.2973E-2</v>
      </c>
      <c r="DV143">
        <v>-0.18034420000000001</v>
      </c>
      <c r="DW143">
        <v>-0.1182787</v>
      </c>
      <c r="DX143">
        <v>-4.6733999999999998E-2</v>
      </c>
      <c r="DY143">
        <v>-2.8365100000000001E-2</v>
      </c>
      <c r="DZ143">
        <v>-1.77959E-2</v>
      </c>
      <c r="EA143">
        <v>1.9367E-3</v>
      </c>
      <c r="EB143">
        <v>8.7931999999999993E-3</v>
      </c>
      <c r="EC143">
        <v>6.5450999999999999E-3</v>
      </c>
      <c r="ED143">
        <v>1.2097399999999999E-2</v>
      </c>
      <c r="EE143">
        <v>9.8910999999999999E-3</v>
      </c>
      <c r="EF143">
        <v>1.0400599999999999E-2</v>
      </c>
      <c r="EG143">
        <v>5.4843000000000001E-3</v>
      </c>
      <c r="EH143">
        <v>2.9226999999999999E-3</v>
      </c>
      <c r="EI143">
        <v>1.3441399999999999E-2</v>
      </c>
      <c r="EJ143">
        <v>1.2049799999999999E-2</v>
      </c>
      <c r="EK143">
        <v>1.9212300000000002E-2</v>
      </c>
      <c r="EL143">
        <v>1.73262E-2</v>
      </c>
      <c r="EM143">
        <v>1.2407700000000001E-2</v>
      </c>
      <c r="EN143">
        <v>2.67405E-2</v>
      </c>
      <c r="EO143">
        <v>9.7546999999999998E-3</v>
      </c>
      <c r="EP143">
        <v>-3.9211999999999997E-3</v>
      </c>
      <c r="EQ143">
        <v>0.1629997</v>
      </c>
      <c r="ER143">
        <v>0.26579140000000001</v>
      </c>
      <c r="ES143">
        <v>-8.3438499999999999E-2</v>
      </c>
      <c r="ET143">
        <v>-0.17095489999999999</v>
      </c>
      <c r="EU143">
        <v>-0.1094282</v>
      </c>
      <c r="EV143">
        <v>-3.8356399999999999E-2</v>
      </c>
      <c r="EW143">
        <v>-2.07467E-2</v>
      </c>
      <c r="EX143">
        <v>-1.11047E-2</v>
      </c>
      <c r="EY143">
        <v>76.905240000000006</v>
      </c>
      <c r="EZ143">
        <v>75.323459999999997</v>
      </c>
      <c r="FA143">
        <v>73.384699999999995</v>
      </c>
      <c r="FB143">
        <v>71.649600000000007</v>
      </c>
      <c r="FC143">
        <v>70.567970000000003</v>
      </c>
      <c r="FD143">
        <v>69.404510000000002</v>
      </c>
      <c r="FE143">
        <v>69.558689999999999</v>
      </c>
      <c r="FF143">
        <v>72.461429999999993</v>
      </c>
      <c r="FG143">
        <v>77.335679999999996</v>
      </c>
      <c r="FH143">
        <v>81.791409999999999</v>
      </c>
      <c r="FI143">
        <v>85.987340000000003</v>
      </c>
      <c r="FJ143">
        <v>89.860150000000004</v>
      </c>
      <c r="FK143">
        <v>93.492800000000003</v>
      </c>
      <c r="FL143">
        <v>96.860870000000006</v>
      </c>
      <c r="FM143">
        <v>99.735960000000006</v>
      </c>
      <c r="FN143">
        <v>101.2448</v>
      </c>
      <c r="FO143">
        <v>102.39530000000001</v>
      </c>
      <c r="FP143">
        <v>102.5986</v>
      </c>
      <c r="FQ143">
        <v>101.7026</v>
      </c>
      <c r="FR143">
        <v>98.935829999999996</v>
      </c>
      <c r="FS143">
        <v>93.561970000000002</v>
      </c>
      <c r="FT143">
        <v>88.769970000000001</v>
      </c>
      <c r="FU143">
        <v>85.880409999999998</v>
      </c>
      <c r="FV143">
        <v>83.706940000000003</v>
      </c>
      <c r="FW143">
        <v>9.6239400000000003E-2</v>
      </c>
      <c r="FX143">
        <v>8.2945999999999992E-3</v>
      </c>
      <c r="FY143">
        <v>8.2945999999999992E-3</v>
      </c>
      <c r="FZ143">
        <v>0</v>
      </c>
      <c r="GA143">
        <v>0</v>
      </c>
    </row>
    <row r="144" spans="1:183" x14ac:dyDescent="0.3">
      <c r="A144" t="s">
        <v>52</v>
      </c>
      <c r="B144" t="s">
        <v>53</v>
      </c>
      <c r="C144" t="s">
        <v>107</v>
      </c>
      <c r="D144" s="6">
        <v>44759</v>
      </c>
      <c r="E144" s="46">
        <v>16</v>
      </c>
      <c r="F144" s="46">
        <v>18</v>
      </c>
      <c r="G144" s="46">
        <v>17</v>
      </c>
      <c r="H144" s="46">
        <v>17</v>
      </c>
      <c r="I144">
        <v>6199</v>
      </c>
      <c r="J144">
        <v>28321</v>
      </c>
      <c r="K144">
        <v>1.380857</v>
      </c>
      <c r="L144">
        <v>1.197546</v>
      </c>
      <c r="M144">
        <v>1.043391</v>
      </c>
      <c r="N144">
        <v>0.94125899999999996</v>
      </c>
      <c r="O144">
        <v>0.87447520000000001</v>
      </c>
      <c r="P144">
        <v>0.82499480000000003</v>
      </c>
      <c r="Q144">
        <v>0.80001299999999997</v>
      </c>
      <c r="R144">
        <v>0.80009819999999998</v>
      </c>
      <c r="S144">
        <v>0.87436860000000005</v>
      </c>
      <c r="T144">
        <v>1.021922</v>
      </c>
      <c r="U144">
        <v>1.1890449999999999</v>
      </c>
      <c r="V144">
        <v>1.4244589999999999</v>
      </c>
      <c r="W144">
        <v>1.660893</v>
      </c>
      <c r="X144">
        <v>1.873205</v>
      </c>
      <c r="Y144">
        <v>2.101826</v>
      </c>
      <c r="Z144">
        <v>2.3146149999999999</v>
      </c>
      <c r="AA144">
        <v>2.555415</v>
      </c>
      <c r="AB144">
        <v>2.6887180000000002</v>
      </c>
      <c r="AC144">
        <v>2.7541730000000002</v>
      </c>
      <c r="AD144">
        <v>2.6818309999999999</v>
      </c>
      <c r="AE144">
        <v>2.5051030000000001</v>
      </c>
      <c r="AF144">
        <v>2.3368920000000002</v>
      </c>
      <c r="AG144">
        <v>2.0489440000000001</v>
      </c>
      <c r="AH144">
        <v>1.6916310000000001</v>
      </c>
      <c r="AI144">
        <v>-2.0876200000000001E-2</v>
      </c>
      <c r="AJ144">
        <v>-4.8792000000000002E-3</v>
      </c>
      <c r="AK144">
        <v>-1.6864899999999999E-2</v>
      </c>
      <c r="AL144">
        <v>-1.0895500000000001E-2</v>
      </c>
      <c r="AM144">
        <v>1.29214E-2</v>
      </c>
      <c r="AN144">
        <v>7.5113000000000003E-3</v>
      </c>
      <c r="AO144">
        <v>3.0939000000000001E-3</v>
      </c>
      <c r="AP144">
        <v>1.0336E-3</v>
      </c>
      <c r="AQ144">
        <v>6.5723999999999999E-3</v>
      </c>
      <c r="AR144">
        <v>2.8459100000000001E-2</v>
      </c>
      <c r="AS144">
        <v>1.4924999999999999E-3</v>
      </c>
      <c r="AT144">
        <v>5.5544000000000001E-3</v>
      </c>
      <c r="AU144">
        <v>-1.2087799999999999E-2</v>
      </c>
      <c r="AV144">
        <v>-4.7766500000000003E-2</v>
      </c>
      <c r="AW144">
        <v>-5.61054E-2</v>
      </c>
      <c r="AX144">
        <v>0.10167809999999999</v>
      </c>
      <c r="AY144">
        <v>0.2926105</v>
      </c>
      <c r="AZ144">
        <v>1.1249000000000001E-3</v>
      </c>
      <c r="BA144">
        <v>-0.20068569999999999</v>
      </c>
      <c r="BB144">
        <v>-0.15125479999999999</v>
      </c>
      <c r="BC144">
        <v>-8.8778200000000002E-2</v>
      </c>
      <c r="BD144">
        <v>-7.2258000000000003E-2</v>
      </c>
      <c r="BE144">
        <v>-2.8270900000000002E-2</v>
      </c>
      <c r="BF144">
        <v>-2.50633E-2</v>
      </c>
      <c r="BG144">
        <v>-1.0474900000000001E-2</v>
      </c>
      <c r="BH144">
        <v>4.3522999999999999E-3</v>
      </c>
      <c r="BI144">
        <v>-8.4384999999999998E-3</v>
      </c>
      <c r="BJ144">
        <v>-3.3854000000000002E-3</v>
      </c>
      <c r="BK144">
        <v>1.99872E-2</v>
      </c>
      <c r="BL144">
        <v>1.4286800000000001E-2</v>
      </c>
      <c r="BM144">
        <v>1.0070600000000001E-2</v>
      </c>
      <c r="BN144">
        <v>8.8351000000000002E-3</v>
      </c>
      <c r="BO144">
        <v>1.54199E-2</v>
      </c>
      <c r="BP144">
        <v>3.8739900000000001E-2</v>
      </c>
      <c r="BQ144">
        <v>1.3177700000000001E-2</v>
      </c>
      <c r="BR144">
        <v>1.8383099999999999E-2</v>
      </c>
      <c r="BS144">
        <v>1.7864000000000001E-3</v>
      </c>
      <c r="BT144">
        <v>-3.3168200000000002E-2</v>
      </c>
      <c r="BU144">
        <v>-4.11394E-2</v>
      </c>
      <c r="BV144">
        <v>0.1164746</v>
      </c>
      <c r="BW144">
        <v>0.30775960000000002</v>
      </c>
      <c r="BX144">
        <v>1.67694E-2</v>
      </c>
      <c r="BY144">
        <v>-0.1847327</v>
      </c>
      <c r="BZ144">
        <v>-0.1358935</v>
      </c>
      <c r="CA144">
        <v>-7.4508099999999994E-2</v>
      </c>
      <c r="CB144">
        <v>-5.8789800000000003E-2</v>
      </c>
      <c r="CC144">
        <v>-1.5628E-2</v>
      </c>
      <c r="CD144">
        <v>-1.36708E-2</v>
      </c>
      <c r="CE144">
        <v>-3.271E-3</v>
      </c>
      <c r="CF144">
        <v>1.0746E-2</v>
      </c>
      <c r="CG144">
        <v>-2.6023999999999999E-3</v>
      </c>
      <c r="CH144">
        <v>1.8161E-3</v>
      </c>
      <c r="CI144">
        <v>2.4880900000000001E-2</v>
      </c>
      <c r="CJ144">
        <v>1.8979599999999999E-2</v>
      </c>
      <c r="CK144">
        <v>1.49026E-2</v>
      </c>
      <c r="CL144">
        <v>1.42384E-2</v>
      </c>
      <c r="CM144">
        <v>2.15476E-2</v>
      </c>
      <c r="CN144">
        <v>4.5860400000000003E-2</v>
      </c>
      <c r="CO144">
        <v>2.1270899999999999E-2</v>
      </c>
      <c r="CP144">
        <v>2.72681E-2</v>
      </c>
      <c r="CQ144">
        <v>1.1395600000000001E-2</v>
      </c>
      <c r="CR144">
        <v>-2.3057399999999999E-2</v>
      </c>
      <c r="CS144">
        <v>-3.0773999999999999E-2</v>
      </c>
      <c r="CT144">
        <v>0.12672259999999999</v>
      </c>
      <c r="CU144">
        <v>0.31825179999999997</v>
      </c>
      <c r="CV144">
        <v>2.7604799999999999E-2</v>
      </c>
      <c r="CW144">
        <v>-0.1736837</v>
      </c>
      <c r="CX144">
        <v>-0.12525430000000001</v>
      </c>
      <c r="CY144">
        <v>-6.4624600000000004E-2</v>
      </c>
      <c r="CZ144">
        <v>-4.94618E-2</v>
      </c>
      <c r="DA144">
        <v>-6.8715E-3</v>
      </c>
      <c r="DB144">
        <v>-5.7803999999999998E-3</v>
      </c>
      <c r="DC144">
        <v>3.9328999999999996E-3</v>
      </c>
      <c r="DD144">
        <v>1.7139700000000001E-2</v>
      </c>
      <c r="DE144">
        <v>3.2336999999999999E-3</v>
      </c>
      <c r="DF144">
        <v>7.0175999999999997E-3</v>
      </c>
      <c r="DG144">
        <v>2.9774599999999998E-2</v>
      </c>
      <c r="DH144">
        <v>2.36723E-2</v>
      </c>
      <c r="DI144">
        <v>1.9734600000000001E-2</v>
      </c>
      <c r="DJ144">
        <v>1.9641800000000001E-2</v>
      </c>
      <c r="DK144">
        <v>2.76753E-2</v>
      </c>
      <c r="DL144">
        <v>5.2980899999999997E-2</v>
      </c>
      <c r="DM144">
        <v>2.9364000000000001E-2</v>
      </c>
      <c r="DN144">
        <v>3.6153200000000003E-2</v>
      </c>
      <c r="DO144">
        <v>2.10049E-2</v>
      </c>
      <c r="DP144">
        <v>-1.29467E-2</v>
      </c>
      <c r="DQ144">
        <v>-2.0408599999999999E-2</v>
      </c>
      <c r="DR144">
        <v>0.1369706</v>
      </c>
      <c r="DS144">
        <v>0.32874399999999998</v>
      </c>
      <c r="DT144">
        <v>3.8440099999999998E-2</v>
      </c>
      <c r="DU144">
        <v>-0.16263459999999999</v>
      </c>
      <c r="DV144">
        <v>-0.1146151</v>
      </c>
      <c r="DW144">
        <v>-5.4741199999999997E-2</v>
      </c>
      <c r="DX144">
        <v>-4.0133700000000001E-2</v>
      </c>
      <c r="DY144">
        <v>1.8848999999999999E-3</v>
      </c>
      <c r="DZ144">
        <v>2.1099999999999999E-3</v>
      </c>
      <c r="EA144">
        <v>1.4334299999999999E-2</v>
      </c>
      <c r="EB144">
        <v>2.6371200000000001E-2</v>
      </c>
      <c r="EC144">
        <v>1.16601E-2</v>
      </c>
      <c r="ED144">
        <v>1.4527699999999999E-2</v>
      </c>
      <c r="EE144">
        <v>3.6840299999999999E-2</v>
      </c>
      <c r="EF144">
        <v>3.04479E-2</v>
      </c>
      <c r="EG144">
        <v>2.67113E-2</v>
      </c>
      <c r="EH144">
        <v>2.74433E-2</v>
      </c>
      <c r="EI144">
        <v>3.6522800000000001E-2</v>
      </c>
      <c r="EJ144">
        <v>6.3261800000000007E-2</v>
      </c>
      <c r="EK144">
        <v>4.1049200000000001E-2</v>
      </c>
      <c r="EL144">
        <v>4.8981799999999999E-2</v>
      </c>
      <c r="EM144">
        <v>3.4879100000000003E-2</v>
      </c>
      <c r="EN144">
        <v>1.6517000000000001E-3</v>
      </c>
      <c r="EO144">
        <v>-5.4425999999999997E-3</v>
      </c>
      <c r="EP144">
        <v>0.15176709999999999</v>
      </c>
      <c r="EQ144">
        <v>0.34389310000000001</v>
      </c>
      <c r="ER144">
        <v>5.4084599999999997E-2</v>
      </c>
      <c r="ES144">
        <v>-0.1466816</v>
      </c>
      <c r="ET144">
        <v>-9.9253800000000003E-2</v>
      </c>
      <c r="EU144">
        <v>-4.0471100000000003E-2</v>
      </c>
      <c r="EV144">
        <v>-2.6665500000000002E-2</v>
      </c>
      <c r="EW144">
        <v>1.45278E-2</v>
      </c>
      <c r="EX144">
        <v>1.3502500000000001E-2</v>
      </c>
      <c r="EY144">
        <v>86.391620000000003</v>
      </c>
      <c r="EZ144">
        <v>85.002669999999995</v>
      </c>
      <c r="FA144">
        <v>83.12979</v>
      </c>
      <c r="FB144">
        <v>81.268420000000006</v>
      </c>
      <c r="FC144">
        <v>79.437240000000003</v>
      </c>
      <c r="FD144">
        <v>78.43365</v>
      </c>
      <c r="FE144">
        <v>77.322720000000004</v>
      </c>
      <c r="FF144">
        <v>79.909610000000001</v>
      </c>
      <c r="FG144">
        <v>84.521709999999999</v>
      </c>
      <c r="FH144">
        <v>89.482960000000006</v>
      </c>
      <c r="FI144">
        <v>94.312989999999999</v>
      </c>
      <c r="FJ144">
        <v>98.237340000000003</v>
      </c>
      <c r="FK144">
        <v>100.98480000000001</v>
      </c>
      <c r="FL144">
        <v>103.6374</v>
      </c>
      <c r="FM144">
        <v>104.3691</v>
      </c>
      <c r="FN144">
        <v>105.6116</v>
      </c>
      <c r="FO144">
        <v>106.1032</v>
      </c>
      <c r="FP144">
        <v>105.29470000000001</v>
      </c>
      <c r="FQ144">
        <v>103.37609999999999</v>
      </c>
      <c r="FR144">
        <v>100.29989999999999</v>
      </c>
      <c r="FS144">
        <v>97.247829999999993</v>
      </c>
      <c r="FT144">
        <v>94.735759999999999</v>
      </c>
      <c r="FU144">
        <v>91.528909999999996</v>
      </c>
      <c r="FV144">
        <v>88.355419999999995</v>
      </c>
      <c r="FW144">
        <v>0.17064119999999999</v>
      </c>
      <c r="FX144">
        <v>1.4053599999999999E-2</v>
      </c>
      <c r="FY144">
        <v>1.4053599999999999E-2</v>
      </c>
      <c r="FZ144">
        <v>0</v>
      </c>
      <c r="GA144">
        <v>0</v>
      </c>
    </row>
    <row r="145" spans="1:183" x14ac:dyDescent="0.3">
      <c r="A145" t="s">
        <v>52</v>
      </c>
      <c r="B145" t="s">
        <v>53</v>
      </c>
      <c r="C145" t="s">
        <v>107</v>
      </c>
      <c r="D145" s="6">
        <v>44766</v>
      </c>
      <c r="F145" s="46"/>
      <c r="G145" s="46"/>
      <c r="H145" s="46"/>
      <c r="FZ145">
        <v>0</v>
      </c>
      <c r="GA145">
        <v>1</v>
      </c>
    </row>
    <row r="146" spans="1:183" x14ac:dyDescent="0.3">
      <c r="A146" t="s">
        <v>52</v>
      </c>
      <c r="B146" t="s">
        <v>53</v>
      </c>
      <c r="C146" t="s">
        <v>107</v>
      </c>
      <c r="D146" s="6">
        <v>44771</v>
      </c>
      <c r="E146" s="46">
        <v>18</v>
      </c>
      <c r="F146" s="46">
        <v>20</v>
      </c>
      <c r="G146" s="46">
        <v>19</v>
      </c>
      <c r="H146" s="46">
        <v>19</v>
      </c>
      <c r="I146">
        <v>10960</v>
      </c>
      <c r="J146">
        <v>28257</v>
      </c>
      <c r="K146">
        <v>1.0758239999999999</v>
      </c>
      <c r="L146">
        <v>0.9303091</v>
      </c>
      <c r="M146">
        <v>0.84095909999999996</v>
      </c>
      <c r="N146">
        <v>0.76860669999999998</v>
      </c>
      <c r="O146">
        <v>0.72185330000000003</v>
      </c>
      <c r="P146">
        <v>0.70974519999999997</v>
      </c>
      <c r="Q146">
        <v>0.70433310000000005</v>
      </c>
      <c r="R146">
        <v>0.67187660000000005</v>
      </c>
      <c r="S146">
        <v>0.67595519999999998</v>
      </c>
      <c r="T146">
        <v>0.706121</v>
      </c>
      <c r="U146">
        <v>0.79410000000000003</v>
      </c>
      <c r="V146">
        <v>0.93361190000000005</v>
      </c>
      <c r="W146">
        <v>1.110206</v>
      </c>
      <c r="X146">
        <v>1.311148</v>
      </c>
      <c r="Y146">
        <v>1.5211479999999999</v>
      </c>
      <c r="Z146">
        <v>1.757717</v>
      </c>
      <c r="AA146">
        <v>1.952745</v>
      </c>
      <c r="AB146">
        <v>2.1280139999999999</v>
      </c>
      <c r="AC146">
        <v>2.2007829999999999</v>
      </c>
      <c r="AD146">
        <v>2.116349</v>
      </c>
      <c r="AE146">
        <v>1.9654640000000001</v>
      </c>
      <c r="AF146">
        <v>1.829744</v>
      </c>
      <c r="AG146">
        <v>1.57823</v>
      </c>
      <c r="AH146">
        <v>1.331647</v>
      </c>
      <c r="AI146">
        <v>-1.2153000000000001E-3</v>
      </c>
      <c r="AJ146">
        <v>-5.1161999999999996E-3</v>
      </c>
      <c r="AK146">
        <v>1.01228E-2</v>
      </c>
      <c r="AL146">
        <v>2.7108000000000002E-3</v>
      </c>
      <c r="AM146">
        <v>-8.4899999999999993E-3</v>
      </c>
      <c r="AN146">
        <v>-6.2328000000000001E-3</v>
      </c>
      <c r="AO146">
        <v>-1.3040299999999999E-2</v>
      </c>
      <c r="AP146">
        <v>-1.1974500000000001E-2</v>
      </c>
      <c r="AQ146">
        <v>6.7735E-3</v>
      </c>
      <c r="AR146">
        <v>1.1636000000000001E-3</v>
      </c>
      <c r="AS146">
        <v>-3.669E-3</v>
      </c>
      <c r="AT146">
        <v>6.2513000000000004E-3</v>
      </c>
      <c r="AU146">
        <v>-6.2724E-3</v>
      </c>
      <c r="AV146">
        <v>1.178E-4</v>
      </c>
      <c r="AW146">
        <v>-4.1279000000000003E-3</v>
      </c>
      <c r="AX146">
        <v>-5.4996999999999997E-3</v>
      </c>
      <c r="AY146">
        <v>-3.7198700000000001E-2</v>
      </c>
      <c r="AZ146">
        <v>6.8897E-2</v>
      </c>
      <c r="BA146">
        <v>0.119978</v>
      </c>
      <c r="BB146">
        <v>-8.8375099999999998E-2</v>
      </c>
      <c r="BC146">
        <v>-0.124815</v>
      </c>
      <c r="BD146">
        <v>-4.9504899999999998E-2</v>
      </c>
      <c r="BE146">
        <v>-4.10178E-2</v>
      </c>
      <c r="BF146">
        <v>-2.12052E-2</v>
      </c>
      <c r="BG146">
        <v>5.4955000000000004E-3</v>
      </c>
      <c r="BH146">
        <v>8.4719999999999999E-4</v>
      </c>
      <c r="BI146">
        <v>1.5470899999999999E-2</v>
      </c>
      <c r="BJ146">
        <v>7.5022999999999999E-3</v>
      </c>
      <c r="BK146">
        <v>-4.0550999999999999E-3</v>
      </c>
      <c r="BL146">
        <v>-1.9380999999999999E-3</v>
      </c>
      <c r="BM146">
        <v>-8.4755999999999998E-3</v>
      </c>
      <c r="BN146">
        <v>-6.8383999999999997E-3</v>
      </c>
      <c r="BO146">
        <v>1.22916E-2</v>
      </c>
      <c r="BP146">
        <v>7.1101000000000003E-3</v>
      </c>
      <c r="BQ146">
        <v>2.8245000000000002E-3</v>
      </c>
      <c r="BR146">
        <v>1.34965E-2</v>
      </c>
      <c r="BS146">
        <v>1.8338E-3</v>
      </c>
      <c r="BT146">
        <v>8.9152999999999993E-3</v>
      </c>
      <c r="BU146">
        <v>5.2496000000000001E-3</v>
      </c>
      <c r="BV146">
        <v>4.3517E-3</v>
      </c>
      <c r="BW146">
        <v>-2.7192500000000001E-2</v>
      </c>
      <c r="BX146">
        <v>7.9225400000000001E-2</v>
      </c>
      <c r="BY146">
        <v>0.13031570000000001</v>
      </c>
      <c r="BZ146">
        <v>-7.8085699999999994E-2</v>
      </c>
      <c r="CA146">
        <v>-0.1149419</v>
      </c>
      <c r="CB146">
        <v>-4.0155099999999999E-2</v>
      </c>
      <c r="CC146">
        <v>-3.2454999999999998E-2</v>
      </c>
      <c r="CD146">
        <v>-1.3525799999999999E-2</v>
      </c>
      <c r="CE146">
        <v>1.01435E-2</v>
      </c>
      <c r="CF146">
        <v>4.9773999999999999E-3</v>
      </c>
      <c r="CG146">
        <v>1.9175000000000001E-2</v>
      </c>
      <c r="CH146">
        <v>1.08209E-2</v>
      </c>
      <c r="CI146">
        <v>-9.8360000000000006E-4</v>
      </c>
      <c r="CJ146">
        <v>1.0364E-3</v>
      </c>
      <c r="CK146">
        <v>-5.3141000000000004E-3</v>
      </c>
      <c r="CL146">
        <v>-3.2810999999999999E-3</v>
      </c>
      <c r="CM146">
        <v>1.61134E-2</v>
      </c>
      <c r="CN146">
        <v>1.12286E-2</v>
      </c>
      <c r="CO146">
        <v>7.3219000000000001E-3</v>
      </c>
      <c r="CP146">
        <v>1.85145E-2</v>
      </c>
      <c r="CQ146">
        <v>7.4481E-3</v>
      </c>
      <c r="CR146">
        <v>1.50084E-2</v>
      </c>
      <c r="CS146">
        <v>1.17445E-2</v>
      </c>
      <c r="CT146">
        <v>1.1174699999999999E-2</v>
      </c>
      <c r="CU146">
        <v>-2.0262200000000001E-2</v>
      </c>
      <c r="CV146">
        <v>8.6378800000000006E-2</v>
      </c>
      <c r="CW146">
        <v>0.1374755</v>
      </c>
      <c r="CX146">
        <v>-7.0959300000000003E-2</v>
      </c>
      <c r="CY146">
        <v>-0.1081038</v>
      </c>
      <c r="CZ146">
        <v>-3.3679399999999998E-2</v>
      </c>
      <c r="DA146">
        <v>-2.6524300000000001E-2</v>
      </c>
      <c r="DB146">
        <v>-8.2070000000000008E-3</v>
      </c>
      <c r="DC146">
        <v>1.47914E-2</v>
      </c>
      <c r="DD146">
        <v>9.1076000000000004E-3</v>
      </c>
      <c r="DE146">
        <v>2.2879099999999999E-2</v>
      </c>
      <c r="DF146">
        <v>1.41394E-2</v>
      </c>
      <c r="DG146">
        <v>2.0879000000000002E-3</v>
      </c>
      <c r="DH146">
        <v>4.0109999999999998E-3</v>
      </c>
      <c r="DI146">
        <v>-2.1527E-3</v>
      </c>
      <c r="DJ146">
        <v>2.7619999999999999E-4</v>
      </c>
      <c r="DK146">
        <v>1.99352E-2</v>
      </c>
      <c r="DL146">
        <v>1.5347100000000001E-2</v>
      </c>
      <c r="DM146">
        <v>1.18192E-2</v>
      </c>
      <c r="DN146">
        <v>2.3532500000000001E-2</v>
      </c>
      <c r="DO146">
        <v>1.30624E-2</v>
      </c>
      <c r="DP146">
        <v>2.1101499999999999E-2</v>
      </c>
      <c r="DQ146">
        <v>1.82393E-2</v>
      </c>
      <c r="DR146">
        <v>1.7997800000000001E-2</v>
      </c>
      <c r="DS146">
        <v>-1.3332E-2</v>
      </c>
      <c r="DT146">
        <v>9.3532199999999996E-2</v>
      </c>
      <c r="DU146">
        <v>0.14463529999999999</v>
      </c>
      <c r="DV146">
        <v>-6.3832899999999998E-2</v>
      </c>
      <c r="DW146">
        <v>-0.1012658</v>
      </c>
      <c r="DX146">
        <v>-2.7203700000000001E-2</v>
      </c>
      <c r="DY146">
        <v>-2.05937E-2</v>
      </c>
      <c r="DZ146">
        <v>-2.8882999999999999E-3</v>
      </c>
      <c r="EA146">
        <v>2.1502199999999999E-2</v>
      </c>
      <c r="EB146">
        <v>1.5070999999999999E-2</v>
      </c>
      <c r="EC146">
        <v>2.8227100000000001E-2</v>
      </c>
      <c r="ED146">
        <v>1.8930900000000001E-2</v>
      </c>
      <c r="EE146">
        <v>6.5227999999999996E-3</v>
      </c>
      <c r="EF146">
        <v>8.3056999999999992E-3</v>
      </c>
      <c r="EG146">
        <v>2.4120000000000001E-3</v>
      </c>
      <c r="EH146">
        <v>5.4124000000000004E-3</v>
      </c>
      <c r="EI146">
        <v>2.5453300000000002E-2</v>
      </c>
      <c r="EJ146">
        <v>2.1293599999999999E-2</v>
      </c>
      <c r="EK146">
        <v>1.8312700000000001E-2</v>
      </c>
      <c r="EL146">
        <v>3.0777700000000002E-2</v>
      </c>
      <c r="EM146">
        <v>2.1168599999999999E-2</v>
      </c>
      <c r="EN146">
        <v>2.9898899999999999E-2</v>
      </c>
      <c r="EO146">
        <v>2.76169E-2</v>
      </c>
      <c r="EP146">
        <v>2.7849100000000002E-2</v>
      </c>
      <c r="EQ146">
        <v>-3.3257E-3</v>
      </c>
      <c r="ER146">
        <v>0.1038606</v>
      </c>
      <c r="ES146">
        <v>0.154973</v>
      </c>
      <c r="ET146">
        <v>-5.3543500000000001E-2</v>
      </c>
      <c r="EU146">
        <v>-9.1392699999999993E-2</v>
      </c>
      <c r="EV146">
        <v>-1.78538E-2</v>
      </c>
      <c r="EW146">
        <v>-1.2030799999999999E-2</v>
      </c>
      <c r="EX146">
        <v>4.7911999999999998E-3</v>
      </c>
      <c r="EY146">
        <v>77.793710000000004</v>
      </c>
      <c r="EZ146">
        <v>75.94717</v>
      </c>
      <c r="FA146">
        <v>74.307910000000007</v>
      </c>
      <c r="FB146">
        <v>72.862579999999994</v>
      </c>
      <c r="FC146">
        <v>71.542580000000001</v>
      </c>
      <c r="FD146">
        <v>70.907409999999999</v>
      </c>
      <c r="FE146">
        <v>70.641390000000001</v>
      </c>
      <c r="FF146">
        <v>72.098709999999997</v>
      </c>
      <c r="FG146">
        <v>75.162120000000002</v>
      </c>
      <c r="FH146">
        <v>79.332409999999996</v>
      </c>
      <c r="FI146">
        <v>83.556120000000007</v>
      </c>
      <c r="FJ146">
        <v>87.207409999999996</v>
      </c>
      <c r="FK146">
        <v>90.499080000000006</v>
      </c>
      <c r="FL146">
        <v>93.125240000000005</v>
      </c>
      <c r="FM146">
        <v>95.192599999999999</v>
      </c>
      <c r="FN146">
        <v>96.928809999999999</v>
      </c>
      <c r="FO146">
        <v>98.082859999999997</v>
      </c>
      <c r="FP146">
        <v>97.428960000000004</v>
      </c>
      <c r="FQ146">
        <v>95.563829999999996</v>
      </c>
      <c r="FR146">
        <v>91.968959999999996</v>
      </c>
      <c r="FS146">
        <v>88.197090000000003</v>
      </c>
      <c r="FT146">
        <v>84.913889999999995</v>
      </c>
      <c r="FU146">
        <v>82.087620000000001</v>
      </c>
      <c r="FV146">
        <v>79.210369999999998</v>
      </c>
      <c r="FW146">
        <v>0.10554040000000001</v>
      </c>
      <c r="FX146">
        <v>9.5204999999999994E-3</v>
      </c>
      <c r="FY146">
        <v>9.5204999999999994E-3</v>
      </c>
      <c r="FZ146">
        <v>0</v>
      </c>
      <c r="GA146">
        <v>0</v>
      </c>
    </row>
    <row r="147" spans="1:183" x14ac:dyDescent="0.3">
      <c r="A147" t="s">
        <v>52</v>
      </c>
      <c r="B147" t="s">
        <v>53</v>
      </c>
      <c r="C147" t="s">
        <v>107</v>
      </c>
      <c r="D147" s="6">
        <v>44789</v>
      </c>
      <c r="E147" s="46">
        <v>18</v>
      </c>
      <c r="F147" s="46">
        <v>22</v>
      </c>
      <c r="G147" s="46">
        <v>21</v>
      </c>
      <c r="H147" s="46">
        <v>19</v>
      </c>
      <c r="I147">
        <v>24548</v>
      </c>
      <c r="J147">
        <v>25809</v>
      </c>
      <c r="K147">
        <v>0.97344379999999997</v>
      </c>
      <c r="L147">
        <v>0.83935439999999994</v>
      </c>
      <c r="M147">
        <v>0.73683500000000002</v>
      </c>
      <c r="N147">
        <v>0.66889540000000003</v>
      </c>
      <c r="O147">
        <v>0.63764410000000005</v>
      </c>
      <c r="P147">
        <v>0.62841199999999997</v>
      </c>
      <c r="Q147">
        <v>0.66065470000000004</v>
      </c>
      <c r="R147">
        <v>0.63750669999999998</v>
      </c>
      <c r="S147">
        <v>0.59032150000000005</v>
      </c>
      <c r="T147">
        <v>0.60606079999999996</v>
      </c>
      <c r="U147">
        <v>0.67360279999999995</v>
      </c>
      <c r="V147">
        <v>0.8015158</v>
      </c>
      <c r="W147">
        <v>1.0037750000000001</v>
      </c>
      <c r="X147">
        <v>1.2524299999999999</v>
      </c>
      <c r="Y147">
        <v>1.5525679999999999</v>
      </c>
      <c r="Z147">
        <v>1.8816600000000001</v>
      </c>
      <c r="AA147">
        <v>2.1759080000000002</v>
      </c>
      <c r="AB147">
        <v>2.4666450000000002</v>
      </c>
      <c r="AC147">
        <v>2.604625</v>
      </c>
      <c r="AD147">
        <v>2.4950489999999999</v>
      </c>
      <c r="AE147">
        <v>2.2680820000000002</v>
      </c>
      <c r="AF147">
        <v>2.0402749999999998</v>
      </c>
      <c r="AG147">
        <v>1.6846129999999999</v>
      </c>
      <c r="AH147">
        <v>1.3609070000000001</v>
      </c>
      <c r="AI147">
        <v>-6.1421999999999996E-3</v>
      </c>
      <c r="AJ147">
        <v>2.3050000000000002E-3</v>
      </c>
      <c r="AK147">
        <v>-3.1562000000000001E-3</v>
      </c>
      <c r="AL147">
        <v>6.3710000000000004E-4</v>
      </c>
      <c r="AM147">
        <v>3.0233E-3</v>
      </c>
      <c r="AN147">
        <v>1.5211999999999999E-3</v>
      </c>
      <c r="AO147">
        <v>3.1795E-3</v>
      </c>
      <c r="AP147">
        <v>9.3340000000000003E-4</v>
      </c>
      <c r="AQ147">
        <v>-5.7884E-3</v>
      </c>
      <c r="AR147">
        <v>-5.1749999999999999E-3</v>
      </c>
      <c r="AS147">
        <v>-9.4491999999999996E-3</v>
      </c>
      <c r="AT147">
        <v>-1.0569800000000001E-2</v>
      </c>
      <c r="AU147">
        <v>-2.9757999999999998E-3</v>
      </c>
      <c r="AV147">
        <v>-5.5741999999999996E-3</v>
      </c>
      <c r="AW147">
        <v>-1.7064599999999999E-2</v>
      </c>
      <c r="AX147">
        <v>-2.79527E-2</v>
      </c>
      <c r="AY147">
        <v>-4.5277100000000001E-2</v>
      </c>
      <c r="AZ147">
        <v>7.9704300000000006E-2</v>
      </c>
      <c r="BA147">
        <v>0.1489547</v>
      </c>
      <c r="BB147">
        <v>3.6425699999999998E-2</v>
      </c>
      <c r="BC147">
        <v>-2.83086E-2</v>
      </c>
      <c r="BD147">
        <v>-0.100226</v>
      </c>
      <c r="BE147">
        <v>-8.2446000000000005E-2</v>
      </c>
      <c r="BF147">
        <v>-4.0710299999999998E-2</v>
      </c>
      <c r="BG147">
        <v>-1.1291000000000001E-3</v>
      </c>
      <c r="BH147">
        <v>7.0432999999999997E-3</v>
      </c>
      <c r="BI147">
        <v>1.1274E-3</v>
      </c>
      <c r="BJ147">
        <v>4.3774E-3</v>
      </c>
      <c r="BK147">
        <v>6.4463999999999997E-3</v>
      </c>
      <c r="BL147">
        <v>4.5047999999999998E-3</v>
      </c>
      <c r="BM147">
        <v>6.0604999999999999E-3</v>
      </c>
      <c r="BN147">
        <v>4.0033999999999998E-3</v>
      </c>
      <c r="BO147">
        <v>-2.5135999999999999E-3</v>
      </c>
      <c r="BP147">
        <v>-1.5127000000000001E-3</v>
      </c>
      <c r="BQ147">
        <v>-5.4393000000000002E-3</v>
      </c>
      <c r="BR147">
        <v>-6.0263000000000001E-3</v>
      </c>
      <c r="BS147">
        <v>2.2834999999999999E-3</v>
      </c>
      <c r="BT147">
        <v>4.0220000000000002E-4</v>
      </c>
      <c r="BU147">
        <v>-1.0330799999999999E-2</v>
      </c>
      <c r="BV147">
        <v>-2.0780799999999999E-2</v>
      </c>
      <c r="BW147">
        <v>-3.7848E-2</v>
      </c>
      <c r="BX147">
        <v>8.7303000000000006E-2</v>
      </c>
      <c r="BY147">
        <v>0.1566845</v>
      </c>
      <c r="BZ147">
        <v>4.4054099999999999E-2</v>
      </c>
      <c r="CA147">
        <v>-2.11544E-2</v>
      </c>
      <c r="CB147">
        <v>-9.32008E-2</v>
      </c>
      <c r="CC147">
        <v>-7.5990500000000002E-2</v>
      </c>
      <c r="CD147">
        <v>-3.4922700000000001E-2</v>
      </c>
      <c r="CE147">
        <v>2.3429000000000002E-3</v>
      </c>
      <c r="CF147">
        <v>1.0325000000000001E-2</v>
      </c>
      <c r="CG147">
        <v>4.0942000000000001E-3</v>
      </c>
      <c r="CH147">
        <v>6.9680000000000002E-3</v>
      </c>
      <c r="CI147">
        <v>8.8172000000000007E-3</v>
      </c>
      <c r="CJ147">
        <v>6.5712000000000001E-3</v>
      </c>
      <c r="CK147">
        <v>8.0558999999999995E-3</v>
      </c>
      <c r="CL147">
        <v>6.1297000000000001E-3</v>
      </c>
      <c r="CM147">
        <v>-2.455E-4</v>
      </c>
      <c r="CN147">
        <v>1.0238999999999999E-3</v>
      </c>
      <c r="CO147">
        <v>-2.6619999999999999E-3</v>
      </c>
      <c r="CP147">
        <v>-2.8796E-3</v>
      </c>
      <c r="CQ147">
        <v>5.9261000000000001E-3</v>
      </c>
      <c r="CR147">
        <v>4.5414000000000001E-3</v>
      </c>
      <c r="CS147">
        <v>-5.6668999999999999E-3</v>
      </c>
      <c r="CT147">
        <v>-1.5813600000000001E-2</v>
      </c>
      <c r="CU147">
        <v>-3.2702700000000001E-2</v>
      </c>
      <c r="CV147">
        <v>9.2565800000000004E-2</v>
      </c>
      <c r="CW147">
        <v>0.16203819999999999</v>
      </c>
      <c r="CX147">
        <v>4.9337499999999999E-2</v>
      </c>
      <c r="CY147">
        <v>-1.6199499999999999E-2</v>
      </c>
      <c r="CZ147">
        <v>-8.8335200000000003E-2</v>
      </c>
      <c r="DA147">
        <v>-7.15195E-2</v>
      </c>
      <c r="DB147">
        <v>-3.0914199999999999E-2</v>
      </c>
      <c r="DC147">
        <v>5.8148999999999996E-3</v>
      </c>
      <c r="DD147">
        <v>1.3606699999999999E-2</v>
      </c>
      <c r="DE147">
        <v>7.0609999999999996E-3</v>
      </c>
      <c r="DF147">
        <v>9.5586000000000004E-3</v>
      </c>
      <c r="DG147">
        <v>1.1188E-2</v>
      </c>
      <c r="DH147">
        <v>8.6376999999999999E-3</v>
      </c>
      <c r="DI147">
        <v>1.0051300000000001E-2</v>
      </c>
      <c r="DJ147">
        <v>8.2559999999999995E-3</v>
      </c>
      <c r="DK147">
        <v>2.0225999999999998E-3</v>
      </c>
      <c r="DL147">
        <v>3.5604E-3</v>
      </c>
      <c r="DM147">
        <v>1.1519999999999999E-4</v>
      </c>
      <c r="DN147">
        <v>2.6719999999999999E-4</v>
      </c>
      <c r="DO147">
        <v>9.5686999999999994E-3</v>
      </c>
      <c r="DP147">
        <v>8.6806000000000001E-3</v>
      </c>
      <c r="DQ147">
        <v>-1.0031E-3</v>
      </c>
      <c r="DR147">
        <v>-1.0846400000000001E-2</v>
      </c>
      <c r="DS147">
        <v>-2.7557399999999999E-2</v>
      </c>
      <c r="DT147">
        <v>9.7828600000000002E-2</v>
      </c>
      <c r="DU147">
        <v>0.16739190000000001</v>
      </c>
      <c r="DV147">
        <v>5.46209E-2</v>
      </c>
      <c r="DW147">
        <v>-1.1244499999999999E-2</v>
      </c>
      <c r="DX147">
        <v>-8.3469600000000005E-2</v>
      </c>
      <c r="DY147">
        <v>-6.7048499999999997E-2</v>
      </c>
      <c r="DZ147">
        <v>-2.6905700000000001E-2</v>
      </c>
      <c r="EA147">
        <v>1.08279E-2</v>
      </c>
      <c r="EB147">
        <v>1.8345E-2</v>
      </c>
      <c r="EC147">
        <v>1.13446E-2</v>
      </c>
      <c r="ED147">
        <v>1.3299E-2</v>
      </c>
      <c r="EE147">
        <v>1.4611000000000001E-2</v>
      </c>
      <c r="EF147">
        <v>1.1621299999999999E-2</v>
      </c>
      <c r="EG147">
        <v>1.29324E-2</v>
      </c>
      <c r="EH147">
        <v>1.1325999999999999E-2</v>
      </c>
      <c r="EI147">
        <v>5.2972999999999996E-3</v>
      </c>
      <c r="EJ147">
        <v>7.2227000000000003E-3</v>
      </c>
      <c r="EK147">
        <v>4.1250999999999996E-3</v>
      </c>
      <c r="EL147">
        <v>4.8105999999999999E-3</v>
      </c>
      <c r="EM147">
        <v>1.4827999999999999E-2</v>
      </c>
      <c r="EN147">
        <v>1.4657E-2</v>
      </c>
      <c r="EO147">
        <v>5.7308000000000003E-3</v>
      </c>
      <c r="EP147">
        <v>-3.6746000000000001E-3</v>
      </c>
      <c r="EQ147">
        <v>-2.0128299999999998E-2</v>
      </c>
      <c r="ER147">
        <v>0.1054272</v>
      </c>
      <c r="ES147">
        <v>0.17512169999999999</v>
      </c>
      <c r="ET147">
        <v>6.22493E-2</v>
      </c>
      <c r="EU147">
        <v>-4.0904000000000001E-3</v>
      </c>
      <c r="EV147">
        <v>-7.6444399999999996E-2</v>
      </c>
      <c r="EW147">
        <v>-6.0593000000000001E-2</v>
      </c>
      <c r="EX147">
        <v>-2.1118100000000001E-2</v>
      </c>
      <c r="EY147">
        <v>72.904449999999997</v>
      </c>
      <c r="EZ147">
        <v>71.87894</v>
      </c>
      <c r="FA147">
        <v>70.186959999999999</v>
      </c>
      <c r="FB147">
        <v>68.929670000000002</v>
      </c>
      <c r="FC147">
        <v>67.481909999999999</v>
      </c>
      <c r="FD147">
        <v>66.76276</v>
      </c>
      <c r="FE147">
        <v>66.470659999999995</v>
      </c>
      <c r="FF147">
        <v>68.930710000000005</v>
      </c>
      <c r="FG147">
        <v>74.224329999999995</v>
      </c>
      <c r="FH147">
        <v>79.976780000000005</v>
      </c>
      <c r="FI147">
        <v>85.079089999999994</v>
      </c>
      <c r="FJ147">
        <v>89.682900000000004</v>
      </c>
      <c r="FK147">
        <v>94.034769999999995</v>
      </c>
      <c r="FL147">
        <v>97.763050000000007</v>
      </c>
      <c r="FM147">
        <v>100.23690000000001</v>
      </c>
      <c r="FN147">
        <v>101.43219999999999</v>
      </c>
      <c r="FO147">
        <v>101.32680000000001</v>
      </c>
      <c r="FP147">
        <v>99.838539999999995</v>
      </c>
      <c r="FQ147">
        <v>97.380160000000004</v>
      </c>
      <c r="FR147">
        <v>92.758290000000002</v>
      </c>
      <c r="FS147">
        <v>87.562190000000001</v>
      </c>
      <c r="FT147">
        <v>83.914879999999997</v>
      </c>
      <c r="FU147">
        <v>81.001440000000002</v>
      </c>
      <c r="FV147">
        <v>78.658280000000005</v>
      </c>
      <c r="FW147">
        <v>7.1611800000000003E-2</v>
      </c>
      <c r="FX147">
        <v>6.8668999999999996E-3</v>
      </c>
      <c r="FY147">
        <v>6.8668999999999996E-3</v>
      </c>
      <c r="FZ147">
        <v>0</v>
      </c>
      <c r="GA147">
        <v>0</v>
      </c>
    </row>
    <row r="148" spans="1:183" x14ac:dyDescent="0.3">
      <c r="A148" t="s">
        <v>52</v>
      </c>
      <c r="B148" t="s">
        <v>53</v>
      </c>
      <c r="C148" t="s">
        <v>107</v>
      </c>
      <c r="D148" s="6">
        <v>44790</v>
      </c>
      <c r="E148" s="46">
        <v>17</v>
      </c>
      <c r="F148" s="46">
        <v>19</v>
      </c>
      <c r="G148" s="46">
        <v>18</v>
      </c>
      <c r="H148" s="46">
        <v>19</v>
      </c>
      <c r="I148">
        <v>22949</v>
      </c>
      <c r="J148">
        <v>25801</v>
      </c>
      <c r="K148">
        <v>1.1377900000000001</v>
      </c>
      <c r="L148">
        <v>0.97872020000000004</v>
      </c>
      <c r="M148">
        <v>0.86721959999999998</v>
      </c>
      <c r="N148">
        <v>0.78831410000000002</v>
      </c>
      <c r="O148">
        <v>0.74269180000000001</v>
      </c>
      <c r="P148">
        <v>0.73286439999999997</v>
      </c>
      <c r="Q148">
        <v>0.75831530000000003</v>
      </c>
      <c r="R148">
        <v>0.73825229999999997</v>
      </c>
      <c r="S148">
        <v>0.70018400000000003</v>
      </c>
      <c r="T148">
        <v>0.74448250000000005</v>
      </c>
      <c r="U148">
        <v>0.82539799999999997</v>
      </c>
      <c r="V148">
        <v>0.92590799999999995</v>
      </c>
      <c r="W148">
        <v>1.0677289999999999</v>
      </c>
      <c r="X148">
        <v>1.2360370000000001</v>
      </c>
      <c r="Y148">
        <v>1.3942639999999999</v>
      </c>
      <c r="Z148">
        <v>1.587717</v>
      </c>
      <c r="AA148">
        <v>1.7027319999999999</v>
      </c>
      <c r="AB148">
        <v>1.8650709999999999</v>
      </c>
      <c r="AC148">
        <v>1.9744170000000001</v>
      </c>
      <c r="AD148">
        <v>1.922239</v>
      </c>
      <c r="AE148">
        <v>1.7966409999999999</v>
      </c>
      <c r="AF148">
        <v>1.6402460000000001</v>
      </c>
      <c r="AG148">
        <v>1.3810579999999999</v>
      </c>
      <c r="AH148">
        <v>1.1285149999999999</v>
      </c>
      <c r="AI148">
        <v>-2.5288100000000001E-2</v>
      </c>
      <c r="AJ148">
        <v>-1.59363E-2</v>
      </c>
      <c r="AK148">
        <v>-2.4052000000000001E-3</v>
      </c>
      <c r="AL148">
        <v>7.3480999999999998E-3</v>
      </c>
      <c r="AM148">
        <v>4.0095E-3</v>
      </c>
      <c r="AN148">
        <v>3.8817000000000001E-3</v>
      </c>
      <c r="AO148">
        <v>-6.6160000000000004E-4</v>
      </c>
      <c r="AP148">
        <v>-7.9903000000000005E-3</v>
      </c>
      <c r="AQ148">
        <v>-1.8682299999999999E-2</v>
      </c>
      <c r="AR148">
        <v>-1.73215E-2</v>
      </c>
      <c r="AS148">
        <v>-2.3603099999999998E-2</v>
      </c>
      <c r="AT148">
        <v>-3.3951299999999997E-2</v>
      </c>
      <c r="AU148">
        <v>-2.1543900000000001E-2</v>
      </c>
      <c r="AV148">
        <v>-3.8930899999999997E-2</v>
      </c>
      <c r="AW148">
        <v>-2.49734E-2</v>
      </c>
      <c r="AX148">
        <v>-1.3721300000000001E-2</v>
      </c>
      <c r="AY148">
        <v>0.14678759999999999</v>
      </c>
      <c r="AZ148">
        <v>0.1715497</v>
      </c>
      <c r="BA148">
        <v>0.14831059999999999</v>
      </c>
      <c r="BB148">
        <v>-0.1896997</v>
      </c>
      <c r="BC148">
        <v>-0.1019272</v>
      </c>
      <c r="BD148">
        <v>-5.42208E-2</v>
      </c>
      <c r="BE148">
        <v>-3.5600800000000002E-2</v>
      </c>
      <c r="BF148">
        <v>-2.02419E-2</v>
      </c>
      <c r="BG148">
        <v>-1.9733400000000002E-2</v>
      </c>
      <c r="BH148">
        <v>-1.0772800000000001E-2</v>
      </c>
      <c r="BI148">
        <v>2.2266999999999999E-3</v>
      </c>
      <c r="BJ148">
        <v>1.15046E-2</v>
      </c>
      <c r="BK148">
        <v>7.7657000000000004E-3</v>
      </c>
      <c r="BL148">
        <v>7.3194000000000002E-3</v>
      </c>
      <c r="BM148">
        <v>2.7252999999999999E-3</v>
      </c>
      <c r="BN148">
        <v>-4.3835999999999996E-3</v>
      </c>
      <c r="BO148">
        <v>-1.4824499999999999E-2</v>
      </c>
      <c r="BP148">
        <v>-1.2996600000000001E-2</v>
      </c>
      <c r="BQ148">
        <v>-1.8879099999999999E-2</v>
      </c>
      <c r="BR148">
        <v>-2.8853299999999998E-2</v>
      </c>
      <c r="BS148" s="34">
        <v>-1.6053399999999999E-2</v>
      </c>
      <c r="BT148">
        <v>-3.2772999999999997E-2</v>
      </c>
      <c r="BU148">
        <v>-1.8535200000000002E-2</v>
      </c>
      <c r="BV148">
        <v>-6.8931000000000001E-3</v>
      </c>
      <c r="BW148">
        <v>0.15345059999999999</v>
      </c>
      <c r="BX148">
        <v>0.17815980000000001</v>
      </c>
      <c r="BY148">
        <v>0.1549362</v>
      </c>
      <c r="BZ148">
        <v>-0.1827742</v>
      </c>
      <c r="CA148">
        <v>-9.5575400000000005E-2</v>
      </c>
      <c r="CB148">
        <v>-4.8232700000000003E-2</v>
      </c>
      <c r="CC148">
        <v>-3.0100700000000001E-2</v>
      </c>
      <c r="CD148">
        <v>-1.5333899999999999E-2</v>
      </c>
      <c r="CE148">
        <v>-1.5886299999999999E-2</v>
      </c>
      <c r="CF148">
        <v>-7.1964999999999998E-3</v>
      </c>
      <c r="CG148">
        <v>5.4348E-3</v>
      </c>
      <c r="CH148">
        <v>1.4383399999999999E-2</v>
      </c>
      <c r="CI148">
        <v>1.0367299999999999E-2</v>
      </c>
      <c r="CJ148">
        <v>9.7003999999999996E-3</v>
      </c>
      <c r="CK148">
        <v>5.0711000000000003E-3</v>
      </c>
      <c r="CL148">
        <v>-1.8856999999999999E-3</v>
      </c>
      <c r="CM148">
        <v>-1.21525E-2</v>
      </c>
      <c r="CN148">
        <v>-1.00012E-2</v>
      </c>
      <c r="CO148">
        <v>-1.5607299999999999E-2</v>
      </c>
      <c r="CP148">
        <v>-2.5322500000000001E-2</v>
      </c>
      <c r="CQ148">
        <v>-1.22507E-2</v>
      </c>
      <c r="CR148">
        <v>-2.8508100000000001E-2</v>
      </c>
      <c r="CS148">
        <v>-1.4076E-2</v>
      </c>
      <c r="CT148">
        <v>-2.1638999999999999E-3</v>
      </c>
      <c r="CU148">
        <v>0.15806539999999999</v>
      </c>
      <c r="CV148">
        <v>0.18273790000000001</v>
      </c>
      <c r="CW148">
        <v>0.1595251</v>
      </c>
      <c r="CX148">
        <v>-0.17797760000000001</v>
      </c>
      <c r="CY148">
        <v>-9.1176199999999999E-2</v>
      </c>
      <c r="CZ148">
        <v>-4.4085300000000001E-2</v>
      </c>
      <c r="DA148">
        <v>-2.6291399999999999E-2</v>
      </c>
      <c r="DB148">
        <v>-1.1934699999999999E-2</v>
      </c>
      <c r="DC148">
        <v>-1.20392E-2</v>
      </c>
      <c r="DD148">
        <v>-3.6202999999999999E-3</v>
      </c>
      <c r="DE148">
        <v>8.6428000000000008E-3</v>
      </c>
      <c r="DF148">
        <v>1.7262199999999998E-2</v>
      </c>
      <c r="DG148">
        <v>1.2968800000000001E-2</v>
      </c>
      <c r="DH148">
        <v>1.2081400000000001E-2</v>
      </c>
      <c r="DI148">
        <v>7.4168000000000003E-3</v>
      </c>
      <c r="DJ148">
        <v>6.1229999999999998E-4</v>
      </c>
      <c r="DK148">
        <v>-9.4806000000000005E-3</v>
      </c>
      <c r="DL148">
        <v>-7.0058000000000004E-3</v>
      </c>
      <c r="DM148">
        <v>-1.2335499999999999E-2</v>
      </c>
      <c r="DN148">
        <v>-2.1791700000000001E-2</v>
      </c>
      <c r="DO148">
        <v>-8.4478999999999995E-3</v>
      </c>
      <c r="DP148">
        <v>-2.4243199999999999E-2</v>
      </c>
      <c r="DQ148">
        <v>-9.6168999999999994E-3</v>
      </c>
      <c r="DR148">
        <v>2.5653999999999998E-3</v>
      </c>
      <c r="DS148">
        <v>0.1626802</v>
      </c>
      <c r="DT148">
        <v>0.18731610000000001</v>
      </c>
      <c r="DU148">
        <v>0.16411390000000001</v>
      </c>
      <c r="DV148">
        <v>-0.1731811</v>
      </c>
      <c r="DW148">
        <v>-8.6777000000000007E-2</v>
      </c>
      <c r="DX148">
        <v>-3.9937899999999998E-2</v>
      </c>
      <c r="DY148">
        <v>-2.2482100000000001E-2</v>
      </c>
      <c r="DZ148">
        <v>-8.5354999999999997E-3</v>
      </c>
      <c r="EA148">
        <v>-6.4844999999999998E-3</v>
      </c>
      <c r="EB148">
        <v>1.5432E-3</v>
      </c>
      <c r="EC148">
        <v>1.32748E-2</v>
      </c>
      <c r="ED148">
        <v>2.1418800000000002E-2</v>
      </c>
      <c r="EE148">
        <v>1.6725E-2</v>
      </c>
      <c r="EF148">
        <v>1.5519099999999999E-2</v>
      </c>
      <c r="EG148">
        <v>1.0803800000000001E-2</v>
      </c>
      <c r="EH148">
        <v>4.2189999999999997E-3</v>
      </c>
      <c r="EI148">
        <v>-5.6227999999999998E-3</v>
      </c>
      <c r="EJ148">
        <v>-2.6808999999999999E-3</v>
      </c>
      <c r="EK148">
        <v>-7.6115000000000002E-3</v>
      </c>
      <c r="EL148">
        <v>-1.6693800000000002E-2</v>
      </c>
      <c r="EM148">
        <v>-2.9573999999999998E-3</v>
      </c>
      <c r="EN148">
        <v>-1.8085400000000001E-2</v>
      </c>
      <c r="EO148">
        <v>-3.1787E-3</v>
      </c>
      <c r="EP148">
        <v>9.3936000000000002E-3</v>
      </c>
      <c r="EQ148">
        <v>0.1693433</v>
      </c>
      <c r="ER148">
        <v>0.19392619999999999</v>
      </c>
      <c r="ES148">
        <v>0.17073949999999999</v>
      </c>
      <c r="ET148">
        <v>-0.1662556</v>
      </c>
      <c r="EU148">
        <v>-8.0425200000000002E-2</v>
      </c>
      <c r="EV148">
        <v>-3.3949699999999999E-2</v>
      </c>
      <c r="EW148">
        <v>-1.6982000000000001E-2</v>
      </c>
      <c r="EX148">
        <v>-3.6275000000000001E-3</v>
      </c>
      <c r="EY148">
        <v>76.384349999999998</v>
      </c>
      <c r="EZ148">
        <v>75.492599999999996</v>
      </c>
      <c r="FA148">
        <v>74.443550000000002</v>
      </c>
      <c r="FB148">
        <v>73.154430000000005</v>
      </c>
      <c r="FC148">
        <v>72.857240000000004</v>
      </c>
      <c r="FD148">
        <v>72.333100000000002</v>
      </c>
      <c r="FE148">
        <v>71.633610000000004</v>
      </c>
      <c r="FF148">
        <v>72.873689999999996</v>
      </c>
      <c r="FG148">
        <v>76.975639999999999</v>
      </c>
      <c r="FH148">
        <v>80.676019999999994</v>
      </c>
      <c r="FI148">
        <v>83.622540000000001</v>
      </c>
      <c r="FJ148">
        <v>87.008520000000004</v>
      </c>
      <c r="FK148">
        <v>89.79522</v>
      </c>
      <c r="FL148">
        <v>91.046670000000006</v>
      </c>
      <c r="FM148">
        <v>92.119659999999996</v>
      </c>
      <c r="FN148">
        <v>92.246939999999995</v>
      </c>
      <c r="FO148">
        <v>91.877859999999998</v>
      </c>
      <c r="FP148">
        <v>91.383769999999998</v>
      </c>
      <c r="FQ148">
        <v>89.944869999999995</v>
      </c>
      <c r="FR148">
        <v>86.467560000000006</v>
      </c>
      <c r="FS148">
        <v>82.332030000000003</v>
      </c>
      <c r="FT148">
        <v>78.905649999999994</v>
      </c>
      <c r="FU148">
        <v>76.350560000000002</v>
      </c>
      <c r="FV148">
        <v>74.613619999999997</v>
      </c>
      <c r="FW148">
        <v>6.9459900000000005E-2</v>
      </c>
      <c r="FX148">
        <v>5.0578000000000003E-3</v>
      </c>
      <c r="FY148">
        <v>6.1804E-3</v>
      </c>
      <c r="FZ148">
        <v>0</v>
      </c>
      <c r="GA148">
        <v>0</v>
      </c>
    </row>
    <row r="149" spans="1:183" x14ac:dyDescent="0.3">
      <c r="A149" t="s">
        <v>52</v>
      </c>
      <c r="B149" t="s">
        <v>53</v>
      </c>
      <c r="C149" t="s">
        <v>107</v>
      </c>
      <c r="D149" s="6">
        <v>44792</v>
      </c>
      <c r="E149" s="46">
        <v>18</v>
      </c>
      <c r="F149" s="46">
        <v>19</v>
      </c>
      <c r="G149" s="46">
        <v>18</v>
      </c>
      <c r="H149" s="46">
        <v>19</v>
      </c>
      <c r="I149">
        <v>4361</v>
      </c>
      <c r="J149">
        <v>25790</v>
      </c>
      <c r="K149">
        <v>0.98024650000000002</v>
      </c>
      <c r="L149">
        <v>0.83372939999999995</v>
      </c>
      <c r="M149">
        <v>0.74447629999999998</v>
      </c>
      <c r="N149">
        <v>0.68838920000000003</v>
      </c>
      <c r="O149">
        <v>0.65530940000000004</v>
      </c>
      <c r="P149">
        <v>0.66313120000000003</v>
      </c>
      <c r="Q149">
        <v>0.71619619999999995</v>
      </c>
      <c r="R149">
        <v>0.7095785</v>
      </c>
      <c r="S149">
        <v>0.65164069999999996</v>
      </c>
      <c r="T149">
        <v>0.66172220000000004</v>
      </c>
      <c r="U149">
        <v>0.73439350000000003</v>
      </c>
      <c r="V149">
        <v>0.83521060000000003</v>
      </c>
      <c r="W149">
        <v>0.99971679999999996</v>
      </c>
      <c r="X149">
        <v>1.225687</v>
      </c>
      <c r="Y149">
        <v>1.4422159999999999</v>
      </c>
      <c r="Z149">
        <v>1.7214370000000001</v>
      </c>
      <c r="AA149">
        <v>1.9488080000000001</v>
      </c>
      <c r="AB149">
        <v>2.2049859999999999</v>
      </c>
      <c r="AC149">
        <v>2.324675</v>
      </c>
      <c r="AD149">
        <v>2.1645660000000002</v>
      </c>
      <c r="AE149">
        <v>1.8956139999999999</v>
      </c>
      <c r="AF149">
        <v>1.6342840000000001</v>
      </c>
      <c r="AG149">
        <v>1.3518209999999999</v>
      </c>
      <c r="AH149">
        <v>1.091159</v>
      </c>
      <c r="AI149">
        <v>-1.7017399999999998E-2</v>
      </c>
      <c r="AJ149">
        <v>-1.0724600000000001E-2</v>
      </c>
      <c r="AK149">
        <v>-5.4260000000000003E-3</v>
      </c>
      <c r="AL149">
        <v>-1.4289000000000001E-3</v>
      </c>
      <c r="AM149">
        <v>-6.1333000000000004E-3</v>
      </c>
      <c r="AN149">
        <v>-6.3584000000000002E-3</v>
      </c>
      <c r="AO149">
        <v>-1.36192E-2</v>
      </c>
      <c r="AP149">
        <v>-2.3263800000000001E-2</v>
      </c>
      <c r="AQ149">
        <v>-2.2348099999999999E-2</v>
      </c>
      <c r="AR149">
        <v>-3.56922E-2</v>
      </c>
      <c r="AS149">
        <v>-3.08528E-2</v>
      </c>
      <c r="AT149">
        <v>-4.3104900000000002E-2</v>
      </c>
      <c r="AU149">
        <v>-3.9245500000000003E-2</v>
      </c>
      <c r="AV149">
        <v>-1.29439E-2</v>
      </c>
      <c r="AW149">
        <v>-4.1084200000000001E-2</v>
      </c>
      <c r="AX149">
        <v>-4.9778000000000003E-2</v>
      </c>
      <c r="AY149">
        <v>-6.6055600000000006E-2</v>
      </c>
      <c r="AZ149">
        <v>0.13538559999999999</v>
      </c>
      <c r="BA149">
        <v>0.1418885</v>
      </c>
      <c r="BB149">
        <v>-0.24021319999999999</v>
      </c>
      <c r="BC149">
        <v>-0.1533619</v>
      </c>
      <c r="BD149">
        <v>-6.4252199999999995E-2</v>
      </c>
      <c r="BE149">
        <v>-4.7747999999999999E-2</v>
      </c>
      <c r="BF149">
        <v>-3.66941E-2</v>
      </c>
      <c r="BG149">
        <v>-6.7441000000000003E-3</v>
      </c>
      <c r="BH149">
        <v>-1.4955999999999999E-3</v>
      </c>
      <c r="BI149">
        <v>3.2312999999999999E-3</v>
      </c>
      <c r="BJ149">
        <v>6.5750000000000001E-3</v>
      </c>
      <c r="BK149">
        <v>8.2470000000000004E-4</v>
      </c>
      <c r="BL149">
        <v>8.0699999999999996E-5</v>
      </c>
      <c r="BM149">
        <v>-6.7505000000000004E-3</v>
      </c>
      <c r="BN149">
        <v>-1.50347E-2</v>
      </c>
      <c r="BO149">
        <v>-1.36147E-2</v>
      </c>
      <c r="BP149">
        <v>-2.6067199999999999E-2</v>
      </c>
      <c r="BQ149">
        <v>-1.9775500000000001E-2</v>
      </c>
      <c r="BR149">
        <v>-3.1593200000000002E-2</v>
      </c>
      <c r="BS149">
        <v>-2.65817E-2</v>
      </c>
      <c r="BT149">
        <v>1.0514000000000001E-3</v>
      </c>
      <c r="BU149">
        <v>-2.6785699999999999E-2</v>
      </c>
      <c r="BV149">
        <v>-3.4590999999999997E-2</v>
      </c>
      <c r="BW149">
        <v>-5.0563299999999999E-2</v>
      </c>
      <c r="BX149">
        <v>0.15148629999999999</v>
      </c>
      <c r="BY149">
        <v>0.158031</v>
      </c>
      <c r="BZ149">
        <v>-0.2236715</v>
      </c>
      <c r="CA149">
        <v>-0.13803289999999999</v>
      </c>
      <c r="CB149">
        <v>-5.0268899999999998E-2</v>
      </c>
      <c r="CC149">
        <v>-3.5525599999999997E-2</v>
      </c>
      <c r="CD149">
        <v>-2.5704999999999999E-2</v>
      </c>
      <c r="CE149">
        <v>3.7110000000000002E-4</v>
      </c>
      <c r="CF149">
        <v>4.8964000000000004E-3</v>
      </c>
      <c r="CG149">
        <v>9.2271999999999996E-3</v>
      </c>
      <c r="CH149">
        <v>1.2118500000000001E-2</v>
      </c>
      <c r="CI149">
        <v>5.6438E-3</v>
      </c>
      <c r="CJ149">
        <v>4.5404E-3</v>
      </c>
      <c r="CK149">
        <v>-1.9932999999999999E-3</v>
      </c>
      <c r="CL149">
        <v>-9.3352999999999995E-3</v>
      </c>
      <c r="CM149">
        <v>-7.5659000000000004E-3</v>
      </c>
      <c r="CN149">
        <v>-1.9401000000000002E-2</v>
      </c>
      <c r="CO149">
        <v>-1.2103300000000001E-2</v>
      </c>
      <c r="CP149">
        <v>-2.3620200000000001E-2</v>
      </c>
      <c r="CQ149">
        <v>-1.7810699999999999E-2</v>
      </c>
      <c r="CR149">
        <v>1.0744500000000001E-2</v>
      </c>
      <c r="CS149">
        <v>-1.68827E-2</v>
      </c>
      <c r="CT149">
        <v>-2.40726E-2</v>
      </c>
      <c r="CU149">
        <v>-3.9833399999999998E-2</v>
      </c>
      <c r="CV149">
        <v>0.16263759999999999</v>
      </c>
      <c r="CW149">
        <v>0.16921130000000001</v>
      </c>
      <c r="CX149">
        <v>-0.21221480000000001</v>
      </c>
      <c r="CY149">
        <v>-0.1274161</v>
      </c>
      <c r="CZ149">
        <v>-4.0584099999999998E-2</v>
      </c>
      <c r="DA149">
        <v>-2.7060399999999998E-2</v>
      </c>
      <c r="DB149">
        <v>-1.8093999999999999E-2</v>
      </c>
      <c r="DC149">
        <v>7.4863999999999998E-3</v>
      </c>
      <c r="DD149">
        <v>1.1288400000000001E-2</v>
      </c>
      <c r="DE149">
        <v>1.5223199999999999E-2</v>
      </c>
      <c r="DF149">
        <v>1.7662000000000001E-2</v>
      </c>
      <c r="DG149">
        <v>1.04628E-2</v>
      </c>
      <c r="DH149">
        <v>9.0001000000000005E-3</v>
      </c>
      <c r="DI149">
        <v>2.7639000000000001E-3</v>
      </c>
      <c r="DJ149">
        <v>-3.6357999999999998E-3</v>
      </c>
      <c r="DK149">
        <v>-1.5171E-3</v>
      </c>
      <c r="DL149">
        <v>-1.27347E-2</v>
      </c>
      <c r="DM149">
        <v>-4.4311999999999997E-3</v>
      </c>
      <c r="DN149">
        <v>-1.5647100000000001E-2</v>
      </c>
      <c r="DO149">
        <v>-9.0398000000000006E-3</v>
      </c>
      <c r="DP149">
        <v>2.0437500000000001E-2</v>
      </c>
      <c r="DQ149">
        <v>-6.9795999999999999E-3</v>
      </c>
      <c r="DR149">
        <v>-1.3554200000000001E-2</v>
      </c>
      <c r="DS149">
        <v>-2.9103400000000001E-2</v>
      </c>
      <c r="DT149">
        <v>0.1737889</v>
      </c>
      <c r="DU149">
        <v>0.18039150000000001</v>
      </c>
      <c r="DV149">
        <v>-0.20075799999999999</v>
      </c>
      <c r="DW149">
        <v>-0.11679929999999999</v>
      </c>
      <c r="DX149">
        <v>-3.0899200000000002E-2</v>
      </c>
      <c r="DY149">
        <v>-1.8595199999999999E-2</v>
      </c>
      <c r="DZ149">
        <v>-1.0482999999999999E-2</v>
      </c>
      <c r="EA149">
        <v>1.77597E-2</v>
      </c>
      <c r="EB149">
        <v>2.0517500000000001E-2</v>
      </c>
      <c r="EC149">
        <v>2.3880499999999999E-2</v>
      </c>
      <c r="ED149">
        <v>2.5665899999999998E-2</v>
      </c>
      <c r="EE149">
        <v>1.74208E-2</v>
      </c>
      <c r="EF149">
        <v>1.54392E-2</v>
      </c>
      <c r="EG149">
        <v>9.6325000000000004E-3</v>
      </c>
      <c r="EH149">
        <v>4.5932000000000004E-3</v>
      </c>
      <c r="EI149">
        <v>7.2163000000000001E-3</v>
      </c>
      <c r="EJ149">
        <v>-3.1097E-3</v>
      </c>
      <c r="EK149">
        <v>6.6461999999999997E-3</v>
      </c>
      <c r="EL149">
        <v>-4.1354E-3</v>
      </c>
      <c r="EM149">
        <v>3.6240999999999999E-3</v>
      </c>
      <c r="EN149">
        <v>3.44328E-2</v>
      </c>
      <c r="EO149">
        <v>7.3188999999999997E-3</v>
      </c>
      <c r="EP149">
        <v>1.6328E-3</v>
      </c>
      <c r="EQ149">
        <v>-1.3611099999999999E-2</v>
      </c>
      <c r="ER149">
        <v>0.18988959999999999</v>
      </c>
      <c r="ES149">
        <v>0.19653399999999999</v>
      </c>
      <c r="ET149">
        <v>-0.1842163</v>
      </c>
      <c r="EU149">
        <v>-0.1014703</v>
      </c>
      <c r="EV149">
        <v>-1.6915900000000001E-2</v>
      </c>
      <c r="EW149">
        <v>-6.3727999999999996E-3</v>
      </c>
      <c r="EX149">
        <v>5.061E-4</v>
      </c>
      <c r="EY149">
        <v>73.845709999999997</v>
      </c>
      <c r="EZ149">
        <v>72.891030000000001</v>
      </c>
      <c r="FA149">
        <v>71.734089999999995</v>
      </c>
      <c r="FB149">
        <v>70.373040000000003</v>
      </c>
      <c r="FC149">
        <v>68.833020000000005</v>
      </c>
      <c r="FD149">
        <v>67.573099999999997</v>
      </c>
      <c r="FE149">
        <v>67.094319999999996</v>
      </c>
      <c r="FF149">
        <v>69.931389999999993</v>
      </c>
      <c r="FG149">
        <v>75.351129999999998</v>
      </c>
      <c r="FH149">
        <v>81.196380000000005</v>
      </c>
      <c r="FI149">
        <v>86.451449999999994</v>
      </c>
      <c r="FJ149">
        <v>88.78425</v>
      </c>
      <c r="FK149">
        <v>92.00703</v>
      </c>
      <c r="FL149">
        <v>93.750110000000006</v>
      </c>
      <c r="FM149">
        <v>95.914900000000003</v>
      </c>
      <c r="FN149">
        <v>97.720590000000001</v>
      </c>
      <c r="FO149">
        <v>98.999430000000004</v>
      </c>
      <c r="FP149">
        <v>98.891720000000007</v>
      </c>
      <c r="FQ149">
        <v>95.999189999999999</v>
      </c>
      <c r="FR149">
        <v>89.463560000000001</v>
      </c>
      <c r="FS149">
        <v>82.316310000000001</v>
      </c>
      <c r="FT149">
        <v>77.90025</v>
      </c>
      <c r="FU149">
        <v>75.672389999999993</v>
      </c>
      <c r="FV149">
        <v>73.867850000000004</v>
      </c>
      <c r="FW149">
        <v>0.16018869999999999</v>
      </c>
      <c r="FX149">
        <v>1.5056E-2</v>
      </c>
      <c r="FY149">
        <v>1.5056E-2</v>
      </c>
      <c r="FZ149">
        <v>0</v>
      </c>
      <c r="GA149">
        <v>0</v>
      </c>
    </row>
    <row r="150" spans="1:183" x14ac:dyDescent="0.3">
      <c r="A150" t="s">
        <v>52</v>
      </c>
      <c r="B150" t="s">
        <v>53</v>
      </c>
      <c r="C150" t="s">
        <v>107</v>
      </c>
      <c r="D150" s="6">
        <v>44806</v>
      </c>
      <c r="E150" s="46">
        <v>18</v>
      </c>
      <c r="F150" s="46">
        <v>19</v>
      </c>
      <c r="G150" s="46">
        <v>18</v>
      </c>
      <c r="H150" s="46">
        <v>19</v>
      </c>
      <c r="I150">
        <v>6147</v>
      </c>
      <c r="J150">
        <v>28099</v>
      </c>
      <c r="K150">
        <v>1.2173259999999999</v>
      </c>
      <c r="L150">
        <v>1.0517939999999999</v>
      </c>
      <c r="M150">
        <v>0.93444709999999997</v>
      </c>
      <c r="N150">
        <v>0.85034980000000004</v>
      </c>
      <c r="O150">
        <v>0.80739479999999997</v>
      </c>
      <c r="P150">
        <v>0.79322210000000004</v>
      </c>
      <c r="Q150">
        <v>0.80891789999999997</v>
      </c>
      <c r="R150">
        <v>0.78013460000000001</v>
      </c>
      <c r="S150">
        <v>0.74132410000000004</v>
      </c>
      <c r="T150">
        <v>0.79324159999999999</v>
      </c>
      <c r="U150">
        <v>0.91559860000000004</v>
      </c>
      <c r="V150">
        <v>1.1076490000000001</v>
      </c>
      <c r="W150">
        <v>1.368541</v>
      </c>
      <c r="X150">
        <v>1.6397109999999999</v>
      </c>
      <c r="Y150">
        <v>1.9054059999999999</v>
      </c>
      <c r="Z150">
        <v>2.191074</v>
      </c>
      <c r="AA150">
        <v>2.455527</v>
      </c>
      <c r="AB150">
        <v>2.6535350000000002</v>
      </c>
      <c r="AC150">
        <v>2.6861060000000001</v>
      </c>
      <c r="AD150">
        <v>2.495228</v>
      </c>
      <c r="AE150">
        <v>2.295388</v>
      </c>
      <c r="AF150">
        <v>2.1022660000000002</v>
      </c>
      <c r="AG150">
        <v>1.801787</v>
      </c>
      <c r="AH150">
        <v>1.5127470000000001</v>
      </c>
      <c r="AI150">
        <v>-2.0968500000000001E-2</v>
      </c>
      <c r="AJ150">
        <v>-2.2082600000000001E-2</v>
      </c>
      <c r="AK150">
        <v>-1.9199600000000001E-2</v>
      </c>
      <c r="AL150">
        <v>-2.2950100000000001E-2</v>
      </c>
      <c r="AM150">
        <v>-1.48913E-2</v>
      </c>
      <c r="AN150">
        <v>-1.18488E-2</v>
      </c>
      <c r="AO150">
        <v>-2.2231000000000001E-2</v>
      </c>
      <c r="AP150">
        <v>-1.4851700000000001E-2</v>
      </c>
      <c r="AQ150">
        <v>-1.32041E-2</v>
      </c>
      <c r="AR150">
        <v>-2.9768599999999999E-2</v>
      </c>
      <c r="AS150">
        <v>-5.5215100000000003E-2</v>
      </c>
      <c r="AT150">
        <v>-6.5653500000000004E-2</v>
      </c>
      <c r="AU150">
        <v>-4.5495599999999997E-2</v>
      </c>
      <c r="AV150">
        <v>-2.2935199999999999E-2</v>
      </c>
      <c r="AW150">
        <v>-5.7878800000000001E-2</v>
      </c>
      <c r="AX150">
        <v>-9.4638799999999995E-2</v>
      </c>
      <c r="AY150">
        <v>-9.5698400000000003E-2</v>
      </c>
      <c r="AZ150">
        <v>0.2147886</v>
      </c>
      <c r="BA150">
        <v>0.19684180000000001</v>
      </c>
      <c r="BB150">
        <v>-0.2296579</v>
      </c>
      <c r="BC150">
        <v>-0.14720140000000001</v>
      </c>
      <c r="BD150">
        <v>-6.3203200000000001E-2</v>
      </c>
      <c r="BE150">
        <v>-3.5305400000000001E-2</v>
      </c>
      <c r="BF150">
        <v>-3.71721E-2</v>
      </c>
      <c r="BG150">
        <v>-1.2045500000000001E-2</v>
      </c>
      <c r="BH150">
        <v>-1.40518E-2</v>
      </c>
      <c r="BI150">
        <v>-1.20111E-2</v>
      </c>
      <c r="BJ150">
        <v>-1.62775E-2</v>
      </c>
      <c r="BK150">
        <v>-8.6295E-3</v>
      </c>
      <c r="BL150">
        <v>-5.5453999999999998E-3</v>
      </c>
      <c r="BM150">
        <v>-1.56484E-2</v>
      </c>
      <c r="BN150">
        <v>-7.5341999999999996E-3</v>
      </c>
      <c r="BO150">
        <v>-5.5371999999999999E-3</v>
      </c>
      <c r="BP150">
        <v>-2.1132000000000001E-2</v>
      </c>
      <c r="BQ150">
        <v>-4.5329899999999999E-2</v>
      </c>
      <c r="BR150">
        <v>-5.4418500000000002E-2</v>
      </c>
      <c r="BS150">
        <v>-3.30967E-2</v>
      </c>
      <c r="BT150">
        <v>-9.7903999999999995E-3</v>
      </c>
      <c r="BU150">
        <v>-4.4351099999999997E-2</v>
      </c>
      <c r="BV150">
        <v>-8.0476699999999998E-2</v>
      </c>
      <c r="BW150">
        <v>-8.1076300000000004E-2</v>
      </c>
      <c r="BX150">
        <v>0.22964370000000001</v>
      </c>
      <c r="BY150">
        <v>0.2115254</v>
      </c>
      <c r="BZ150">
        <v>-0.2148014</v>
      </c>
      <c r="CA150">
        <v>-0.1330075</v>
      </c>
      <c r="CB150">
        <v>-4.9830800000000001E-2</v>
      </c>
      <c r="CC150">
        <v>-2.3065700000000001E-2</v>
      </c>
      <c r="CD150">
        <v>-2.6411E-2</v>
      </c>
      <c r="CE150">
        <v>-5.8655000000000001E-3</v>
      </c>
      <c r="CF150">
        <v>-8.4895999999999999E-3</v>
      </c>
      <c r="CG150">
        <v>-7.0324000000000003E-3</v>
      </c>
      <c r="CH150">
        <v>-1.1656100000000001E-2</v>
      </c>
      <c r="CI150">
        <v>-4.2925999999999997E-3</v>
      </c>
      <c r="CJ150">
        <v>-1.1796E-3</v>
      </c>
      <c r="CK150">
        <v>-1.10893E-2</v>
      </c>
      <c r="CL150">
        <v>-2.4662E-3</v>
      </c>
      <c r="CM150">
        <v>-2.2709999999999999E-4</v>
      </c>
      <c r="CN150">
        <v>-1.51504E-2</v>
      </c>
      <c r="CO150">
        <v>-3.8483499999999997E-2</v>
      </c>
      <c r="CP150">
        <v>-4.6637199999999997E-2</v>
      </c>
      <c r="CQ150">
        <v>-2.4509199999999998E-2</v>
      </c>
      <c r="CR150">
        <v>-6.8639999999999999E-4</v>
      </c>
      <c r="CS150">
        <v>-3.49818E-2</v>
      </c>
      <c r="CT150">
        <v>-7.0667999999999995E-2</v>
      </c>
      <c r="CU150">
        <v>-7.0949100000000001E-2</v>
      </c>
      <c r="CV150">
        <v>0.23993229999999999</v>
      </c>
      <c r="CW150">
        <v>0.22169530000000001</v>
      </c>
      <c r="CX150">
        <v>-0.2045119</v>
      </c>
      <c r="CY150">
        <v>-0.12317690000000001</v>
      </c>
      <c r="CZ150">
        <v>-4.0569099999999997E-2</v>
      </c>
      <c r="DA150">
        <v>-1.45886E-2</v>
      </c>
      <c r="DB150">
        <v>-1.89579E-2</v>
      </c>
      <c r="DC150">
        <v>3.146E-4</v>
      </c>
      <c r="DD150">
        <v>-2.9275E-3</v>
      </c>
      <c r="DE150">
        <v>-2.0536E-3</v>
      </c>
      <c r="DF150">
        <v>-7.0347999999999999E-3</v>
      </c>
      <c r="DG150">
        <v>4.4299999999999999E-5</v>
      </c>
      <c r="DH150">
        <v>3.1860999999999999E-3</v>
      </c>
      <c r="DI150">
        <v>-6.5301999999999999E-3</v>
      </c>
      <c r="DJ150">
        <v>2.6018999999999999E-3</v>
      </c>
      <c r="DK150">
        <v>5.0829999999999998E-3</v>
      </c>
      <c r="DL150">
        <v>-9.1687000000000001E-3</v>
      </c>
      <c r="DM150">
        <v>-3.1636999999999998E-2</v>
      </c>
      <c r="DN150">
        <v>-3.8855800000000003E-2</v>
      </c>
      <c r="DO150">
        <v>-1.59218E-2</v>
      </c>
      <c r="DP150">
        <v>8.4176000000000008E-3</v>
      </c>
      <c r="DQ150">
        <v>-2.5612599999999999E-2</v>
      </c>
      <c r="DR150">
        <v>-6.0859299999999998E-2</v>
      </c>
      <c r="DS150">
        <v>-6.0821899999999998E-2</v>
      </c>
      <c r="DT150">
        <v>0.25022090000000002</v>
      </c>
      <c r="DU150">
        <v>0.23186509999999999</v>
      </c>
      <c r="DV150">
        <v>-0.19422229999999999</v>
      </c>
      <c r="DW150">
        <v>-0.11334619999999999</v>
      </c>
      <c r="DX150">
        <v>-3.1307399999999999E-2</v>
      </c>
      <c r="DY150">
        <v>-6.1114000000000003E-3</v>
      </c>
      <c r="DZ150">
        <v>-1.1504800000000001E-2</v>
      </c>
      <c r="EA150">
        <v>9.2376000000000003E-3</v>
      </c>
      <c r="EB150">
        <v>5.1034000000000001E-3</v>
      </c>
      <c r="EC150">
        <v>5.1349000000000004E-3</v>
      </c>
      <c r="ED150">
        <v>-3.6220000000000002E-4</v>
      </c>
      <c r="EE150">
        <v>6.3061000000000002E-3</v>
      </c>
      <c r="EF150">
        <v>9.4894999999999997E-3</v>
      </c>
      <c r="EG150">
        <v>5.24E-5</v>
      </c>
      <c r="EH150">
        <v>9.9194000000000001E-3</v>
      </c>
      <c r="EI150">
        <v>1.27499E-2</v>
      </c>
      <c r="EJ150">
        <v>-5.3209999999999998E-4</v>
      </c>
      <c r="EK150">
        <v>-2.1751900000000001E-2</v>
      </c>
      <c r="EL150">
        <v>-2.7620800000000001E-2</v>
      </c>
      <c r="EM150">
        <v>-3.5228999999999998E-3</v>
      </c>
      <c r="EN150">
        <v>2.15623E-2</v>
      </c>
      <c r="EO150">
        <v>-1.20848E-2</v>
      </c>
      <c r="EP150">
        <v>-4.6697200000000001E-2</v>
      </c>
      <c r="EQ150">
        <v>-4.6199799999999999E-2</v>
      </c>
      <c r="ER150">
        <v>0.26507599999999998</v>
      </c>
      <c r="ES150">
        <v>0.24654880000000001</v>
      </c>
      <c r="ET150">
        <v>-0.17936579999999999</v>
      </c>
      <c r="EU150">
        <v>-9.9152299999999999E-2</v>
      </c>
      <c r="EV150">
        <v>-1.79349E-2</v>
      </c>
      <c r="EW150">
        <v>6.1282000000000003E-3</v>
      </c>
      <c r="EX150">
        <v>-7.4370000000000003E-4</v>
      </c>
      <c r="EY150">
        <v>85.321889999999996</v>
      </c>
      <c r="EZ150">
        <v>83.344909999999999</v>
      </c>
      <c r="FA150">
        <v>81.6892</v>
      </c>
      <c r="FB150">
        <v>79.910309999999996</v>
      </c>
      <c r="FC150">
        <v>78.667739999999995</v>
      </c>
      <c r="FD150">
        <v>76.528289999999998</v>
      </c>
      <c r="FE150">
        <v>75.968559999999997</v>
      </c>
      <c r="FF150">
        <v>77.620220000000003</v>
      </c>
      <c r="FG150">
        <v>80.876930000000002</v>
      </c>
      <c r="FH150">
        <v>86.107349999999997</v>
      </c>
      <c r="FI150">
        <v>91.289559999999994</v>
      </c>
      <c r="FJ150">
        <v>95.20411</v>
      </c>
      <c r="FK150">
        <v>98.061980000000005</v>
      </c>
      <c r="FL150">
        <v>101.3708</v>
      </c>
      <c r="FM150">
        <v>104.8107</v>
      </c>
      <c r="FN150">
        <v>106.2111</v>
      </c>
      <c r="FO150">
        <v>107.82259999999999</v>
      </c>
      <c r="FP150">
        <v>107.36799999999999</v>
      </c>
      <c r="FQ150">
        <v>104.9486</v>
      </c>
      <c r="FR150">
        <v>101.167</v>
      </c>
      <c r="FS150">
        <v>97.817679999999996</v>
      </c>
      <c r="FT150">
        <v>94.472459999999998</v>
      </c>
      <c r="FU150">
        <v>90.604029999999995</v>
      </c>
      <c r="FV150">
        <v>87.160749999999993</v>
      </c>
      <c r="FW150">
        <v>0.1533881</v>
      </c>
      <c r="FX150">
        <v>1.3793400000000001E-2</v>
      </c>
      <c r="FY150">
        <v>1.3793400000000001E-2</v>
      </c>
      <c r="FZ150">
        <v>0</v>
      </c>
      <c r="GA150">
        <v>0</v>
      </c>
    </row>
    <row r="151" spans="1:183" x14ac:dyDescent="0.3">
      <c r="A151" t="s">
        <v>52</v>
      </c>
      <c r="B151" t="s">
        <v>53</v>
      </c>
      <c r="C151" t="s">
        <v>107</v>
      </c>
      <c r="D151" s="6">
        <v>44809</v>
      </c>
      <c r="E151" s="46">
        <v>19</v>
      </c>
      <c r="F151" s="46">
        <v>22</v>
      </c>
      <c r="G151" s="46">
        <v>19</v>
      </c>
      <c r="H151" s="46">
        <v>20</v>
      </c>
      <c r="I151">
        <v>25689</v>
      </c>
      <c r="J151">
        <v>25694</v>
      </c>
      <c r="K151">
        <v>1.162795</v>
      </c>
      <c r="L151">
        <v>0.99600949999999999</v>
      </c>
      <c r="M151">
        <v>0.87702639999999998</v>
      </c>
      <c r="N151">
        <v>0.79129769999999999</v>
      </c>
      <c r="O151">
        <v>0.74041749999999995</v>
      </c>
      <c r="P151">
        <v>0.70474349999999997</v>
      </c>
      <c r="Q151">
        <v>0.71528320000000001</v>
      </c>
      <c r="R151">
        <v>0.71584320000000001</v>
      </c>
      <c r="S151">
        <v>0.77833209999999997</v>
      </c>
      <c r="T151">
        <v>0.88134780000000001</v>
      </c>
      <c r="U151">
        <v>1.0747249999999999</v>
      </c>
      <c r="V151">
        <v>1.3169439999999999</v>
      </c>
      <c r="W151">
        <v>1.6116280000000001</v>
      </c>
      <c r="X151">
        <v>1.9161170000000001</v>
      </c>
      <c r="Y151">
        <v>2.2282030000000002</v>
      </c>
      <c r="Z151">
        <v>2.5330569999999999</v>
      </c>
      <c r="AA151">
        <v>2.7363460000000002</v>
      </c>
      <c r="AB151">
        <v>2.9686159999999999</v>
      </c>
      <c r="AC151">
        <v>3.0046200000000001</v>
      </c>
      <c r="AD151">
        <v>2.8171810000000002</v>
      </c>
      <c r="AE151">
        <v>2.6206879999999999</v>
      </c>
      <c r="AF151">
        <v>2.3810549999999999</v>
      </c>
      <c r="AG151">
        <v>2.0399150000000001</v>
      </c>
      <c r="AH151">
        <v>1.7046809999999999</v>
      </c>
      <c r="AI151">
        <v>5.5269000000000004E-3</v>
      </c>
      <c r="AJ151">
        <v>-2.5999999999999998E-5</v>
      </c>
      <c r="AK151">
        <v>7.3309999999999998E-4</v>
      </c>
      <c r="AL151">
        <v>2.2036999999999998E-3</v>
      </c>
      <c r="AM151">
        <v>4.0768000000000002E-3</v>
      </c>
      <c r="AN151">
        <v>-4.4903E-3</v>
      </c>
      <c r="AO151">
        <v>-5.6860000000000001E-3</v>
      </c>
      <c r="AP151">
        <v>-4.4682000000000003E-3</v>
      </c>
      <c r="AQ151">
        <v>1.2317E-2</v>
      </c>
      <c r="AR151">
        <v>6.2775000000000001E-3</v>
      </c>
      <c r="AS151">
        <v>1.7278700000000001E-2</v>
      </c>
      <c r="AT151">
        <v>7.5522999999999996E-3</v>
      </c>
      <c r="AU151">
        <v>-4.4368000000000003E-3</v>
      </c>
      <c r="AV151">
        <v>-3.5077299999999999E-2</v>
      </c>
      <c r="AW151">
        <v>-6.1622299999999998E-2</v>
      </c>
      <c r="AX151">
        <v>-6.6673399999999994E-2</v>
      </c>
      <c r="AY151">
        <v>-7.1599300000000005E-2</v>
      </c>
      <c r="AZ151">
        <v>-5.27281E-2</v>
      </c>
      <c r="BA151">
        <v>0.31130750000000001</v>
      </c>
      <c r="BB151">
        <v>0.29447390000000001</v>
      </c>
      <c r="BC151">
        <v>6.0669899999999999E-2</v>
      </c>
      <c r="BD151">
        <v>-7.6631400000000002E-2</v>
      </c>
      <c r="BE151">
        <v>-0.17419770000000001</v>
      </c>
      <c r="BF151">
        <v>-0.1139684</v>
      </c>
      <c r="BG151">
        <v>1.1438E-2</v>
      </c>
      <c r="BH151">
        <v>5.4606999999999998E-3</v>
      </c>
      <c r="BI151">
        <v>5.6972999999999998E-3</v>
      </c>
      <c r="BJ151">
        <v>6.7535E-3</v>
      </c>
      <c r="BK151">
        <v>8.2369999999999995E-3</v>
      </c>
      <c r="BL151">
        <v>-8.2569999999999996E-4</v>
      </c>
      <c r="BM151">
        <v>-2.1299999999999999E-3</v>
      </c>
      <c r="BN151">
        <v>-6.9830000000000001E-4</v>
      </c>
      <c r="BO151">
        <v>1.6800599999999999E-2</v>
      </c>
      <c r="BP151">
        <v>1.1467099999999999E-2</v>
      </c>
      <c r="BQ151">
        <v>2.3359999999999999E-2</v>
      </c>
      <c r="BR151">
        <v>1.45308E-2</v>
      </c>
      <c r="BS151">
        <v>3.3492000000000001E-3</v>
      </c>
      <c r="BT151">
        <v>-2.66769E-2</v>
      </c>
      <c r="BU151">
        <v>-5.2792800000000001E-2</v>
      </c>
      <c r="BV151">
        <v>-5.7616500000000001E-2</v>
      </c>
      <c r="BW151">
        <v>-6.2421499999999998E-2</v>
      </c>
      <c r="BX151">
        <v>-4.3337800000000003E-2</v>
      </c>
      <c r="BY151">
        <v>0.32028849999999998</v>
      </c>
      <c r="BZ151">
        <v>0.3028016</v>
      </c>
      <c r="CA151">
        <v>6.8836300000000003E-2</v>
      </c>
      <c r="CB151">
        <v>-6.8668800000000002E-2</v>
      </c>
      <c r="CC151">
        <v>-0.16616800000000001</v>
      </c>
      <c r="CD151">
        <v>-0.1065876</v>
      </c>
      <c r="CE151">
        <v>1.55321E-2</v>
      </c>
      <c r="CF151">
        <v>9.2607999999999996E-3</v>
      </c>
      <c r="CG151">
        <v>9.1354000000000001E-3</v>
      </c>
      <c r="CH151">
        <v>9.9047000000000007E-3</v>
      </c>
      <c r="CI151">
        <v>1.1118400000000001E-2</v>
      </c>
      <c r="CJ151">
        <v>1.7124E-3</v>
      </c>
      <c r="CK151">
        <v>3.3290000000000001E-4</v>
      </c>
      <c r="CL151">
        <v>1.9127E-3</v>
      </c>
      <c r="CM151">
        <v>1.9905900000000001E-2</v>
      </c>
      <c r="CN151">
        <v>1.5061400000000001E-2</v>
      </c>
      <c r="CO151">
        <v>2.75718E-2</v>
      </c>
      <c r="CP151">
        <v>1.9363999999999999E-2</v>
      </c>
      <c r="CQ151">
        <v>8.7417999999999992E-3</v>
      </c>
      <c r="CR151">
        <v>-2.08588E-2</v>
      </c>
      <c r="CS151">
        <v>-4.66776E-2</v>
      </c>
      <c r="CT151">
        <v>-5.1343600000000003E-2</v>
      </c>
      <c r="CU151">
        <v>-5.6064999999999997E-2</v>
      </c>
      <c r="CV151">
        <v>-3.6833999999999999E-2</v>
      </c>
      <c r="CW151">
        <v>0.32650879999999999</v>
      </c>
      <c r="CX151">
        <v>0.30856929999999999</v>
      </c>
      <c r="CY151">
        <v>7.44924E-2</v>
      </c>
      <c r="CZ151">
        <v>-6.3153899999999999E-2</v>
      </c>
      <c r="DA151">
        <v>-0.16060669999999999</v>
      </c>
      <c r="DB151">
        <v>-0.1014757</v>
      </c>
      <c r="DC151">
        <v>1.96261E-2</v>
      </c>
      <c r="DD151">
        <v>1.3060799999999999E-2</v>
      </c>
      <c r="DE151">
        <v>1.25735E-2</v>
      </c>
      <c r="DF151">
        <v>1.30559E-2</v>
      </c>
      <c r="DG151">
        <v>1.39998E-2</v>
      </c>
      <c r="DH151">
        <v>4.2503999999999997E-3</v>
      </c>
      <c r="DI151">
        <v>2.7956999999999999E-3</v>
      </c>
      <c r="DJ151">
        <v>4.5237000000000003E-3</v>
      </c>
      <c r="DK151">
        <v>2.3011199999999999E-2</v>
      </c>
      <c r="DL151">
        <v>1.8655700000000001E-2</v>
      </c>
      <c r="DM151">
        <v>3.1783699999999998E-2</v>
      </c>
      <c r="DN151">
        <v>2.4197300000000001E-2</v>
      </c>
      <c r="DO151">
        <v>1.4134300000000001E-2</v>
      </c>
      <c r="DP151">
        <v>-1.5040700000000001E-2</v>
      </c>
      <c r="DQ151">
        <v>-4.0562300000000003E-2</v>
      </c>
      <c r="DR151">
        <v>-4.5070800000000001E-2</v>
      </c>
      <c r="DS151">
        <v>-4.9708500000000003E-2</v>
      </c>
      <c r="DT151">
        <v>-3.0330300000000001E-2</v>
      </c>
      <c r="DU151">
        <v>0.332729</v>
      </c>
      <c r="DV151">
        <v>0.31433709999999998</v>
      </c>
      <c r="DW151">
        <v>8.0148399999999995E-2</v>
      </c>
      <c r="DX151">
        <v>-5.7639000000000003E-2</v>
      </c>
      <c r="DY151">
        <v>-0.1550454</v>
      </c>
      <c r="DZ151">
        <v>-9.6363799999999999E-2</v>
      </c>
      <c r="EA151">
        <v>2.5537299999999999E-2</v>
      </c>
      <c r="EB151">
        <v>1.8547600000000001E-2</v>
      </c>
      <c r="EC151">
        <v>1.75377E-2</v>
      </c>
      <c r="ED151">
        <v>1.7605699999999998E-2</v>
      </c>
      <c r="EE151">
        <v>1.8159999999999999E-2</v>
      </c>
      <c r="EF151">
        <v>7.9150000000000002E-3</v>
      </c>
      <c r="EG151">
        <v>6.3518000000000003E-3</v>
      </c>
      <c r="EH151">
        <v>8.2936999999999993E-3</v>
      </c>
      <c r="EI151">
        <v>2.74948E-2</v>
      </c>
      <c r="EJ151">
        <v>2.38453E-2</v>
      </c>
      <c r="EK151">
        <v>3.7865000000000003E-2</v>
      </c>
      <c r="EL151">
        <v>3.11758E-2</v>
      </c>
      <c r="EM151">
        <v>2.19203E-2</v>
      </c>
      <c r="EN151">
        <v>-6.6403E-3</v>
      </c>
      <c r="EO151">
        <v>-3.1732799999999999E-2</v>
      </c>
      <c r="EP151">
        <v>-3.6013900000000001E-2</v>
      </c>
      <c r="EQ151">
        <v>-4.0530700000000003E-2</v>
      </c>
      <c r="ER151">
        <v>-2.094E-2</v>
      </c>
      <c r="ES151">
        <v>0.34171010000000002</v>
      </c>
      <c r="ET151">
        <v>0.32266479999999997</v>
      </c>
      <c r="EU151">
        <v>8.8314799999999999E-2</v>
      </c>
      <c r="EV151">
        <v>-4.9676400000000002E-2</v>
      </c>
      <c r="EW151">
        <v>-0.1470157</v>
      </c>
      <c r="EX151">
        <v>-8.8983000000000007E-2</v>
      </c>
      <c r="EY151">
        <v>77.728390000000005</v>
      </c>
      <c r="EZ151">
        <v>76.764759999999995</v>
      </c>
      <c r="FA151">
        <v>75.183009999999996</v>
      </c>
      <c r="FB151">
        <v>73.99288</v>
      </c>
      <c r="FC151">
        <v>73.176959999999994</v>
      </c>
      <c r="FD151">
        <v>72.420060000000007</v>
      </c>
      <c r="FE151">
        <v>71.339470000000006</v>
      </c>
      <c r="FF151">
        <v>72.573980000000006</v>
      </c>
      <c r="FG151">
        <v>78.127889999999994</v>
      </c>
      <c r="FH151">
        <v>84.645510000000002</v>
      </c>
      <c r="FI151">
        <v>90.410700000000006</v>
      </c>
      <c r="FJ151">
        <v>95.389480000000006</v>
      </c>
      <c r="FK151">
        <v>99.846050000000005</v>
      </c>
      <c r="FL151">
        <v>103.4282</v>
      </c>
      <c r="FM151">
        <v>106.0951</v>
      </c>
      <c r="FN151">
        <v>107.4892</v>
      </c>
      <c r="FO151">
        <v>107.4175</v>
      </c>
      <c r="FP151">
        <v>105.97799999999999</v>
      </c>
      <c r="FQ151">
        <v>102.43510000000001</v>
      </c>
      <c r="FR151">
        <v>96.632009999999994</v>
      </c>
      <c r="FS151">
        <v>92.378690000000006</v>
      </c>
      <c r="FT151">
        <v>88.881780000000006</v>
      </c>
      <c r="FU151">
        <v>86.182450000000003</v>
      </c>
      <c r="FV151">
        <v>84.313789999999997</v>
      </c>
      <c r="FW151">
        <v>0.1022279</v>
      </c>
      <c r="FX151">
        <v>5.5260999999999999E-3</v>
      </c>
      <c r="FY151">
        <v>8.0881000000000008E-3</v>
      </c>
      <c r="FZ151">
        <v>0</v>
      </c>
      <c r="GA151">
        <v>0</v>
      </c>
    </row>
    <row r="152" spans="1:183" x14ac:dyDescent="0.3">
      <c r="A152" t="s">
        <v>52</v>
      </c>
      <c r="B152" t="s">
        <v>53</v>
      </c>
      <c r="C152" t="s">
        <v>107</v>
      </c>
      <c r="D152" s="6">
        <v>44810</v>
      </c>
      <c r="E152" s="46">
        <v>18</v>
      </c>
      <c r="F152" s="46">
        <v>21</v>
      </c>
      <c r="G152" s="46">
        <v>18</v>
      </c>
      <c r="H152" s="46">
        <v>20</v>
      </c>
      <c r="I152">
        <v>25658</v>
      </c>
      <c r="J152">
        <v>25663</v>
      </c>
      <c r="K152">
        <v>1.4636290000000001</v>
      </c>
      <c r="L152">
        <v>1.272046</v>
      </c>
      <c r="M152">
        <v>1.127119</v>
      </c>
      <c r="N152">
        <v>1.0156480000000001</v>
      </c>
      <c r="O152">
        <v>0.93552670000000004</v>
      </c>
      <c r="P152">
        <v>0.90592379999999995</v>
      </c>
      <c r="Q152">
        <v>0.9367896</v>
      </c>
      <c r="R152">
        <v>0.94449910000000004</v>
      </c>
      <c r="S152">
        <v>0.93971720000000003</v>
      </c>
      <c r="T152">
        <v>1.030313</v>
      </c>
      <c r="U152">
        <v>1.201552</v>
      </c>
      <c r="V152">
        <v>1.470145</v>
      </c>
      <c r="W152">
        <v>1.792546</v>
      </c>
      <c r="X152">
        <v>2.1047410000000002</v>
      </c>
      <c r="Y152">
        <v>2.39439</v>
      </c>
      <c r="Z152">
        <v>2.6949510000000001</v>
      </c>
      <c r="AA152">
        <v>2.8706909999999999</v>
      </c>
      <c r="AB152">
        <v>3.0067370000000002</v>
      </c>
      <c r="AC152">
        <v>2.90062</v>
      </c>
      <c r="AD152">
        <v>2.7456839999999998</v>
      </c>
      <c r="AE152">
        <v>2.5992190000000002</v>
      </c>
      <c r="AF152">
        <v>2.4009930000000002</v>
      </c>
      <c r="AG152">
        <v>2.0805920000000002</v>
      </c>
      <c r="AH152">
        <v>1.7354799999999999</v>
      </c>
      <c r="AI152">
        <v>-0.1161074</v>
      </c>
      <c r="AJ152">
        <v>-7.0502400000000007E-2</v>
      </c>
      <c r="AK152">
        <v>-3.9460799999999997E-2</v>
      </c>
      <c r="AL152">
        <v>-1.9998700000000001E-2</v>
      </c>
      <c r="AM152">
        <v>-2.5063200000000001E-2</v>
      </c>
      <c r="AN152">
        <v>-9.8490000000000001E-3</v>
      </c>
      <c r="AO152">
        <v>-9.3953000000000005E-3</v>
      </c>
      <c r="AP152">
        <v>-1.32122E-2</v>
      </c>
      <c r="AQ152">
        <v>-3.3998599999999997E-2</v>
      </c>
      <c r="AR152">
        <v>-5.04246E-2</v>
      </c>
      <c r="AS152">
        <v>-7.9216499999999995E-2</v>
      </c>
      <c r="AT152">
        <v>-9.48161E-2</v>
      </c>
      <c r="AU152">
        <v>-0.11816020000000001</v>
      </c>
      <c r="AV152">
        <v>-0.14556959999999999</v>
      </c>
      <c r="AW152">
        <v>-0.1540301</v>
      </c>
      <c r="AX152">
        <v>-0.14623130000000001</v>
      </c>
      <c r="AY152">
        <v>-0.12765570000000001</v>
      </c>
      <c r="AZ152">
        <v>0.20858599999999999</v>
      </c>
      <c r="BA152">
        <v>0.29934309999999997</v>
      </c>
      <c r="BB152">
        <v>0.2341974</v>
      </c>
      <c r="BC152">
        <v>-1.76265E-2</v>
      </c>
      <c r="BD152">
        <v>-0.24832960000000001</v>
      </c>
      <c r="BE152">
        <v>-0.16278339999999999</v>
      </c>
      <c r="BF152">
        <v>-0.1211637</v>
      </c>
      <c r="BG152">
        <v>-0.1088643</v>
      </c>
      <c r="BH152">
        <v>-6.3735E-2</v>
      </c>
      <c r="BI152">
        <v>-3.3330600000000002E-2</v>
      </c>
      <c r="BJ152">
        <v>-1.4480099999999999E-2</v>
      </c>
      <c r="BK152">
        <v>-1.99984E-2</v>
      </c>
      <c r="BL152">
        <v>-5.2455999999999996E-3</v>
      </c>
      <c r="BM152">
        <v>-4.8088999999999996E-3</v>
      </c>
      <c r="BN152">
        <v>-8.3800999999999997E-3</v>
      </c>
      <c r="BO152">
        <v>-2.8590000000000001E-2</v>
      </c>
      <c r="BP152">
        <v>-4.4323000000000001E-2</v>
      </c>
      <c r="BQ152">
        <v>-7.2464700000000007E-2</v>
      </c>
      <c r="BR152">
        <v>-8.7225300000000006E-2</v>
      </c>
      <c r="BS152">
        <v>-0.10985200000000001</v>
      </c>
      <c r="BT152">
        <v>-0.1367469</v>
      </c>
      <c r="BU152">
        <v>-0.14496619999999999</v>
      </c>
      <c r="BV152">
        <v>-0.1371185</v>
      </c>
      <c r="BW152">
        <v>-0.11848110000000001</v>
      </c>
      <c r="BX152">
        <v>0.21764900000000001</v>
      </c>
      <c r="BY152">
        <v>0.3084324</v>
      </c>
      <c r="BZ152">
        <v>0.24244379999999999</v>
      </c>
      <c r="CA152">
        <v>-9.6162000000000001E-3</v>
      </c>
      <c r="CB152">
        <v>-0.2401519</v>
      </c>
      <c r="CC152">
        <v>-0.15508189999999999</v>
      </c>
      <c r="CD152">
        <v>-0.11396580000000001</v>
      </c>
      <c r="CE152">
        <v>-0.1038477</v>
      </c>
      <c r="CF152">
        <v>-5.9048000000000003E-2</v>
      </c>
      <c r="CG152">
        <v>-2.9084800000000001E-2</v>
      </c>
      <c r="CH152">
        <v>-1.06579E-2</v>
      </c>
      <c r="CI152">
        <v>-1.6490600000000001E-2</v>
      </c>
      <c r="CJ152">
        <v>-2.0573000000000002E-3</v>
      </c>
      <c r="CK152">
        <v>-1.6324E-3</v>
      </c>
      <c r="CL152">
        <v>-5.0334000000000004E-3</v>
      </c>
      <c r="CM152">
        <v>-2.4844000000000001E-2</v>
      </c>
      <c r="CN152">
        <v>-4.0097000000000001E-2</v>
      </c>
      <c r="CO152">
        <v>-6.7788399999999999E-2</v>
      </c>
      <c r="CP152">
        <v>-8.1967999999999999E-2</v>
      </c>
      <c r="CQ152">
        <v>-0.1040978</v>
      </c>
      <c r="CR152">
        <v>-0.13063640000000001</v>
      </c>
      <c r="CS152">
        <v>-0.1386886</v>
      </c>
      <c r="CT152">
        <v>-0.13080700000000001</v>
      </c>
      <c r="CU152">
        <v>-0.1121268</v>
      </c>
      <c r="CV152">
        <v>0.22392599999999999</v>
      </c>
      <c r="CW152">
        <v>0.3147276</v>
      </c>
      <c r="CX152">
        <v>0.2481553</v>
      </c>
      <c r="CY152">
        <v>-4.0683000000000004E-3</v>
      </c>
      <c r="CZ152">
        <v>-0.234488</v>
      </c>
      <c r="DA152">
        <v>-0.14974789999999999</v>
      </c>
      <c r="DB152">
        <v>-0.10898049999999999</v>
      </c>
      <c r="DC152">
        <v>-9.8831100000000005E-2</v>
      </c>
      <c r="DD152">
        <v>-5.4361E-2</v>
      </c>
      <c r="DE152">
        <v>-2.4839E-2</v>
      </c>
      <c r="DF152">
        <v>-6.8358000000000004E-3</v>
      </c>
      <c r="DG152">
        <v>-1.2982799999999999E-2</v>
      </c>
      <c r="DH152">
        <v>1.1310000000000001E-3</v>
      </c>
      <c r="DI152">
        <v>1.5441000000000001E-3</v>
      </c>
      <c r="DJ152">
        <v>-1.6868E-3</v>
      </c>
      <c r="DK152">
        <v>-2.1098100000000002E-2</v>
      </c>
      <c r="DL152">
        <v>-3.5871E-2</v>
      </c>
      <c r="DM152">
        <v>-6.3112199999999993E-2</v>
      </c>
      <c r="DN152">
        <v>-7.6710700000000007E-2</v>
      </c>
      <c r="DO152">
        <v>-9.8343600000000003E-2</v>
      </c>
      <c r="DP152">
        <v>-0.12452580000000001</v>
      </c>
      <c r="DQ152">
        <v>-0.132411</v>
      </c>
      <c r="DR152">
        <v>-0.12449540000000001</v>
      </c>
      <c r="DS152">
        <v>-0.10577250000000001</v>
      </c>
      <c r="DT152">
        <v>0.23020299999999999</v>
      </c>
      <c r="DU152">
        <v>0.3210228</v>
      </c>
      <c r="DV152">
        <v>0.2538668</v>
      </c>
      <c r="DW152">
        <v>1.4796E-3</v>
      </c>
      <c r="DX152">
        <v>-0.22882420000000001</v>
      </c>
      <c r="DY152">
        <v>-0.14441390000000001</v>
      </c>
      <c r="DZ152">
        <v>-0.1039953</v>
      </c>
      <c r="EA152">
        <v>-9.1588000000000003E-2</v>
      </c>
      <c r="EB152">
        <v>-4.7593700000000003E-2</v>
      </c>
      <c r="EC152">
        <v>-1.8708800000000001E-2</v>
      </c>
      <c r="ED152">
        <v>-1.3171999999999999E-3</v>
      </c>
      <c r="EE152">
        <v>-7.9179999999999997E-3</v>
      </c>
      <c r="EF152">
        <v>5.7345E-3</v>
      </c>
      <c r="EG152">
        <v>6.1304999999999997E-3</v>
      </c>
      <c r="EH152">
        <v>3.1453000000000002E-3</v>
      </c>
      <c r="EI152">
        <v>-1.5689499999999999E-2</v>
      </c>
      <c r="EJ152">
        <v>-2.9769400000000001E-2</v>
      </c>
      <c r="EK152">
        <v>-5.6360399999999998E-2</v>
      </c>
      <c r="EL152">
        <v>-6.9120000000000001E-2</v>
      </c>
      <c r="EM152">
        <v>-9.0035400000000002E-2</v>
      </c>
      <c r="EN152">
        <v>-0.11570320000000001</v>
      </c>
      <c r="EO152">
        <v>-0.1233471</v>
      </c>
      <c r="EP152">
        <v>-0.1153826</v>
      </c>
      <c r="EQ152">
        <v>-9.65979E-2</v>
      </c>
      <c r="ER152">
        <v>0.2392659</v>
      </c>
      <c r="ES152">
        <v>0.33011210000000002</v>
      </c>
      <c r="ET152">
        <v>0.26211319999999999</v>
      </c>
      <c r="EU152">
        <v>9.4899000000000008E-3</v>
      </c>
      <c r="EV152">
        <v>-0.2206465</v>
      </c>
      <c r="EW152">
        <v>-0.13671240000000001</v>
      </c>
      <c r="EX152">
        <v>-9.6797400000000006E-2</v>
      </c>
      <c r="EY152">
        <v>81.926240000000007</v>
      </c>
      <c r="EZ152">
        <v>80.791749999999993</v>
      </c>
      <c r="FA152">
        <v>79.484260000000006</v>
      </c>
      <c r="FB152">
        <v>78.425309999999996</v>
      </c>
      <c r="FC152">
        <v>77.352230000000006</v>
      </c>
      <c r="FD152">
        <v>76.775220000000004</v>
      </c>
      <c r="FE152">
        <v>76.017139999999998</v>
      </c>
      <c r="FF152">
        <v>78.153049999999993</v>
      </c>
      <c r="FG152">
        <v>83.662809999999993</v>
      </c>
      <c r="FH152">
        <v>89.878309999999999</v>
      </c>
      <c r="FI152">
        <v>95.073160000000001</v>
      </c>
      <c r="FJ152">
        <v>100.2041</v>
      </c>
      <c r="FK152">
        <v>104.1542</v>
      </c>
      <c r="FL152">
        <v>107.58029999999999</v>
      </c>
      <c r="FM152">
        <v>109.0335</v>
      </c>
      <c r="FN152">
        <v>110.0608</v>
      </c>
      <c r="FO152">
        <v>108.92449999999999</v>
      </c>
      <c r="FP152">
        <v>106.4804</v>
      </c>
      <c r="FQ152">
        <v>102.3266</v>
      </c>
      <c r="FR152">
        <v>95.842659999999995</v>
      </c>
      <c r="FS152">
        <v>91.011870000000002</v>
      </c>
      <c r="FT152">
        <v>88.068820000000002</v>
      </c>
      <c r="FU152">
        <v>85.875050000000002</v>
      </c>
      <c r="FV152">
        <v>83.771839999999997</v>
      </c>
      <c r="FW152">
        <v>0.10961600000000001</v>
      </c>
      <c r="FX152">
        <v>5.6896000000000004E-3</v>
      </c>
      <c r="FY152">
        <v>6.7165999999999997E-3</v>
      </c>
      <c r="FZ152">
        <v>0</v>
      </c>
      <c r="GA152">
        <v>0</v>
      </c>
    </row>
    <row r="153" spans="1:183" x14ac:dyDescent="0.3">
      <c r="A153" t="s">
        <v>52</v>
      </c>
      <c r="B153" t="s">
        <v>53</v>
      </c>
      <c r="C153" t="s">
        <v>107</v>
      </c>
      <c r="D153" s="6">
        <v>44811</v>
      </c>
      <c r="E153" s="46">
        <v>17</v>
      </c>
      <c r="F153" s="46">
        <v>20</v>
      </c>
      <c r="G153" s="46">
        <v>17</v>
      </c>
      <c r="H153" s="46">
        <v>20</v>
      </c>
      <c r="I153">
        <v>25025</v>
      </c>
      <c r="J153">
        <v>25644</v>
      </c>
      <c r="K153">
        <v>1.510745</v>
      </c>
      <c r="L153">
        <v>1.3035570000000001</v>
      </c>
      <c r="M153">
        <v>1.1554960000000001</v>
      </c>
      <c r="N153">
        <v>1.0446869999999999</v>
      </c>
      <c r="O153">
        <v>0.96267519999999995</v>
      </c>
      <c r="P153">
        <v>0.92318650000000002</v>
      </c>
      <c r="Q153">
        <v>0.93825970000000003</v>
      </c>
      <c r="R153">
        <v>0.94205110000000003</v>
      </c>
      <c r="S153">
        <v>0.90759469999999998</v>
      </c>
      <c r="T153">
        <v>0.96308910000000003</v>
      </c>
      <c r="U153">
        <v>1.088433</v>
      </c>
      <c r="V153">
        <v>1.268413</v>
      </c>
      <c r="W153">
        <v>1.5153080000000001</v>
      </c>
      <c r="X153">
        <v>1.775857</v>
      </c>
      <c r="Y153">
        <v>2.0362399999999998</v>
      </c>
      <c r="Z153">
        <v>2.3030819999999999</v>
      </c>
      <c r="AA153">
        <v>2.4982150000000001</v>
      </c>
      <c r="AB153">
        <v>2.6693199999999999</v>
      </c>
      <c r="AC153">
        <v>2.7141649999999999</v>
      </c>
      <c r="AD153">
        <v>2.5257969999999998</v>
      </c>
      <c r="AE153">
        <v>2.3355950000000001</v>
      </c>
      <c r="AF153">
        <v>2.1477849999999998</v>
      </c>
      <c r="AG153">
        <v>1.84572</v>
      </c>
      <c r="AH153">
        <v>1.535477</v>
      </c>
      <c r="AI153">
        <v>-8.0685499999999993E-2</v>
      </c>
      <c r="AJ153">
        <v>-5.9040700000000002E-2</v>
      </c>
      <c r="AK153">
        <v>-2.8704400000000001E-2</v>
      </c>
      <c r="AL153">
        <v>-9.3007999999999997E-3</v>
      </c>
      <c r="AM153">
        <v>-1.099E-4</v>
      </c>
      <c r="AN153">
        <v>-1.0539E-3</v>
      </c>
      <c r="AO153">
        <v>-6.7575999999999999E-3</v>
      </c>
      <c r="AP153">
        <v>-1.47548E-2</v>
      </c>
      <c r="AQ153">
        <v>-3.6344099999999997E-2</v>
      </c>
      <c r="AR153">
        <v>-4.8047699999999999E-2</v>
      </c>
      <c r="AS153">
        <v>-5.2995500000000001E-2</v>
      </c>
      <c r="AT153">
        <v>-6.8963099999999999E-2</v>
      </c>
      <c r="AU153">
        <v>-7.6961699999999994E-2</v>
      </c>
      <c r="AV153">
        <v>-9.8481899999999997E-2</v>
      </c>
      <c r="AW153">
        <v>-0.1153013</v>
      </c>
      <c r="AX153">
        <v>-0.1247359</v>
      </c>
      <c r="AY153">
        <v>0.2223705</v>
      </c>
      <c r="AZ153">
        <v>0.31218620000000002</v>
      </c>
      <c r="BA153">
        <v>0.28417920000000002</v>
      </c>
      <c r="BB153">
        <v>0.1915385</v>
      </c>
      <c r="BC153">
        <v>-0.29229680000000002</v>
      </c>
      <c r="BD153">
        <v>-0.26263219999999998</v>
      </c>
      <c r="BE153">
        <v>-0.1574731</v>
      </c>
      <c r="BF153">
        <v>-9.3181399999999998E-2</v>
      </c>
      <c r="BG153">
        <v>-7.3606199999999997E-2</v>
      </c>
      <c r="BH153">
        <v>-5.2453600000000003E-2</v>
      </c>
      <c r="BI153">
        <v>-2.27079E-2</v>
      </c>
      <c r="BJ153">
        <v>-3.7873E-3</v>
      </c>
      <c r="BK153">
        <v>4.9229E-3</v>
      </c>
      <c r="BL153">
        <v>3.5815E-3</v>
      </c>
      <c r="BM153">
        <v>-2.1963E-3</v>
      </c>
      <c r="BN153">
        <v>-9.9153999999999996E-3</v>
      </c>
      <c r="BO153">
        <v>-3.1117800000000001E-2</v>
      </c>
      <c r="BP153">
        <v>-4.2282599999999997E-2</v>
      </c>
      <c r="BQ153">
        <v>-4.6838699999999997E-2</v>
      </c>
      <c r="BR153">
        <v>-6.2340300000000001E-2</v>
      </c>
      <c r="BS153">
        <v>-6.9768800000000006E-2</v>
      </c>
      <c r="BT153">
        <v>-9.0709999999999999E-2</v>
      </c>
      <c r="BU153">
        <v>-0.107255</v>
      </c>
      <c r="BV153">
        <v>-0.11653959999999999</v>
      </c>
      <c r="BW153">
        <v>0.2303741</v>
      </c>
      <c r="BX153">
        <v>0.3202583</v>
      </c>
      <c r="BY153">
        <v>0.29217870000000001</v>
      </c>
      <c r="BZ153">
        <v>0.1989745</v>
      </c>
      <c r="CA153">
        <v>-0.28448709999999999</v>
      </c>
      <c r="CB153">
        <v>-0.25500620000000002</v>
      </c>
      <c r="CC153">
        <v>-0.15033060000000001</v>
      </c>
      <c r="CD153">
        <v>-8.6559800000000006E-2</v>
      </c>
      <c r="CE153">
        <v>-6.8703100000000003E-2</v>
      </c>
      <c r="CF153">
        <v>-4.7891299999999998E-2</v>
      </c>
      <c r="CG153">
        <v>-1.85547E-2</v>
      </c>
      <c r="CH153">
        <v>3.1399999999999998E-5</v>
      </c>
      <c r="CI153">
        <v>8.4086000000000004E-3</v>
      </c>
      <c r="CJ153">
        <v>6.7920000000000003E-3</v>
      </c>
      <c r="CK153">
        <v>9.6290000000000004E-4</v>
      </c>
      <c r="CL153">
        <v>-6.5636000000000002E-3</v>
      </c>
      <c r="CM153">
        <v>-2.7498100000000001E-2</v>
      </c>
      <c r="CN153">
        <v>-3.8289700000000003E-2</v>
      </c>
      <c r="CO153">
        <v>-4.2574500000000001E-2</v>
      </c>
      <c r="CP153">
        <v>-5.77533E-2</v>
      </c>
      <c r="CQ153">
        <v>-6.47871E-2</v>
      </c>
      <c r="CR153">
        <v>-8.5327200000000006E-2</v>
      </c>
      <c r="CS153">
        <v>-0.1016822</v>
      </c>
      <c r="CT153">
        <v>-0.110863</v>
      </c>
      <c r="CU153">
        <v>0.2359174</v>
      </c>
      <c r="CV153">
        <v>0.325849</v>
      </c>
      <c r="CW153">
        <v>0.29771910000000001</v>
      </c>
      <c r="CX153">
        <v>0.20412469999999999</v>
      </c>
      <c r="CY153">
        <v>-0.2790781</v>
      </c>
      <c r="CZ153">
        <v>-0.24972440000000001</v>
      </c>
      <c r="DA153">
        <v>-0.14538380000000001</v>
      </c>
      <c r="DB153">
        <v>-8.1973699999999997E-2</v>
      </c>
      <c r="DC153">
        <v>-6.3799900000000007E-2</v>
      </c>
      <c r="DD153">
        <v>-4.3329100000000002E-2</v>
      </c>
      <c r="DE153">
        <v>-1.4401499999999999E-2</v>
      </c>
      <c r="DF153">
        <v>3.8500000000000001E-3</v>
      </c>
      <c r="DG153">
        <v>1.18943E-2</v>
      </c>
      <c r="DH153">
        <v>1.0002499999999999E-2</v>
      </c>
      <c r="DI153">
        <v>4.1221000000000001E-3</v>
      </c>
      <c r="DJ153">
        <v>-3.2117999999999999E-3</v>
      </c>
      <c r="DK153">
        <v>-2.3878400000000001E-2</v>
      </c>
      <c r="DL153">
        <v>-3.4296699999999999E-2</v>
      </c>
      <c r="DM153">
        <v>-3.8310299999999999E-2</v>
      </c>
      <c r="DN153">
        <v>-5.31663E-2</v>
      </c>
      <c r="DO153">
        <v>-5.9805299999999999E-2</v>
      </c>
      <c r="DP153">
        <v>-7.9944500000000002E-2</v>
      </c>
      <c r="DQ153">
        <v>-9.6109399999999998E-2</v>
      </c>
      <c r="DR153">
        <v>-0.1051863</v>
      </c>
      <c r="DS153">
        <v>0.2414607</v>
      </c>
      <c r="DT153">
        <v>0.3314397</v>
      </c>
      <c r="DU153">
        <v>0.30325950000000002</v>
      </c>
      <c r="DV153">
        <v>0.20927480000000001</v>
      </c>
      <c r="DW153">
        <v>-0.2736691</v>
      </c>
      <c r="DX153">
        <v>-0.24444270000000001</v>
      </c>
      <c r="DY153">
        <v>-0.1404369</v>
      </c>
      <c r="DZ153">
        <v>-7.7387600000000001E-2</v>
      </c>
      <c r="EA153">
        <v>-5.6720600000000003E-2</v>
      </c>
      <c r="EB153">
        <v>-3.6741999999999997E-2</v>
      </c>
      <c r="EC153">
        <v>-8.4049999999999993E-3</v>
      </c>
      <c r="ED153">
        <v>9.3635999999999997E-3</v>
      </c>
      <c r="EE153">
        <v>1.69272E-2</v>
      </c>
      <c r="EF153">
        <v>1.4637900000000001E-2</v>
      </c>
      <c r="EG153">
        <v>8.6835000000000002E-3</v>
      </c>
      <c r="EH153">
        <v>1.6276999999999999E-3</v>
      </c>
      <c r="EI153">
        <v>-1.8652100000000001E-2</v>
      </c>
      <c r="EJ153">
        <v>-2.8531600000000001E-2</v>
      </c>
      <c r="EK153">
        <v>-3.2153399999999999E-2</v>
      </c>
      <c r="EL153">
        <v>-4.6543500000000002E-2</v>
      </c>
      <c r="EM153">
        <v>-5.26125E-2</v>
      </c>
      <c r="EN153">
        <v>-7.2172600000000003E-2</v>
      </c>
      <c r="EO153">
        <v>-8.8063100000000005E-2</v>
      </c>
      <c r="EP153">
        <v>-9.6990000000000007E-2</v>
      </c>
      <c r="EQ153">
        <v>0.2494643</v>
      </c>
      <c r="ER153">
        <v>0.33951179999999997</v>
      </c>
      <c r="ES153">
        <v>0.31125900000000001</v>
      </c>
      <c r="ET153">
        <v>0.21671080000000001</v>
      </c>
      <c r="EU153">
        <v>-0.26585940000000002</v>
      </c>
      <c r="EV153">
        <v>-0.23681669999999999</v>
      </c>
      <c r="EW153">
        <v>-0.13329450000000001</v>
      </c>
      <c r="EX153">
        <v>-7.0765999999999996E-2</v>
      </c>
      <c r="EY153">
        <v>82.471339999999998</v>
      </c>
      <c r="EZ153">
        <v>80.970439999999996</v>
      </c>
      <c r="FA153">
        <v>79.309139999999999</v>
      </c>
      <c r="FB153">
        <v>78.556359999999998</v>
      </c>
      <c r="FC153">
        <v>77.358180000000004</v>
      </c>
      <c r="FD153">
        <v>75.913889999999995</v>
      </c>
      <c r="FE153">
        <v>75.319509999999994</v>
      </c>
      <c r="FF153">
        <v>76.16592</v>
      </c>
      <c r="FG153">
        <v>80.628720000000001</v>
      </c>
      <c r="FH153">
        <v>85.730090000000004</v>
      </c>
      <c r="FI153">
        <v>90.378330000000005</v>
      </c>
      <c r="FJ153">
        <v>94.337680000000006</v>
      </c>
      <c r="FK153">
        <v>97.983400000000003</v>
      </c>
      <c r="FL153">
        <v>100.92919999999999</v>
      </c>
      <c r="FM153">
        <v>102.7997</v>
      </c>
      <c r="FN153">
        <v>103.76349999999999</v>
      </c>
      <c r="FO153">
        <v>103.6752</v>
      </c>
      <c r="FP153">
        <v>101.9632</v>
      </c>
      <c r="FQ153">
        <v>97.56344</v>
      </c>
      <c r="FR153">
        <v>91.921369999999996</v>
      </c>
      <c r="FS153">
        <v>88.164109999999994</v>
      </c>
      <c r="FT153">
        <v>86.172939999999997</v>
      </c>
      <c r="FU153">
        <v>83.851830000000007</v>
      </c>
      <c r="FV153">
        <v>81.767330000000001</v>
      </c>
      <c r="FW153">
        <v>9.7585099999999994E-2</v>
      </c>
      <c r="FX153">
        <v>5.2050000000000004E-3</v>
      </c>
      <c r="FY153">
        <v>5.2050000000000004E-3</v>
      </c>
      <c r="FZ153">
        <v>0</v>
      </c>
      <c r="GA153">
        <v>0</v>
      </c>
    </row>
    <row r="154" spans="1:183" x14ac:dyDescent="0.3">
      <c r="A154" t="s">
        <v>52</v>
      </c>
      <c r="B154" t="s">
        <v>53</v>
      </c>
      <c r="C154" t="s">
        <v>107</v>
      </c>
      <c r="D154" s="6">
        <v>44812</v>
      </c>
      <c r="E154" s="46">
        <v>18</v>
      </c>
      <c r="F154" s="46">
        <v>20</v>
      </c>
      <c r="G154" s="46">
        <v>18</v>
      </c>
      <c r="H154" s="46">
        <v>19</v>
      </c>
      <c r="I154">
        <v>25627</v>
      </c>
      <c r="J154">
        <v>25632</v>
      </c>
      <c r="K154">
        <v>1.328992</v>
      </c>
      <c r="L154">
        <v>1.144577</v>
      </c>
      <c r="M154">
        <v>1.008602</v>
      </c>
      <c r="N154">
        <v>0.91440679999999996</v>
      </c>
      <c r="O154">
        <v>0.84866359999999996</v>
      </c>
      <c r="P154">
        <v>0.81820709999999996</v>
      </c>
      <c r="Q154">
        <v>0.85059079999999998</v>
      </c>
      <c r="R154">
        <v>0.84826199999999996</v>
      </c>
      <c r="S154">
        <v>0.80571219999999999</v>
      </c>
      <c r="T154">
        <v>0.86486209999999997</v>
      </c>
      <c r="U154">
        <v>0.99069739999999995</v>
      </c>
      <c r="V154">
        <v>1.189435</v>
      </c>
      <c r="W154">
        <v>1.4573100000000001</v>
      </c>
      <c r="X154">
        <v>1.76878</v>
      </c>
      <c r="Y154">
        <v>2.0764369999999999</v>
      </c>
      <c r="Z154">
        <v>2.396388</v>
      </c>
      <c r="AA154">
        <v>2.6472169999999999</v>
      </c>
      <c r="AB154">
        <v>2.8553769999999998</v>
      </c>
      <c r="AC154">
        <v>2.8921950000000001</v>
      </c>
      <c r="AD154">
        <v>2.7047099999999999</v>
      </c>
      <c r="AE154">
        <v>2.4991720000000002</v>
      </c>
      <c r="AF154">
        <v>2.2804850000000001</v>
      </c>
      <c r="AG154">
        <v>1.95814</v>
      </c>
      <c r="AH154">
        <v>1.6246830000000001</v>
      </c>
      <c r="AI154">
        <v>-4.6748900000000003E-2</v>
      </c>
      <c r="AJ154">
        <v>-3.13154E-2</v>
      </c>
      <c r="AK154">
        <v>-1.53592E-2</v>
      </c>
      <c r="AL154">
        <v>-8.4440999999999995E-3</v>
      </c>
      <c r="AM154">
        <v>-4.1872000000000003E-3</v>
      </c>
      <c r="AN154">
        <v>-9.3653999999999994E-3</v>
      </c>
      <c r="AO154">
        <v>-5.9007E-3</v>
      </c>
      <c r="AP154">
        <v>-2.3572699999999999E-2</v>
      </c>
      <c r="AQ154">
        <v>-3.3903299999999997E-2</v>
      </c>
      <c r="AR154">
        <v>-3.6147899999999997E-2</v>
      </c>
      <c r="AS154">
        <v>-4.8287900000000002E-2</v>
      </c>
      <c r="AT154">
        <v>-6.8092600000000003E-2</v>
      </c>
      <c r="AU154">
        <v>-9.0757000000000004E-2</v>
      </c>
      <c r="AV154">
        <v>-9.8539799999999997E-2</v>
      </c>
      <c r="AW154">
        <v>-0.1214607</v>
      </c>
      <c r="AX154">
        <v>-0.13080990000000001</v>
      </c>
      <c r="AY154">
        <v>-9.3171500000000004E-2</v>
      </c>
      <c r="AZ154">
        <v>0.25740229999999997</v>
      </c>
      <c r="BA154">
        <v>0.3353505</v>
      </c>
      <c r="BB154">
        <v>-9.2627999999999999E-3</v>
      </c>
      <c r="BC154">
        <v>-0.21728980000000001</v>
      </c>
      <c r="BD154">
        <v>-0.17204050000000001</v>
      </c>
      <c r="BE154">
        <v>-0.1008883</v>
      </c>
      <c r="BF154">
        <v>-6.2344299999999998E-2</v>
      </c>
      <c r="BG154">
        <v>-4.0307000000000003E-2</v>
      </c>
      <c r="BH154">
        <v>-2.5318199999999999E-2</v>
      </c>
      <c r="BI154">
        <v>-9.9871000000000005E-3</v>
      </c>
      <c r="BJ154" s="34">
        <v>-3.5647999999999999E-3</v>
      </c>
      <c r="BK154">
        <v>2.3159999999999999E-4</v>
      </c>
      <c r="BL154">
        <v>-5.4044000000000002E-3</v>
      </c>
      <c r="BM154">
        <v>-1.9524E-3</v>
      </c>
      <c r="BN154">
        <v>-1.92739E-2</v>
      </c>
      <c r="BO154">
        <v>-2.92748E-2</v>
      </c>
      <c r="BP154">
        <v>-3.0962199999999999E-2</v>
      </c>
      <c r="BQ154">
        <v>-4.2569200000000001E-2</v>
      </c>
      <c r="BR154">
        <v>-6.1704200000000001E-2</v>
      </c>
      <c r="BS154">
        <v>-8.3597699999999997E-2</v>
      </c>
      <c r="BT154">
        <v>-9.0710399999999997E-2</v>
      </c>
      <c r="BU154">
        <v>-0.1131891</v>
      </c>
      <c r="BV154">
        <v>-0.1222732</v>
      </c>
      <c r="BW154">
        <v>-8.4529400000000005E-2</v>
      </c>
      <c r="BX154">
        <v>0.26594269999999998</v>
      </c>
      <c r="BY154">
        <v>0.34368840000000001</v>
      </c>
      <c r="BZ154">
        <v>-1.2178E-3</v>
      </c>
      <c r="CA154">
        <v>-0.2092753</v>
      </c>
      <c r="CB154">
        <v>-0.1642015</v>
      </c>
      <c r="CC154">
        <v>-9.3465099999999995E-2</v>
      </c>
      <c r="CD154">
        <v>-5.5478800000000002E-2</v>
      </c>
      <c r="CE154">
        <v>-3.5845500000000002E-2</v>
      </c>
      <c r="CF154">
        <v>-2.1164599999999999E-2</v>
      </c>
      <c r="CG154">
        <v>-6.2665000000000004E-3</v>
      </c>
      <c r="CH154">
        <v>-1.8550000000000001E-4</v>
      </c>
      <c r="CI154">
        <v>3.2919999999999998E-3</v>
      </c>
      <c r="CJ154">
        <v>-2.6611E-3</v>
      </c>
      <c r="CK154">
        <v>7.8220000000000004E-4</v>
      </c>
      <c r="CL154">
        <v>-1.6296600000000001E-2</v>
      </c>
      <c r="CM154">
        <v>-2.6069100000000001E-2</v>
      </c>
      <c r="CN154">
        <v>-2.7370599999999998E-2</v>
      </c>
      <c r="CO154">
        <v>-3.8608400000000001E-2</v>
      </c>
      <c r="CP154">
        <v>-5.7279700000000003E-2</v>
      </c>
      <c r="CQ154">
        <v>-7.8639200000000006E-2</v>
      </c>
      <c r="CR154">
        <v>-8.5287799999999997E-2</v>
      </c>
      <c r="CS154">
        <v>-0.10746020000000001</v>
      </c>
      <c r="CT154">
        <v>-0.1163607</v>
      </c>
      <c r="CU154">
        <v>-7.8543799999999997E-2</v>
      </c>
      <c r="CV154">
        <v>0.27185769999999998</v>
      </c>
      <c r="CW154">
        <v>0.34946310000000003</v>
      </c>
      <c r="CX154">
        <v>4.3540999999999996E-3</v>
      </c>
      <c r="CY154">
        <v>-0.2037245</v>
      </c>
      <c r="CZ154">
        <v>-0.15877230000000001</v>
      </c>
      <c r="DA154">
        <v>-8.8323899999999997E-2</v>
      </c>
      <c r="DB154">
        <v>-5.0723699999999997E-2</v>
      </c>
      <c r="DC154">
        <v>-3.1383899999999999E-2</v>
      </c>
      <c r="DD154">
        <v>-1.7010999999999998E-2</v>
      </c>
      <c r="DE154">
        <v>-2.5458E-3</v>
      </c>
      <c r="DF154">
        <v>3.1939E-3</v>
      </c>
      <c r="DG154">
        <v>6.3524999999999996E-3</v>
      </c>
      <c r="DH154">
        <v>8.2299999999999995E-5</v>
      </c>
      <c r="DI154">
        <v>3.5168E-3</v>
      </c>
      <c r="DJ154">
        <v>-1.33192E-2</v>
      </c>
      <c r="DK154">
        <v>-2.2863399999999999E-2</v>
      </c>
      <c r="DL154">
        <v>-2.3779000000000002E-2</v>
      </c>
      <c r="DM154">
        <v>-3.4647699999999997E-2</v>
      </c>
      <c r="DN154">
        <v>-5.2855100000000002E-2</v>
      </c>
      <c r="DO154">
        <v>-7.3680700000000002E-2</v>
      </c>
      <c r="DP154">
        <v>-7.9865199999999997E-2</v>
      </c>
      <c r="DQ154">
        <v>-0.10173119999999999</v>
      </c>
      <c r="DR154">
        <v>-0.11044809999999999</v>
      </c>
      <c r="DS154">
        <v>-7.2558300000000006E-2</v>
      </c>
      <c r="DT154">
        <v>0.27777279999999999</v>
      </c>
      <c r="DU154">
        <v>0.3552379</v>
      </c>
      <c r="DV154">
        <v>9.9260000000000008E-3</v>
      </c>
      <c r="DW154">
        <v>-0.19817370000000001</v>
      </c>
      <c r="DX154">
        <v>-0.15334310000000001</v>
      </c>
      <c r="DY154">
        <v>-8.3182699999999998E-2</v>
      </c>
      <c r="DZ154">
        <v>-4.5968700000000001E-2</v>
      </c>
      <c r="EA154">
        <v>-2.4941999999999999E-2</v>
      </c>
      <c r="EB154">
        <v>-1.10139E-2</v>
      </c>
      <c r="EC154">
        <v>2.8262000000000001E-3</v>
      </c>
      <c r="ED154">
        <v>8.0730999999999997E-3</v>
      </c>
      <c r="EE154">
        <v>1.0771299999999999E-2</v>
      </c>
      <c r="EF154">
        <v>4.0432000000000003E-3</v>
      </c>
      <c r="EG154">
        <v>7.4650999999999997E-3</v>
      </c>
      <c r="EH154">
        <v>-9.0203999999999996E-3</v>
      </c>
      <c r="EI154">
        <v>-1.8234899999999998E-2</v>
      </c>
      <c r="EJ154">
        <v>-1.8593200000000001E-2</v>
      </c>
      <c r="EK154">
        <v>-2.8929E-2</v>
      </c>
      <c r="EL154">
        <v>-4.6466800000000003E-2</v>
      </c>
      <c r="EM154">
        <v>-6.6521399999999994E-2</v>
      </c>
      <c r="EN154">
        <v>-7.2035799999999997E-2</v>
      </c>
      <c r="EO154">
        <v>-9.3459600000000004E-2</v>
      </c>
      <c r="EP154">
        <v>-0.1019114</v>
      </c>
      <c r="EQ154">
        <v>-6.3916200000000006E-2</v>
      </c>
      <c r="ER154">
        <v>0.28631309999999999</v>
      </c>
      <c r="ES154">
        <v>0.3635758</v>
      </c>
      <c r="ET154">
        <v>1.7971000000000001E-2</v>
      </c>
      <c r="EU154">
        <v>-0.1901592</v>
      </c>
      <c r="EV154">
        <v>-0.1455042</v>
      </c>
      <c r="EW154">
        <v>-7.5759599999999996E-2</v>
      </c>
      <c r="EX154">
        <v>-3.9103100000000002E-2</v>
      </c>
      <c r="EY154">
        <v>80.0244</v>
      </c>
      <c r="EZ154">
        <v>78.26437</v>
      </c>
      <c r="FA154">
        <v>76.853080000000006</v>
      </c>
      <c r="FB154">
        <v>75.556709999999995</v>
      </c>
      <c r="FC154">
        <v>75.084429999999998</v>
      </c>
      <c r="FD154">
        <v>74.007570000000001</v>
      </c>
      <c r="FE154">
        <v>73.570830000000001</v>
      </c>
      <c r="FF154">
        <v>74.986990000000006</v>
      </c>
      <c r="FG154">
        <v>79.43938</v>
      </c>
      <c r="FH154">
        <v>85.138210000000001</v>
      </c>
      <c r="FI154">
        <v>90.189260000000004</v>
      </c>
      <c r="FJ154">
        <v>95.240260000000006</v>
      </c>
      <c r="FK154">
        <v>99.319270000000003</v>
      </c>
      <c r="FL154">
        <v>102.62350000000001</v>
      </c>
      <c r="FM154">
        <v>105.0934</v>
      </c>
      <c r="FN154">
        <v>106.35380000000001</v>
      </c>
      <c r="FO154">
        <v>105.785</v>
      </c>
      <c r="FP154">
        <v>103.6285</v>
      </c>
      <c r="FQ154">
        <v>99.746729999999999</v>
      </c>
      <c r="FR154">
        <v>93.923879999999997</v>
      </c>
      <c r="FS154">
        <v>89.366</v>
      </c>
      <c r="FT154">
        <v>86.676860000000005</v>
      </c>
      <c r="FU154">
        <v>84.140299999999996</v>
      </c>
      <c r="FV154">
        <v>81.823170000000005</v>
      </c>
      <c r="FW154">
        <v>9.7503199999999998E-2</v>
      </c>
      <c r="FX154">
        <v>7.1646000000000001E-3</v>
      </c>
      <c r="FY154">
        <v>7.1646000000000001E-3</v>
      </c>
      <c r="FZ154">
        <v>0</v>
      </c>
      <c r="GA154">
        <v>0</v>
      </c>
    </row>
    <row r="155" spans="1:183" x14ac:dyDescent="0.3">
      <c r="A155" t="s">
        <v>52</v>
      </c>
      <c r="B155" t="s">
        <v>53</v>
      </c>
      <c r="C155" t="s">
        <v>107</v>
      </c>
      <c r="D155" s="6">
        <v>44813</v>
      </c>
      <c r="E155" s="46">
        <v>17</v>
      </c>
      <c r="F155" s="46">
        <v>18</v>
      </c>
      <c r="G155" s="46">
        <v>17</v>
      </c>
      <c r="H155" s="46">
        <v>18</v>
      </c>
      <c r="I155">
        <v>11316</v>
      </c>
      <c r="J155">
        <v>28010</v>
      </c>
      <c r="K155">
        <v>1.2989310000000001</v>
      </c>
      <c r="L155">
        <v>1.131507</v>
      </c>
      <c r="M155">
        <v>0.99609139999999996</v>
      </c>
      <c r="N155">
        <v>0.90417800000000004</v>
      </c>
      <c r="O155">
        <v>0.84941599999999995</v>
      </c>
      <c r="P155">
        <v>0.82662210000000003</v>
      </c>
      <c r="Q155">
        <v>0.88097190000000003</v>
      </c>
      <c r="R155">
        <v>0.89179350000000002</v>
      </c>
      <c r="S155">
        <v>0.83606979999999997</v>
      </c>
      <c r="T155">
        <v>0.85300750000000003</v>
      </c>
      <c r="U155">
        <v>0.92175660000000004</v>
      </c>
      <c r="V155">
        <v>1.0474429999999999</v>
      </c>
      <c r="W155">
        <v>1.2245299999999999</v>
      </c>
      <c r="X155">
        <v>1.451603</v>
      </c>
      <c r="Y155">
        <v>1.735795</v>
      </c>
      <c r="Z155">
        <v>2.027228</v>
      </c>
      <c r="AA155">
        <v>2.2512560000000001</v>
      </c>
      <c r="AB155">
        <v>2.4344589999999999</v>
      </c>
      <c r="AC155">
        <v>2.4613870000000002</v>
      </c>
      <c r="AD155">
        <v>2.2370480000000001</v>
      </c>
      <c r="AE155">
        <v>2.0009739999999998</v>
      </c>
      <c r="AF155">
        <v>1.7775110000000001</v>
      </c>
      <c r="AG155">
        <v>1.5147010000000001</v>
      </c>
      <c r="AH155">
        <v>1.2621720000000001</v>
      </c>
      <c r="AI155">
        <v>-7.7474500000000002E-2</v>
      </c>
      <c r="AJ155">
        <v>-5.1437099999999999E-2</v>
      </c>
      <c r="AK155">
        <v>-4.5443499999999998E-2</v>
      </c>
      <c r="AL155">
        <v>-3.3070099999999998E-2</v>
      </c>
      <c r="AM155">
        <v>-1.8071400000000001E-2</v>
      </c>
      <c r="AN155">
        <v>-2.07152E-2</v>
      </c>
      <c r="AO155">
        <v>-1.9644999999999999E-2</v>
      </c>
      <c r="AP155">
        <v>-1.28243E-2</v>
      </c>
      <c r="AQ155">
        <v>-3.5274800000000002E-2</v>
      </c>
      <c r="AR155">
        <v>-3.9091800000000003E-2</v>
      </c>
      <c r="AS155">
        <v>-4.0169900000000001E-2</v>
      </c>
      <c r="AT155">
        <v>-5.1757200000000003E-2</v>
      </c>
      <c r="AU155">
        <v>-7.7504100000000006E-2</v>
      </c>
      <c r="AV155">
        <v>-0.100372</v>
      </c>
      <c r="AW155">
        <v>-9.2669600000000005E-2</v>
      </c>
      <c r="AX155">
        <v>-0.1036892</v>
      </c>
      <c r="AY155">
        <v>0.1663837</v>
      </c>
      <c r="AZ155">
        <v>0.23905319999999999</v>
      </c>
      <c r="BA155">
        <v>-0.1447814</v>
      </c>
      <c r="BB155">
        <v>-0.13025200000000001</v>
      </c>
      <c r="BC155">
        <v>-0.10416259999999999</v>
      </c>
      <c r="BD155">
        <v>-7.4248499999999995E-2</v>
      </c>
      <c r="BE155">
        <v>-4.6866699999999997E-2</v>
      </c>
      <c r="BF155">
        <v>-2.4798199999999999E-2</v>
      </c>
      <c r="BG155">
        <v>-6.8859299999999998E-2</v>
      </c>
      <c r="BH155">
        <v>-4.3264200000000003E-2</v>
      </c>
      <c r="BI155">
        <v>-3.81803E-2</v>
      </c>
      <c r="BJ155">
        <v>-2.6627999999999999E-2</v>
      </c>
      <c r="BK155">
        <v>-1.20637E-2</v>
      </c>
      <c r="BL155">
        <v>-1.5003499999999999E-2</v>
      </c>
      <c r="BM155">
        <v>-1.35929E-2</v>
      </c>
      <c r="BN155">
        <v>-6.3236000000000004E-3</v>
      </c>
      <c r="BO155">
        <v>-2.82226E-2</v>
      </c>
      <c r="BP155">
        <v>-3.1421600000000001E-2</v>
      </c>
      <c r="BQ155">
        <v>-3.2051299999999998E-2</v>
      </c>
      <c r="BR155">
        <v>-4.3150500000000001E-2</v>
      </c>
      <c r="BS155">
        <v>-6.8257799999999993E-2</v>
      </c>
      <c r="BT155">
        <v>-9.03611E-2</v>
      </c>
      <c r="BU155">
        <v>-8.1898100000000001E-2</v>
      </c>
      <c r="BV155">
        <v>-9.2331099999999999E-2</v>
      </c>
      <c r="BW155">
        <v>0.1777994</v>
      </c>
      <c r="BX155">
        <v>0.25076959999999998</v>
      </c>
      <c r="BY155">
        <v>-0.13264529999999999</v>
      </c>
      <c r="BZ155">
        <v>-0.1189742</v>
      </c>
      <c r="CA155">
        <v>-9.3815899999999994E-2</v>
      </c>
      <c r="CB155">
        <v>-6.44459E-2</v>
      </c>
      <c r="CC155">
        <v>-3.7850200000000001E-2</v>
      </c>
      <c r="CD155">
        <v>-1.6657000000000002E-2</v>
      </c>
      <c r="CE155">
        <v>-6.2892500000000004E-2</v>
      </c>
      <c r="CF155">
        <v>-3.7603600000000001E-2</v>
      </c>
      <c r="CG155">
        <v>-3.3149900000000003E-2</v>
      </c>
      <c r="CH155">
        <v>-2.21662E-2</v>
      </c>
      <c r="CI155">
        <v>-7.9027999999999998E-3</v>
      </c>
      <c r="CJ155">
        <v>-1.1047599999999999E-2</v>
      </c>
      <c r="CK155">
        <v>-9.4012000000000002E-3</v>
      </c>
      <c r="CL155">
        <v>-1.8213000000000001E-3</v>
      </c>
      <c r="CM155">
        <v>-2.33382E-2</v>
      </c>
      <c r="CN155">
        <v>-2.6109299999999998E-2</v>
      </c>
      <c r="CO155">
        <v>-2.6428299999999998E-2</v>
      </c>
      <c r="CP155">
        <v>-3.71895E-2</v>
      </c>
      <c r="CQ155">
        <v>-6.1853900000000003E-2</v>
      </c>
      <c r="CR155">
        <v>-8.3427600000000005E-2</v>
      </c>
      <c r="CS155">
        <v>-7.4437799999999998E-2</v>
      </c>
      <c r="CT155">
        <v>-8.4464499999999998E-2</v>
      </c>
      <c r="CU155">
        <v>0.1857058</v>
      </c>
      <c r="CV155">
        <v>0.25888440000000001</v>
      </c>
      <c r="CW155">
        <v>-0.1242399</v>
      </c>
      <c r="CX155">
        <v>-0.1111632</v>
      </c>
      <c r="CY155">
        <v>-8.6649799999999999E-2</v>
      </c>
      <c r="CZ155">
        <v>-5.7656699999999998E-2</v>
      </c>
      <c r="DA155">
        <v>-3.1605399999999999E-2</v>
      </c>
      <c r="DB155">
        <v>-1.1018500000000001E-2</v>
      </c>
      <c r="DC155">
        <v>-5.6925700000000003E-2</v>
      </c>
      <c r="DD155">
        <v>-3.1943100000000002E-2</v>
      </c>
      <c r="DE155">
        <v>-2.8119499999999999E-2</v>
      </c>
      <c r="DF155">
        <v>-1.7704299999999999E-2</v>
      </c>
      <c r="DG155">
        <v>-3.7420000000000001E-3</v>
      </c>
      <c r="DH155">
        <v>-7.0916E-3</v>
      </c>
      <c r="DI155">
        <v>-5.2094999999999997E-3</v>
      </c>
      <c r="DJ155">
        <v>2.6809999999999998E-3</v>
      </c>
      <c r="DK155">
        <v>-1.8453799999999999E-2</v>
      </c>
      <c r="DL155">
        <v>-2.0797E-2</v>
      </c>
      <c r="DM155">
        <v>-2.0805400000000002E-2</v>
      </c>
      <c r="DN155">
        <v>-3.1228499999999999E-2</v>
      </c>
      <c r="DO155">
        <v>-5.5449900000000003E-2</v>
      </c>
      <c r="DP155">
        <v>-7.6494099999999995E-2</v>
      </c>
      <c r="DQ155">
        <v>-6.6977499999999995E-2</v>
      </c>
      <c r="DR155">
        <v>-7.6597999999999999E-2</v>
      </c>
      <c r="DS155">
        <v>0.19361220000000001</v>
      </c>
      <c r="DT155">
        <v>0.26699909999999999</v>
      </c>
      <c r="DU155">
        <v>-0.11583450000000001</v>
      </c>
      <c r="DV155">
        <v>-0.10335220000000001</v>
      </c>
      <c r="DW155">
        <v>-7.9483600000000001E-2</v>
      </c>
      <c r="DX155">
        <v>-5.0867500000000003E-2</v>
      </c>
      <c r="DY155">
        <v>-2.5360600000000001E-2</v>
      </c>
      <c r="DZ155">
        <v>-5.3799E-3</v>
      </c>
      <c r="EA155">
        <v>-4.8310499999999999E-2</v>
      </c>
      <c r="EB155">
        <v>-2.3770099999999999E-2</v>
      </c>
      <c r="EC155">
        <v>-2.0856400000000001E-2</v>
      </c>
      <c r="ED155">
        <v>-1.12622E-2</v>
      </c>
      <c r="EE155">
        <v>2.2656999999999998E-3</v>
      </c>
      <c r="EF155">
        <v>-1.3799000000000001E-3</v>
      </c>
      <c r="EG155">
        <v>8.4259999999999999E-4</v>
      </c>
      <c r="EH155">
        <v>9.1816999999999992E-3</v>
      </c>
      <c r="EI155">
        <v>-1.14015E-2</v>
      </c>
      <c r="EJ155">
        <v>-1.3126799999999999E-2</v>
      </c>
      <c r="EK155">
        <v>-1.26867E-2</v>
      </c>
      <c r="EL155">
        <v>-2.2621800000000001E-2</v>
      </c>
      <c r="EM155">
        <v>-4.62037E-2</v>
      </c>
      <c r="EN155">
        <v>-6.6483299999999995E-2</v>
      </c>
      <c r="EO155">
        <v>-5.6205999999999999E-2</v>
      </c>
      <c r="EP155">
        <v>-6.5239900000000003E-2</v>
      </c>
      <c r="EQ155">
        <v>0.20502790000000001</v>
      </c>
      <c r="ER155">
        <v>0.2787155</v>
      </c>
      <c r="ES155">
        <v>-0.1036984</v>
      </c>
      <c r="ET155">
        <v>-9.2074400000000001E-2</v>
      </c>
      <c r="EU155">
        <v>-6.9136900000000001E-2</v>
      </c>
      <c r="EV155">
        <v>-4.1064900000000001E-2</v>
      </c>
      <c r="EW155">
        <v>-1.63442E-2</v>
      </c>
      <c r="EX155">
        <v>2.7613E-3</v>
      </c>
      <c r="EY155">
        <v>83.03228</v>
      </c>
      <c r="EZ155">
        <v>82.42456</v>
      </c>
      <c r="FA155">
        <v>80.141139999999993</v>
      </c>
      <c r="FB155">
        <v>78.502560000000003</v>
      </c>
      <c r="FC155">
        <v>78.750680000000003</v>
      </c>
      <c r="FD155">
        <v>77.467590000000001</v>
      </c>
      <c r="FE155">
        <v>75.477959999999996</v>
      </c>
      <c r="FF155">
        <v>75.518069999999994</v>
      </c>
      <c r="FG155">
        <v>78.737219999999994</v>
      </c>
      <c r="FH155">
        <v>82.228489999999994</v>
      </c>
      <c r="FI155">
        <v>86.576359999999994</v>
      </c>
      <c r="FJ155">
        <v>91.296949999999995</v>
      </c>
      <c r="FK155">
        <v>95.327600000000004</v>
      </c>
      <c r="FL155">
        <v>98.725790000000003</v>
      </c>
      <c r="FM155">
        <v>100.69670000000001</v>
      </c>
      <c r="FN155">
        <v>102.5395</v>
      </c>
      <c r="FO155">
        <v>102.8811</v>
      </c>
      <c r="FP155">
        <v>102.036</v>
      </c>
      <c r="FQ155">
        <v>98.303520000000006</v>
      </c>
      <c r="FR155">
        <v>92.099530000000001</v>
      </c>
      <c r="FS155">
        <v>87.072969999999998</v>
      </c>
      <c r="FT155">
        <v>83.592690000000005</v>
      </c>
      <c r="FU155">
        <v>81.136970000000005</v>
      </c>
      <c r="FV155">
        <v>79.400229999999993</v>
      </c>
      <c r="FW155">
        <v>0.13400300000000001</v>
      </c>
      <c r="FX155">
        <v>1.08025E-2</v>
      </c>
      <c r="FY155">
        <v>1.08025E-2</v>
      </c>
      <c r="FZ155">
        <v>0</v>
      </c>
      <c r="GA155">
        <v>0</v>
      </c>
    </row>
    <row r="156" spans="1:183" x14ac:dyDescent="0.3">
      <c r="A156" t="s">
        <v>52</v>
      </c>
      <c r="B156" t="s">
        <v>53</v>
      </c>
      <c r="C156" t="s">
        <v>97</v>
      </c>
      <c r="D156" s="6">
        <v>44753</v>
      </c>
      <c r="E156" s="46">
        <v>18</v>
      </c>
      <c r="F156" s="46">
        <v>19</v>
      </c>
      <c r="G156" s="46">
        <v>18</v>
      </c>
      <c r="H156" s="46">
        <v>19</v>
      </c>
      <c r="I156">
        <v>9401</v>
      </c>
      <c r="J156">
        <v>22979</v>
      </c>
      <c r="K156">
        <v>1.4591400000000001</v>
      </c>
      <c r="L156">
        <v>1.2599</v>
      </c>
      <c r="M156">
        <v>1.1294919999999999</v>
      </c>
      <c r="N156">
        <v>1.02566</v>
      </c>
      <c r="O156">
        <v>0.95867530000000001</v>
      </c>
      <c r="P156">
        <v>0.94990909999999995</v>
      </c>
      <c r="Q156">
        <v>0.8864822</v>
      </c>
      <c r="R156">
        <v>0.70517430000000003</v>
      </c>
      <c r="S156">
        <v>0.52470079999999997</v>
      </c>
      <c r="T156">
        <v>0.41528280000000001</v>
      </c>
      <c r="U156">
        <v>0.39479419999999998</v>
      </c>
      <c r="V156">
        <v>0.41538989999999998</v>
      </c>
      <c r="W156">
        <v>0.49127189999999998</v>
      </c>
      <c r="X156">
        <v>0.60830910000000005</v>
      </c>
      <c r="Y156">
        <v>0.79428849999999995</v>
      </c>
      <c r="Z156">
        <v>1.1148709999999999</v>
      </c>
      <c r="AA156">
        <v>1.589928</v>
      </c>
      <c r="AB156">
        <v>2.265101</v>
      </c>
      <c r="AC156">
        <v>2.897831</v>
      </c>
      <c r="AD156">
        <v>3.1895509999999998</v>
      </c>
      <c r="AE156">
        <v>3.1079240000000001</v>
      </c>
      <c r="AF156">
        <v>2.7997420000000002</v>
      </c>
      <c r="AG156">
        <v>2.3460359999999998</v>
      </c>
      <c r="AH156">
        <v>1.930318</v>
      </c>
      <c r="AI156">
        <v>-3.0799300000000002E-2</v>
      </c>
      <c r="AJ156">
        <v>-2.4505099999999998E-2</v>
      </c>
      <c r="AK156">
        <v>-1.5246900000000001E-2</v>
      </c>
      <c r="AL156">
        <v>-1.3461300000000001E-2</v>
      </c>
      <c r="AM156">
        <v>-1.9026899999999999E-2</v>
      </c>
      <c r="AN156">
        <v>-1.42848E-2</v>
      </c>
      <c r="AO156">
        <v>-1.9795299999999998E-2</v>
      </c>
      <c r="AP156">
        <v>-9.9220000000000003E-3</v>
      </c>
      <c r="AQ156">
        <v>-1.2341100000000001E-2</v>
      </c>
      <c r="AR156">
        <v>-2.5860299999999999E-2</v>
      </c>
      <c r="AS156">
        <v>-1.98137E-2</v>
      </c>
      <c r="AT156">
        <v>-2.2855899999999998E-2</v>
      </c>
      <c r="AU156">
        <v>-2.1805399999999999E-2</v>
      </c>
      <c r="AV156">
        <v>-1.9037399999999999E-2</v>
      </c>
      <c r="AW156">
        <v>-3.4817500000000001E-2</v>
      </c>
      <c r="AX156">
        <v>-2.7701099999999999E-2</v>
      </c>
      <c r="AY156">
        <v>-3.7456299999999998E-2</v>
      </c>
      <c r="AZ156">
        <v>0.27371849999999998</v>
      </c>
      <c r="BA156">
        <v>0.33180179999999998</v>
      </c>
      <c r="BB156">
        <v>-0.20146230000000001</v>
      </c>
      <c r="BC156">
        <v>-0.17696999999999999</v>
      </c>
      <c r="BD156">
        <v>-0.1208941</v>
      </c>
      <c r="BE156">
        <v>-7.5490399999999999E-2</v>
      </c>
      <c r="BF156">
        <v>-4.3955300000000003E-2</v>
      </c>
      <c r="BG156">
        <v>-2.0606300000000001E-2</v>
      </c>
      <c r="BH156">
        <v>-1.5018E-2</v>
      </c>
      <c r="BI156">
        <v>-6.7499999999999999E-3</v>
      </c>
      <c r="BJ156">
        <v>-5.5893000000000002E-3</v>
      </c>
      <c r="BK156">
        <v>-1.20012E-2</v>
      </c>
      <c r="BL156">
        <v>-7.7619999999999998E-3</v>
      </c>
      <c r="BM156">
        <v>-1.31041E-2</v>
      </c>
      <c r="BN156">
        <v>-3.0731999999999999E-3</v>
      </c>
      <c r="BO156">
        <v>-5.5100000000000001E-3</v>
      </c>
      <c r="BP156">
        <v>-1.9006200000000001E-2</v>
      </c>
      <c r="BQ156">
        <v>-1.3134699999999999E-2</v>
      </c>
      <c r="BR156">
        <v>-1.6028299999999999E-2</v>
      </c>
      <c r="BS156">
        <v>-1.4525100000000001E-2</v>
      </c>
      <c r="BT156">
        <v>-1.1176699999999999E-2</v>
      </c>
      <c r="BU156">
        <v>-2.6146800000000001E-2</v>
      </c>
      <c r="BV156">
        <v>-1.8123799999999999E-2</v>
      </c>
      <c r="BW156">
        <v>-2.68329E-2</v>
      </c>
      <c r="BX156">
        <v>0.28597280000000003</v>
      </c>
      <c r="BY156">
        <v>0.3454392</v>
      </c>
      <c r="BZ156">
        <v>-0.187164</v>
      </c>
      <c r="CA156">
        <v>-0.16315479999999999</v>
      </c>
      <c r="CB156">
        <v>-0.1078952</v>
      </c>
      <c r="CC156">
        <v>-6.3370999999999997E-2</v>
      </c>
      <c r="CD156">
        <v>-3.29517E-2</v>
      </c>
      <c r="CE156">
        <v>-1.3546600000000001E-2</v>
      </c>
      <c r="CF156">
        <v>-8.4472999999999996E-3</v>
      </c>
      <c r="CG156">
        <v>-8.6510000000000005E-4</v>
      </c>
      <c r="CH156">
        <v>-1.372E-4</v>
      </c>
      <c r="CI156">
        <v>-7.1352999999999998E-3</v>
      </c>
      <c r="CJ156">
        <v>-3.2442E-3</v>
      </c>
      <c r="CK156">
        <v>-8.4697999999999996E-3</v>
      </c>
      <c r="CL156">
        <v>1.6703E-3</v>
      </c>
      <c r="CM156">
        <v>-7.7879999999999996E-4</v>
      </c>
      <c r="CN156">
        <v>-1.4259000000000001E-2</v>
      </c>
      <c r="CO156">
        <v>-8.5086999999999992E-3</v>
      </c>
      <c r="CP156">
        <v>-1.1299500000000001E-2</v>
      </c>
      <c r="CQ156">
        <v>-9.4827999999999996E-3</v>
      </c>
      <c r="CR156">
        <v>-5.7324999999999997E-3</v>
      </c>
      <c r="CS156">
        <v>-2.01415E-2</v>
      </c>
      <c r="CT156">
        <v>-1.14907E-2</v>
      </c>
      <c r="CU156">
        <v>-1.9475200000000002E-2</v>
      </c>
      <c r="CV156">
        <v>0.29446</v>
      </c>
      <c r="CW156">
        <v>0.35488439999999999</v>
      </c>
      <c r="CX156">
        <v>-0.177261</v>
      </c>
      <c r="CY156">
        <v>-0.15358640000000001</v>
      </c>
      <c r="CZ156">
        <v>-9.88922E-2</v>
      </c>
      <c r="DA156">
        <v>-5.4977100000000001E-2</v>
      </c>
      <c r="DB156">
        <v>-2.5330700000000001E-2</v>
      </c>
      <c r="DC156">
        <v>-6.4869000000000003E-3</v>
      </c>
      <c r="DD156">
        <v>-1.8766E-3</v>
      </c>
      <c r="DE156">
        <v>5.0197999999999996E-3</v>
      </c>
      <c r="DF156">
        <v>5.3150000000000003E-3</v>
      </c>
      <c r="DG156">
        <v>-2.2693000000000001E-3</v>
      </c>
      <c r="DH156">
        <v>1.2734999999999999E-3</v>
      </c>
      <c r="DI156">
        <v>-3.8354999999999999E-3</v>
      </c>
      <c r="DJ156">
        <v>6.4136999999999996E-3</v>
      </c>
      <c r="DK156">
        <v>3.9524E-3</v>
      </c>
      <c r="DL156">
        <v>-9.5118000000000008E-3</v>
      </c>
      <c r="DM156">
        <v>-3.8828000000000001E-3</v>
      </c>
      <c r="DN156">
        <v>-6.5706000000000002E-3</v>
      </c>
      <c r="DO156">
        <v>-4.4403999999999997E-3</v>
      </c>
      <c r="DP156">
        <v>-2.8820000000000001E-4</v>
      </c>
      <c r="DQ156">
        <v>-1.41362E-2</v>
      </c>
      <c r="DR156">
        <v>-4.8574999999999998E-3</v>
      </c>
      <c r="DS156">
        <v>-1.21174E-2</v>
      </c>
      <c r="DT156">
        <v>0.30294729999999997</v>
      </c>
      <c r="DU156">
        <v>0.36432959999999998</v>
      </c>
      <c r="DV156">
        <v>-0.16735810000000001</v>
      </c>
      <c r="DW156">
        <v>-0.14401800000000001</v>
      </c>
      <c r="DX156">
        <v>-8.9889300000000005E-2</v>
      </c>
      <c r="DY156">
        <v>-4.6583300000000001E-2</v>
      </c>
      <c r="DZ156">
        <v>-1.7709800000000001E-2</v>
      </c>
      <c r="EA156">
        <v>3.7060999999999999E-3</v>
      </c>
      <c r="EB156">
        <v>7.6105000000000001E-3</v>
      </c>
      <c r="EC156">
        <v>1.35166E-2</v>
      </c>
      <c r="ED156">
        <v>1.31869E-2</v>
      </c>
      <c r="EE156">
        <v>4.7562999999999998E-3</v>
      </c>
      <c r="EF156">
        <v>7.7964000000000002E-3</v>
      </c>
      <c r="EG156">
        <v>2.8557999999999999E-3</v>
      </c>
      <c r="EH156">
        <v>1.32625E-2</v>
      </c>
      <c r="EI156">
        <v>1.07835E-2</v>
      </c>
      <c r="EJ156">
        <v>-2.6576999999999998E-3</v>
      </c>
      <c r="EK156">
        <v>2.7962999999999998E-3</v>
      </c>
      <c r="EL156">
        <v>2.5700000000000001E-4</v>
      </c>
      <c r="EM156">
        <v>2.8398999999999998E-3</v>
      </c>
      <c r="EN156">
        <v>7.5724E-3</v>
      </c>
      <c r="EO156">
        <v>-5.4654999999999999E-3</v>
      </c>
      <c r="EP156">
        <v>4.7197999999999997E-3</v>
      </c>
      <c r="EQ156">
        <v>-1.4940000000000001E-3</v>
      </c>
      <c r="ER156">
        <v>0.31520160000000003</v>
      </c>
      <c r="ES156">
        <v>0.377967</v>
      </c>
      <c r="ET156">
        <v>-0.1530598</v>
      </c>
      <c r="EU156">
        <v>-0.13020280000000001</v>
      </c>
      <c r="EV156">
        <v>-7.6890399999999998E-2</v>
      </c>
      <c r="EW156">
        <v>-3.4463899999999999E-2</v>
      </c>
      <c r="EX156">
        <v>-6.7061999999999998E-3</v>
      </c>
      <c r="EY156">
        <v>75.840519999999998</v>
      </c>
      <c r="EZ156">
        <v>75.205460000000002</v>
      </c>
      <c r="FA156">
        <v>74.149519999999995</v>
      </c>
      <c r="FB156">
        <v>73.130319999999998</v>
      </c>
      <c r="FC156">
        <v>71.765309999999999</v>
      </c>
      <c r="FD156">
        <v>70.477969999999999</v>
      </c>
      <c r="FE156">
        <v>71.142619999999994</v>
      </c>
      <c r="FF156">
        <v>74.533940000000001</v>
      </c>
      <c r="FG156">
        <v>78.946290000000005</v>
      </c>
      <c r="FH156">
        <v>83.995930000000001</v>
      </c>
      <c r="FI156">
        <v>87.843059999999994</v>
      </c>
      <c r="FJ156">
        <v>90.974810000000005</v>
      </c>
      <c r="FK156">
        <v>94.152370000000005</v>
      </c>
      <c r="FL156">
        <v>96.409679999999994</v>
      </c>
      <c r="FM156">
        <v>98.037239999999997</v>
      </c>
      <c r="FN156">
        <v>99.779960000000003</v>
      </c>
      <c r="FO156">
        <v>100.1991</v>
      </c>
      <c r="FP156">
        <v>99.736429999999999</v>
      </c>
      <c r="FQ156">
        <v>98.386960000000002</v>
      </c>
      <c r="FR156">
        <v>94.751289999999997</v>
      </c>
      <c r="FS156">
        <v>89.625140000000002</v>
      </c>
      <c r="FT156">
        <v>85.428700000000006</v>
      </c>
      <c r="FU156">
        <v>82.400379999999998</v>
      </c>
      <c r="FV156">
        <v>79.787509999999997</v>
      </c>
      <c r="FW156">
        <v>1.45328E-2</v>
      </c>
      <c r="FX156">
        <v>1.2107400000000001E-2</v>
      </c>
      <c r="FY156">
        <v>1.2107400000000001E-2</v>
      </c>
      <c r="FZ156">
        <v>0</v>
      </c>
      <c r="GA156">
        <v>0</v>
      </c>
    </row>
    <row r="157" spans="1:183" x14ac:dyDescent="0.3">
      <c r="A157" t="s">
        <v>52</v>
      </c>
      <c r="B157" t="s">
        <v>53</v>
      </c>
      <c r="C157" t="s">
        <v>97</v>
      </c>
      <c r="D157" s="6">
        <v>44758</v>
      </c>
      <c r="E157" s="46">
        <v>17</v>
      </c>
      <c r="F157" s="46">
        <v>19</v>
      </c>
      <c r="G157" s="46">
        <v>18</v>
      </c>
      <c r="H157" s="46">
        <v>18</v>
      </c>
      <c r="I157">
        <v>15174</v>
      </c>
      <c r="J157">
        <v>23035</v>
      </c>
      <c r="K157">
        <v>1.5965879999999999</v>
      </c>
      <c r="L157">
        <v>1.366007</v>
      </c>
      <c r="M157">
        <v>1.214636</v>
      </c>
      <c r="N157">
        <v>1.1133630000000001</v>
      </c>
      <c r="O157">
        <v>1.037784</v>
      </c>
      <c r="P157">
        <v>1.00566</v>
      </c>
      <c r="Q157">
        <v>0.92876119999999995</v>
      </c>
      <c r="R157">
        <v>0.74226360000000002</v>
      </c>
      <c r="S157">
        <v>0.57745679999999999</v>
      </c>
      <c r="T157">
        <v>0.48606719999999998</v>
      </c>
      <c r="U157">
        <v>0.45464120000000002</v>
      </c>
      <c r="V157">
        <v>0.4741437</v>
      </c>
      <c r="W157">
        <v>0.5566702</v>
      </c>
      <c r="X157">
        <v>0.67723049999999996</v>
      </c>
      <c r="Y157">
        <v>0.90296350000000003</v>
      </c>
      <c r="Z157">
        <v>1.222877</v>
      </c>
      <c r="AA157">
        <v>1.720639</v>
      </c>
      <c r="AB157">
        <v>2.3875440000000001</v>
      </c>
      <c r="AC157">
        <v>3.0249609999999998</v>
      </c>
      <c r="AD157">
        <v>3.3543699999999999</v>
      </c>
      <c r="AE157">
        <v>3.24051</v>
      </c>
      <c r="AF157">
        <v>2.9506830000000002</v>
      </c>
      <c r="AG157">
        <v>2.5430199999999998</v>
      </c>
      <c r="AH157">
        <v>2.1452429999999998</v>
      </c>
      <c r="AI157">
        <v>-6.8710999999999998E-3</v>
      </c>
      <c r="AJ157">
        <v>-2.0678599999999998E-2</v>
      </c>
      <c r="AK157">
        <v>-1.5808300000000001E-2</v>
      </c>
      <c r="AL157">
        <v>2.5511000000000002E-3</v>
      </c>
      <c r="AM157">
        <v>-2.1435E-3</v>
      </c>
      <c r="AN157">
        <v>5.6649999999999995E-4</v>
      </c>
      <c r="AO157">
        <v>-1.0659699999999999E-2</v>
      </c>
      <c r="AP157">
        <v>-1.23039E-2</v>
      </c>
      <c r="AQ157">
        <v>-1.61046E-2</v>
      </c>
      <c r="AR157">
        <v>-6.1593000000000004E-3</v>
      </c>
      <c r="AS157">
        <v>-7.9200999999999994E-3</v>
      </c>
      <c r="AT157">
        <v>-1.21507E-2</v>
      </c>
      <c r="AU157">
        <v>-6.2543E-3</v>
      </c>
      <c r="AV157">
        <v>-1.9022600000000001E-2</v>
      </c>
      <c r="AW157">
        <v>-1.3063999999999999E-2</v>
      </c>
      <c r="AX157">
        <v>-3.4506299999999997E-2</v>
      </c>
      <c r="AY157">
        <v>0.13574349999999999</v>
      </c>
      <c r="AZ157">
        <v>0.27166430000000003</v>
      </c>
      <c r="BA157">
        <v>-9.8936099999999999E-2</v>
      </c>
      <c r="BB157">
        <v>-0.18715560000000001</v>
      </c>
      <c r="BC157">
        <v>-0.14099059999999999</v>
      </c>
      <c r="BD157">
        <v>-8.2416799999999998E-2</v>
      </c>
      <c r="BE157">
        <v>-5.5111899999999998E-2</v>
      </c>
      <c r="BF157">
        <v>-4.0844499999999999E-2</v>
      </c>
      <c r="BG157">
        <v>1.3485999999999999E-3</v>
      </c>
      <c r="BH157">
        <v>-1.31384E-2</v>
      </c>
      <c r="BI157">
        <v>-8.9110999999999999E-3</v>
      </c>
      <c r="BJ157">
        <v>9.0247999999999995E-3</v>
      </c>
      <c r="BK157">
        <v>3.9931999999999997E-3</v>
      </c>
      <c r="BL157">
        <v>6.0660999999999996E-3</v>
      </c>
      <c r="BM157">
        <v>-5.2805999999999999E-3</v>
      </c>
      <c r="BN157">
        <v>-6.5261E-3</v>
      </c>
      <c r="BO157">
        <v>-1.0304000000000001E-2</v>
      </c>
      <c r="BP157">
        <v>-5.442E-4</v>
      </c>
      <c r="BQ157">
        <v>-2.2905999999999998E-3</v>
      </c>
      <c r="BR157">
        <v>-6.3778999999999997E-3</v>
      </c>
      <c r="BS157">
        <v>-3.8899999999999997E-5</v>
      </c>
      <c r="BT157">
        <v>-1.23234E-2</v>
      </c>
      <c r="BU157">
        <v>-5.5262000000000002E-3</v>
      </c>
      <c r="BV157">
        <v>-2.6214700000000001E-2</v>
      </c>
      <c r="BW157">
        <v>0.14493310000000001</v>
      </c>
      <c r="BX157">
        <v>0.28227150000000001</v>
      </c>
      <c r="BY157">
        <v>-8.7185399999999996E-2</v>
      </c>
      <c r="BZ157">
        <v>-0.1750852</v>
      </c>
      <c r="CA157">
        <v>-0.1293638</v>
      </c>
      <c r="CB157">
        <v>-7.1157899999999996E-2</v>
      </c>
      <c r="CC157">
        <v>-4.45394E-2</v>
      </c>
      <c r="CD157">
        <v>-3.1272099999999997E-2</v>
      </c>
      <c r="CE157">
        <v>7.0416000000000003E-3</v>
      </c>
      <c r="CF157">
        <v>-7.9161000000000006E-3</v>
      </c>
      <c r="CG157">
        <v>-4.1340999999999999E-3</v>
      </c>
      <c r="CH157">
        <v>1.3508600000000001E-2</v>
      </c>
      <c r="CI157">
        <v>8.2433999999999997E-3</v>
      </c>
      <c r="CJ157">
        <v>9.8750999999999995E-3</v>
      </c>
      <c r="CK157">
        <v>-1.5551E-3</v>
      </c>
      <c r="CL157">
        <v>-2.5244999999999998E-3</v>
      </c>
      <c r="CM157">
        <v>-6.2865999999999998E-3</v>
      </c>
      <c r="CN157">
        <v>3.3448000000000002E-3</v>
      </c>
      <c r="CO157">
        <v>1.6084999999999999E-3</v>
      </c>
      <c r="CP157">
        <v>-2.3796999999999998E-3</v>
      </c>
      <c r="CQ157">
        <v>4.2659000000000004E-3</v>
      </c>
      <c r="CR157">
        <v>-7.6835000000000002E-3</v>
      </c>
      <c r="CS157">
        <v>-3.055E-4</v>
      </c>
      <c r="CT157">
        <v>-2.0471900000000001E-2</v>
      </c>
      <c r="CU157">
        <v>0.15129770000000001</v>
      </c>
      <c r="CV157">
        <v>0.28961799999999999</v>
      </c>
      <c r="CW157">
        <v>-7.90468E-2</v>
      </c>
      <c r="CX157">
        <v>-0.16672519999999999</v>
      </c>
      <c r="CY157">
        <v>-0.12131110000000001</v>
      </c>
      <c r="CZ157">
        <v>-6.336E-2</v>
      </c>
      <c r="DA157">
        <v>-3.7217E-2</v>
      </c>
      <c r="DB157">
        <v>-2.4642299999999999E-2</v>
      </c>
      <c r="DC157">
        <v>1.2734499999999999E-2</v>
      </c>
      <c r="DD157">
        <v>-2.6936999999999998E-3</v>
      </c>
      <c r="DE157">
        <v>6.4289999999999996E-4</v>
      </c>
      <c r="DF157">
        <v>1.7992299999999999E-2</v>
      </c>
      <c r="DG157">
        <v>1.24937E-2</v>
      </c>
      <c r="DH157">
        <v>1.3684099999999999E-2</v>
      </c>
      <c r="DI157">
        <v>2.1703999999999998E-3</v>
      </c>
      <c r="DJ157">
        <v>1.4771999999999999E-3</v>
      </c>
      <c r="DK157">
        <v>-2.2691E-3</v>
      </c>
      <c r="DL157">
        <v>7.2337E-3</v>
      </c>
      <c r="DM157">
        <v>5.5075000000000002E-3</v>
      </c>
      <c r="DN157">
        <v>1.6186E-3</v>
      </c>
      <c r="DO157">
        <v>8.5705999999999994E-3</v>
      </c>
      <c r="DP157">
        <v>-3.0436999999999999E-3</v>
      </c>
      <c r="DQ157">
        <v>4.9151999999999998E-3</v>
      </c>
      <c r="DR157">
        <v>-1.47291E-2</v>
      </c>
      <c r="DS157">
        <v>0.15766230000000001</v>
      </c>
      <c r="DT157">
        <v>0.29696460000000002</v>
      </c>
      <c r="DU157">
        <v>-7.0908299999999994E-2</v>
      </c>
      <c r="DV157">
        <v>-0.15836529999999999</v>
      </c>
      <c r="DW157">
        <v>-0.1132584</v>
      </c>
      <c r="DX157">
        <v>-5.5562100000000003E-2</v>
      </c>
      <c r="DY157">
        <v>-2.9894500000000001E-2</v>
      </c>
      <c r="DZ157">
        <v>-1.8012400000000001E-2</v>
      </c>
      <c r="EA157">
        <v>2.0954199999999999E-2</v>
      </c>
      <c r="EB157">
        <v>4.8465000000000001E-3</v>
      </c>
      <c r="EC157">
        <v>7.5401000000000001E-3</v>
      </c>
      <c r="ED157">
        <v>2.4466100000000001E-2</v>
      </c>
      <c r="EE157">
        <v>1.8630399999999998E-2</v>
      </c>
      <c r="EF157">
        <v>1.9183599999999999E-2</v>
      </c>
      <c r="EG157">
        <v>7.5494999999999998E-3</v>
      </c>
      <c r="EH157">
        <v>7.2550000000000002E-3</v>
      </c>
      <c r="EI157">
        <v>3.5314999999999999E-3</v>
      </c>
      <c r="EJ157">
        <v>1.28488E-2</v>
      </c>
      <c r="EK157">
        <v>1.11371E-2</v>
      </c>
      <c r="EL157">
        <v>7.3914000000000002E-3</v>
      </c>
      <c r="EM157">
        <v>1.47861E-2</v>
      </c>
      <c r="EN157">
        <v>3.6554999999999999E-3</v>
      </c>
      <c r="EO157">
        <v>1.2453000000000001E-2</v>
      </c>
      <c r="EP157">
        <v>-6.4374999999999996E-3</v>
      </c>
      <c r="EQ157">
        <v>0.1668519</v>
      </c>
      <c r="ER157">
        <v>0.30757180000000001</v>
      </c>
      <c r="ES157">
        <v>-5.9157599999999998E-2</v>
      </c>
      <c r="ET157">
        <v>-0.14629490000000001</v>
      </c>
      <c r="EU157">
        <v>-0.1016316</v>
      </c>
      <c r="EV157">
        <v>-4.4303200000000001E-2</v>
      </c>
      <c r="EW157">
        <v>-1.9322099999999998E-2</v>
      </c>
      <c r="EX157">
        <v>-8.4399999999999996E-3</v>
      </c>
      <c r="EY157">
        <v>77.603710000000007</v>
      </c>
      <c r="EZ157">
        <v>76.059780000000003</v>
      </c>
      <c r="FA157">
        <v>74.060659999999999</v>
      </c>
      <c r="FB157">
        <v>72.335489999999993</v>
      </c>
      <c r="FC157">
        <v>71.23254</v>
      </c>
      <c r="FD157">
        <v>70.076539999999994</v>
      </c>
      <c r="FE157">
        <v>70.206379999999996</v>
      </c>
      <c r="FF157">
        <v>73.057689999999994</v>
      </c>
      <c r="FG157">
        <v>77.909769999999995</v>
      </c>
      <c r="FH157">
        <v>82.252600000000001</v>
      </c>
      <c r="FI157">
        <v>86.349429999999998</v>
      </c>
      <c r="FJ157">
        <v>90.175929999999994</v>
      </c>
      <c r="FK157">
        <v>93.730879999999999</v>
      </c>
      <c r="FL157">
        <v>97.065389999999994</v>
      </c>
      <c r="FM157">
        <v>99.974680000000006</v>
      </c>
      <c r="FN157">
        <v>101.46040000000001</v>
      </c>
      <c r="FO157">
        <v>102.6434</v>
      </c>
      <c r="FP157">
        <v>102.85209999999999</v>
      </c>
      <c r="FQ157">
        <v>101.99590000000001</v>
      </c>
      <c r="FR157">
        <v>99.343519999999998</v>
      </c>
      <c r="FS157">
        <v>94.130200000000002</v>
      </c>
      <c r="FT157">
        <v>89.424629999999993</v>
      </c>
      <c r="FU157">
        <v>86.603210000000004</v>
      </c>
      <c r="FV157">
        <v>84.396050000000002</v>
      </c>
      <c r="FW157">
        <v>1.26427E-2</v>
      </c>
      <c r="FX157">
        <v>9.5239999999999995E-3</v>
      </c>
      <c r="FY157">
        <v>9.5239999999999995E-3</v>
      </c>
      <c r="FZ157">
        <v>0</v>
      </c>
      <c r="GA157">
        <v>0</v>
      </c>
    </row>
    <row r="158" spans="1:183" x14ac:dyDescent="0.3">
      <c r="A158" t="s">
        <v>52</v>
      </c>
      <c r="B158" t="s">
        <v>53</v>
      </c>
      <c r="C158" t="s">
        <v>97</v>
      </c>
      <c r="D158" s="6">
        <v>44759</v>
      </c>
      <c r="E158" s="46">
        <v>16</v>
      </c>
      <c r="F158" s="46">
        <v>18</v>
      </c>
      <c r="G158" s="46">
        <v>17</v>
      </c>
      <c r="H158" s="46">
        <v>17</v>
      </c>
      <c r="I158">
        <v>6122</v>
      </c>
      <c r="J158">
        <v>23034</v>
      </c>
      <c r="K158">
        <v>2.189711</v>
      </c>
      <c r="L158">
        <v>1.915964</v>
      </c>
      <c r="M158">
        <v>1.677273</v>
      </c>
      <c r="N158">
        <v>1.5098469999999999</v>
      </c>
      <c r="O158">
        <v>1.3857740000000001</v>
      </c>
      <c r="P158">
        <v>1.2945139999999999</v>
      </c>
      <c r="Q158">
        <v>1.1749430000000001</v>
      </c>
      <c r="R158">
        <v>0.96400989999999998</v>
      </c>
      <c r="S158">
        <v>0.81839689999999998</v>
      </c>
      <c r="T158">
        <v>0.75860729999999998</v>
      </c>
      <c r="U158">
        <v>0.73433769999999998</v>
      </c>
      <c r="V158">
        <v>0.7953694</v>
      </c>
      <c r="W158">
        <v>0.90866179999999996</v>
      </c>
      <c r="X158">
        <v>1.0479890000000001</v>
      </c>
      <c r="Y158">
        <v>1.314254</v>
      </c>
      <c r="Z158">
        <v>1.708896</v>
      </c>
      <c r="AA158">
        <v>2.428493</v>
      </c>
      <c r="AB158">
        <v>3.1129959999999999</v>
      </c>
      <c r="AC158">
        <v>3.6932909999999999</v>
      </c>
      <c r="AD158">
        <v>3.9884740000000001</v>
      </c>
      <c r="AE158">
        <v>3.8902269999999999</v>
      </c>
      <c r="AF158">
        <v>3.5984219999999998</v>
      </c>
      <c r="AG158">
        <v>3.134741</v>
      </c>
      <c r="AH158">
        <v>2.6333989999999998</v>
      </c>
      <c r="AI158">
        <v>-5.1754700000000001E-2</v>
      </c>
      <c r="AJ158">
        <v>-2.6806900000000002E-2</v>
      </c>
      <c r="AK158">
        <v>-3.23897E-2</v>
      </c>
      <c r="AL158">
        <v>-2.26179E-2</v>
      </c>
      <c r="AM158">
        <v>-2.70274E-2</v>
      </c>
      <c r="AN158">
        <v>-3.76055E-2</v>
      </c>
      <c r="AO158">
        <v>-3.2219200000000003E-2</v>
      </c>
      <c r="AP158">
        <v>-2.1554199999999999E-2</v>
      </c>
      <c r="AQ158">
        <v>-2.1244099999999998E-2</v>
      </c>
      <c r="AR158">
        <v>1.56448E-2</v>
      </c>
      <c r="AS158">
        <v>7.0929000000000001E-3</v>
      </c>
      <c r="AT158">
        <v>1.35374E-2</v>
      </c>
      <c r="AU158">
        <v>8.9256000000000005E-3</v>
      </c>
      <c r="AV158">
        <v>-1.6079599999999999E-2</v>
      </c>
      <c r="AW158">
        <v>-1.6384200000000002E-2</v>
      </c>
      <c r="AX158">
        <v>0.1247439</v>
      </c>
      <c r="AY158">
        <v>0.28877570000000002</v>
      </c>
      <c r="AZ158">
        <v>9.9641599999999997E-2</v>
      </c>
      <c r="BA158">
        <v>-0.13722999999999999</v>
      </c>
      <c r="BB158">
        <v>-0.10662969999999999</v>
      </c>
      <c r="BC158">
        <v>-2.63964E-2</v>
      </c>
      <c r="BD158">
        <v>-1.25211E-2</v>
      </c>
      <c r="BE158">
        <v>3.2082999999999999E-3</v>
      </c>
      <c r="BF158">
        <v>-1.8778099999999999E-2</v>
      </c>
      <c r="BG158">
        <v>-3.7615200000000001E-2</v>
      </c>
      <c r="BH158">
        <v>-1.38827E-2</v>
      </c>
      <c r="BI158">
        <v>-2.09494E-2</v>
      </c>
      <c r="BJ158">
        <v>-1.23897E-2</v>
      </c>
      <c r="BK158">
        <v>-1.7099E-2</v>
      </c>
      <c r="BL158">
        <v>-2.84242E-2</v>
      </c>
      <c r="BM158">
        <v>-2.2933200000000001E-2</v>
      </c>
      <c r="BN158">
        <v>-1.17378E-2</v>
      </c>
      <c r="BO158">
        <v>-1.10781E-2</v>
      </c>
      <c r="BP158">
        <v>2.5724400000000001E-2</v>
      </c>
      <c r="BQ158">
        <v>1.73641E-2</v>
      </c>
      <c r="BR158">
        <v>2.4471799999999998E-2</v>
      </c>
      <c r="BS158">
        <v>2.0912E-2</v>
      </c>
      <c r="BT158">
        <v>-3.5493999999999999E-3</v>
      </c>
      <c r="BU158">
        <v>-3.1129999999999999E-3</v>
      </c>
      <c r="BV158">
        <v>0.13857749999999999</v>
      </c>
      <c r="BW158">
        <v>0.30480299999999999</v>
      </c>
      <c r="BX158">
        <v>0.11736190000000001</v>
      </c>
      <c r="BY158">
        <v>-0.1183469</v>
      </c>
      <c r="BZ158">
        <v>-8.7841000000000002E-2</v>
      </c>
      <c r="CA158">
        <v>-8.2865000000000005E-3</v>
      </c>
      <c r="CB158">
        <v>5.2138000000000002E-3</v>
      </c>
      <c r="CC158">
        <v>1.9905099999999998E-2</v>
      </c>
      <c r="CD158">
        <v>-3.6998999999999999E-3</v>
      </c>
      <c r="CE158">
        <v>-2.7822199999999998E-2</v>
      </c>
      <c r="CF158">
        <v>-4.9315000000000001E-3</v>
      </c>
      <c r="CG158">
        <v>-1.3025800000000001E-2</v>
      </c>
      <c r="CH158">
        <v>-5.3055999999999997E-3</v>
      </c>
      <c r="CI158">
        <v>-1.0222500000000001E-2</v>
      </c>
      <c r="CJ158">
        <v>-2.20652E-2</v>
      </c>
      <c r="CK158">
        <v>-1.6501700000000001E-2</v>
      </c>
      <c r="CL158">
        <v>-4.9389000000000004E-3</v>
      </c>
      <c r="CM158">
        <v>-4.0371000000000001E-3</v>
      </c>
      <c r="CN158">
        <v>3.2705499999999998E-2</v>
      </c>
      <c r="CO158">
        <v>2.4477800000000001E-2</v>
      </c>
      <c r="CP158">
        <v>3.2044999999999997E-2</v>
      </c>
      <c r="CQ158">
        <v>2.9213800000000002E-2</v>
      </c>
      <c r="CR158">
        <v>5.1288999999999996E-3</v>
      </c>
      <c r="CS158">
        <v>6.0786E-3</v>
      </c>
      <c r="CT158">
        <v>0.1481586</v>
      </c>
      <c r="CU158">
        <v>0.3159035</v>
      </c>
      <c r="CV158">
        <v>0.129635</v>
      </c>
      <c r="CW158">
        <v>-0.1052685</v>
      </c>
      <c r="CX158">
        <v>-7.4828000000000006E-2</v>
      </c>
      <c r="CY158">
        <v>4.2563000000000002E-3</v>
      </c>
      <c r="CZ158">
        <v>1.7496899999999999E-2</v>
      </c>
      <c r="DA158">
        <v>3.1469299999999999E-2</v>
      </c>
      <c r="DB158">
        <v>6.7431000000000001E-3</v>
      </c>
      <c r="DC158">
        <v>-1.8029199999999999E-2</v>
      </c>
      <c r="DD158">
        <v>4.0197000000000002E-3</v>
      </c>
      <c r="DE158">
        <v>-5.1022999999999997E-3</v>
      </c>
      <c r="DF158">
        <v>1.7784000000000001E-3</v>
      </c>
      <c r="DG158">
        <v>-3.3460999999999999E-3</v>
      </c>
      <c r="DH158">
        <v>-1.5706299999999999E-2</v>
      </c>
      <c r="DI158">
        <v>-1.00702E-2</v>
      </c>
      <c r="DJ158">
        <v>1.8599000000000001E-3</v>
      </c>
      <c r="DK158">
        <v>3.0038E-3</v>
      </c>
      <c r="DL158">
        <v>3.96865E-2</v>
      </c>
      <c r="DM158">
        <v>3.1591599999999997E-2</v>
      </c>
      <c r="DN158">
        <v>3.9618100000000003E-2</v>
      </c>
      <c r="DO158">
        <v>3.7515600000000003E-2</v>
      </c>
      <c r="DP158">
        <v>1.38073E-2</v>
      </c>
      <c r="DQ158">
        <v>1.5270199999999999E-2</v>
      </c>
      <c r="DR158">
        <v>0.15773970000000001</v>
      </c>
      <c r="DS158">
        <v>0.32700390000000001</v>
      </c>
      <c r="DT158">
        <v>0.14190800000000001</v>
      </c>
      <c r="DU158">
        <v>-9.2190099999999997E-2</v>
      </c>
      <c r="DV158">
        <v>-6.1815000000000002E-2</v>
      </c>
      <c r="DW158">
        <v>1.6799100000000001E-2</v>
      </c>
      <c r="DX158">
        <v>2.9780000000000001E-2</v>
      </c>
      <c r="DY158">
        <v>4.3033500000000002E-2</v>
      </c>
      <c r="DZ158">
        <v>1.7186199999999999E-2</v>
      </c>
      <c r="EA158">
        <v>-3.8896999999999998E-3</v>
      </c>
      <c r="EB158">
        <v>1.6943900000000001E-2</v>
      </c>
      <c r="EC158">
        <v>6.3381000000000002E-3</v>
      </c>
      <c r="ED158">
        <v>1.2006599999999999E-2</v>
      </c>
      <c r="EE158">
        <v>6.5823000000000001E-3</v>
      </c>
      <c r="EF158">
        <v>-6.5250000000000004E-3</v>
      </c>
      <c r="EG158">
        <v>-7.8410000000000003E-4</v>
      </c>
      <c r="EH158">
        <v>1.1676300000000001E-2</v>
      </c>
      <c r="EI158">
        <v>1.3169800000000001E-2</v>
      </c>
      <c r="EJ158">
        <v>4.9766100000000001E-2</v>
      </c>
      <c r="EK158">
        <v>4.1862700000000003E-2</v>
      </c>
      <c r="EL158">
        <v>5.05525E-2</v>
      </c>
      <c r="EM158">
        <v>4.95021E-2</v>
      </c>
      <c r="EN158">
        <v>2.63375E-2</v>
      </c>
      <c r="EO158">
        <v>2.8541400000000001E-2</v>
      </c>
      <c r="EP158">
        <v>0.17157320000000001</v>
      </c>
      <c r="EQ158">
        <v>0.34303119999999998</v>
      </c>
      <c r="ER158">
        <v>0.1596284</v>
      </c>
      <c r="ES158">
        <v>-7.3306999999999997E-2</v>
      </c>
      <c r="ET158">
        <v>-4.3026300000000003E-2</v>
      </c>
      <c r="EU158">
        <v>3.4909000000000003E-2</v>
      </c>
      <c r="EV158">
        <v>4.7514899999999999E-2</v>
      </c>
      <c r="EW158">
        <v>5.97303E-2</v>
      </c>
      <c r="EX158">
        <v>3.2264300000000003E-2</v>
      </c>
      <c r="EY158">
        <v>87.087299999999999</v>
      </c>
      <c r="EZ158">
        <v>85.757279999999994</v>
      </c>
      <c r="FA158">
        <v>83.901169999999993</v>
      </c>
      <c r="FB158">
        <v>82.000280000000004</v>
      </c>
      <c r="FC158">
        <v>80.12415</v>
      </c>
      <c r="FD158">
        <v>79.117310000000003</v>
      </c>
      <c r="FE158">
        <v>77.915930000000003</v>
      </c>
      <c r="FF158">
        <v>80.45429</v>
      </c>
      <c r="FG158">
        <v>85.039569999999998</v>
      </c>
      <c r="FH158">
        <v>89.960489999999993</v>
      </c>
      <c r="FI158">
        <v>94.691670000000002</v>
      </c>
      <c r="FJ158">
        <v>98.554019999999994</v>
      </c>
      <c r="FK158">
        <v>101.32040000000001</v>
      </c>
      <c r="FL158">
        <v>104.0835</v>
      </c>
      <c r="FM158">
        <v>104.84690000000001</v>
      </c>
      <c r="FN158">
        <v>106.12439999999999</v>
      </c>
      <c r="FO158">
        <v>106.70180000000001</v>
      </c>
      <c r="FP158">
        <v>105.97410000000001</v>
      </c>
      <c r="FQ158">
        <v>104.12390000000001</v>
      </c>
      <c r="FR158">
        <v>101.1023</v>
      </c>
      <c r="FS158">
        <v>98.159000000000006</v>
      </c>
      <c r="FT158">
        <v>95.711460000000002</v>
      </c>
      <c r="FU158">
        <v>92.436940000000007</v>
      </c>
      <c r="FV158">
        <v>89.142210000000006</v>
      </c>
      <c r="FW158">
        <v>1.9914299999999999E-2</v>
      </c>
      <c r="FX158">
        <v>1.4654500000000001E-2</v>
      </c>
      <c r="FY158">
        <v>1.4654500000000001E-2</v>
      </c>
      <c r="FZ158">
        <v>0</v>
      </c>
      <c r="GA158">
        <v>0</v>
      </c>
    </row>
    <row r="159" spans="1:183" x14ac:dyDescent="0.3">
      <c r="A159" t="s">
        <v>52</v>
      </c>
      <c r="B159" t="s">
        <v>53</v>
      </c>
      <c r="C159" t="s">
        <v>97</v>
      </c>
      <c r="D159" s="6">
        <v>44766</v>
      </c>
      <c r="F159" s="46"/>
      <c r="G159" s="46"/>
      <c r="H159" s="46"/>
      <c r="FZ159">
        <v>0</v>
      </c>
      <c r="GA159">
        <v>1</v>
      </c>
    </row>
    <row r="160" spans="1:183" x14ac:dyDescent="0.3">
      <c r="A160" t="s">
        <v>52</v>
      </c>
      <c r="B160" t="s">
        <v>53</v>
      </c>
      <c r="C160" t="s">
        <v>97</v>
      </c>
      <c r="D160" s="6">
        <v>44771</v>
      </c>
      <c r="E160" s="46">
        <v>18</v>
      </c>
      <c r="F160" s="46">
        <v>20</v>
      </c>
      <c r="G160" s="46">
        <v>19</v>
      </c>
      <c r="H160" s="46">
        <v>19</v>
      </c>
      <c r="I160">
        <v>9663</v>
      </c>
      <c r="J160">
        <v>22966</v>
      </c>
      <c r="K160">
        <v>1.7122649999999999</v>
      </c>
      <c r="L160">
        <v>1.5048950000000001</v>
      </c>
      <c r="M160">
        <v>1.366015</v>
      </c>
      <c r="N160">
        <v>1.243997</v>
      </c>
      <c r="O160">
        <v>1.172785</v>
      </c>
      <c r="P160">
        <v>1.130757</v>
      </c>
      <c r="Q160">
        <v>1.0562</v>
      </c>
      <c r="R160">
        <v>0.80941339999999995</v>
      </c>
      <c r="S160">
        <v>0.60713170000000005</v>
      </c>
      <c r="T160">
        <v>0.48583979999999999</v>
      </c>
      <c r="U160">
        <v>0.43668509999999999</v>
      </c>
      <c r="V160">
        <v>0.45284809999999998</v>
      </c>
      <c r="W160">
        <v>0.51941910000000002</v>
      </c>
      <c r="X160">
        <v>0.63880630000000005</v>
      </c>
      <c r="Y160">
        <v>0.82539220000000002</v>
      </c>
      <c r="Z160">
        <v>1.155154</v>
      </c>
      <c r="AA160">
        <v>1.6666859999999999</v>
      </c>
      <c r="AB160">
        <v>2.3261210000000001</v>
      </c>
      <c r="AC160">
        <v>2.8556430000000002</v>
      </c>
      <c r="AD160">
        <v>3.0950570000000002</v>
      </c>
      <c r="AE160">
        <v>3.0049329999999999</v>
      </c>
      <c r="AF160">
        <v>2.7749799999999998</v>
      </c>
      <c r="AG160">
        <v>2.4578920000000002</v>
      </c>
      <c r="AH160">
        <v>2.0776560000000002</v>
      </c>
      <c r="AI160">
        <v>-4.8845E-3</v>
      </c>
      <c r="AJ160">
        <v>9.8790000000000011E-4</v>
      </c>
      <c r="AK160">
        <v>2.0552399999999998E-2</v>
      </c>
      <c r="AL160">
        <v>4.6423999999999997E-3</v>
      </c>
      <c r="AM160">
        <v>9.1532000000000002E-3</v>
      </c>
      <c r="AN160">
        <v>4.7803999999999998E-3</v>
      </c>
      <c r="AO160">
        <v>-4.6779999999999999E-3</v>
      </c>
      <c r="AP160">
        <v>-1.49988E-2</v>
      </c>
      <c r="AQ160">
        <v>1.33157E-2</v>
      </c>
      <c r="AR160">
        <v>2.4293000000000001E-3</v>
      </c>
      <c r="AS160">
        <v>-9.2286E-3</v>
      </c>
      <c r="AT160">
        <v>-3.7312999999999999E-3</v>
      </c>
      <c r="AU160">
        <v>-1.33904E-2</v>
      </c>
      <c r="AV160">
        <v>-1.0686899999999999E-2</v>
      </c>
      <c r="AW160">
        <v>-2.4236000000000001E-2</v>
      </c>
      <c r="AX160">
        <v>-3.26527E-2</v>
      </c>
      <c r="AY160">
        <v>-3.4579600000000002E-2</v>
      </c>
      <c r="AZ160">
        <v>9.1233700000000001E-2</v>
      </c>
      <c r="BA160">
        <v>0.1326591</v>
      </c>
      <c r="BB160">
        <v>-0.1011621</v>
      </c>
      <c r="BC160">
        <v>-0.16333980000000001</v>
      </c>
      <c r="BD160">
        <v>-9.2456399999999994E-2</v>
      </c>
      <c r="BE160">
        <v>-4.0886400000000003E-2</v>
      </c>
      <c r="BF160">
        <v>-5.6479799999999997E-2</v>
      </c>
      <c r="BG160">
        <v>4.7445999999999999E-3</v>
      </c>
      <c r="BH160">
        <v>9.7488000000000002E-3</v>
      </c>
      <c r="BI160">
        <v>2.85253E-2</v>
      </c>
      <c r="BJ160">
        <v>1.20912E-2</v>
      </c>
      <c r="BK160">
        <v>1.6063000000000001E-2</v>
      </c>
      <c r="BL160">
        <v>1.10841E-2</v>
      </c>
      <c r="BM160">
        <v>1.9288E-3</v>
      </c>
      <c r="BN160">
        <v>-7.9775999999999996E-3</v>
      </c>
      <c r="BO160">
        <v>2.0157000000000001E-2</v>
      </c>
      <c r="BP160">
        <v>8.9460000000000008E-3</v>
      </c>
      <c r="BQ160">
        <v>-2.9878000000000001E-3</v>
      </c>
      <c r="BR160">
        <v>2.5087999999999998E-3</v>
      </c>
      <c r="BS160">
        <v>-6.4091E-3</v>
      </c>
      <c r="BT160">
        <v>-3.0855000000000001E-3</v>
      </c>
      <c r="BU160">
        <v>-1.5823E-2</v>
      </c>
      <c r="BV160">
        <v>-2.32967E-2</v>
      </c>
      <c r="BW160">
        <v>-2.3992400000000001E-2</v>
      </c>
      <c r="BX160">
        <v>0.1035393</v>
      </c>
      <c r="BY160">
        <v>0.14590990000000001</v>
      </c>
      <c r="BZ160">
        <v>-8.7693199999999999E-2</v>
      </c>
      <c r="CA160">
        <v>-0.15001220000000001</v>
      </c>
      <c r="CB160">
        <v>-7.9621399999999995E-2</v>
      </c>
      <c r="CC160">
        <v>-2.8681999999999999E-2</v>
      </c>
      <c r="CD160">
        <v>-4.5511299999999998E-2</v>
      </c>
      <c r="CE160">
        <v>1.1413700000000001E-2</v>
      </c>
      <c r="CF160">
        <v>1.58167E-2</v>
      </c>
      <c r="CG160">
        <v>3.4047300000000003E-2</v>
      </c>
      <c r="CH160">
        <v>1.7250100000000001E-2</v>
      </c>
      <c r="CI160">
        <v>2.0848599999999998E-2</v>
      </c>
      <c r="CJ160">
        <v>1.5449900000000001E-2</v>
      </c>
      <c r="CK160">
        <v>6.5047000000000004E-3</v>
      </c>
      <c r="CL160">
        <v>-3.1148E-3</v>
      </c>
      <c r="CM160">
        <v>2.4895299999999999E-2</v>
      </c>
      <c r="CN160">
        <v>1.34596E-2</v>
      </c>
      <c r="CO160">
        <v>1.3345E-3</v>
      </c>
      <c r="CP160">
        <v>6.8306E-3</v>
      </c>
      <c r="CQ160">
        <v>-1.5739E-3</v>
      </c>
      <c r="CR160">
        <v>2.1792999999999999E-3</v>
      </c>
      <c r="CS160">
        <v>-9.9961000000000008E-3</v>
      </c>
      <c r="CT160">
        <v>-1.68167E-2</v>
      </c>
      <c r="CU160">
        <v>-1.66597E-2</v>
      </c>
      <c r="CV160">
        <v>0.11206199999999999</v>
      </c>
      <c r="CW160">
        <v>0.15508730000000001</v>
      </c>
      <c r="CX160">
        <v>-7.8364699999999995E-2</v>
      </c>
      <c r="CY160">
        <v>-0.1407815</v>
      </c>
      <c r="CZ160">
        <v>-7.07319E-2</v>
      </c>
      <c r="DA160">
        <v>-2.0229299999999999E-2</v>
      </c>
      <c r="DB160">
        <v>-3.7914499999999997E-2</v>
      </c>
      <c r="DC160">
        <v>1.80828E-2</v>
      </c>
      <c r="DD160">
        <v>2.1884500000000001E-2</v>
      </c>
      <c r="DE160">
        <v>3.9569300000000002E-2</v>
      </c>
      <c r="DF160">
        <v>2.2409100000000001E-2</v>
      </c>
      <c r="DG160">
        <v>2.5634299999999999E-2</v>
      </c>
      <c r="DH160">
        <v>1.9815800000000001E-2</v>
      </c>
      <c r="DI160">
        <v>1.1080599999999999E-2</v>
      </c>
      <c r="DJ160">
        <v>1.7481E-3</v>
      </c>
      <c r="DK160">
        <v>2.96335E-2</v>
      </c>
      <c r="DL160">
        <v>1.7973099999999999E-2</v>
      </c>
      <c r="DM160">
        <v>5.6568E-3</v>
      </c>
      <c r="DN160">
        <v>1.1152499999999999E-2</v>
      </c>
      <c r="DO160">
        <v>3.2613E-3</v>
      </c>
      <c r="DP160">
        <v>7.4440000000000001E-3</v>
      </c>
      <c r="DQ160">
        <v>-4.1692999999999999E-3</v>
      </c>
      <c r="DR160">
        <v>-1.0336700000000001E-2</v>
      </c>
      <c r="DS160">
        <v>-9.3270000000000002E-3</v>
      </c>
      <c r="DT160">
        <v>0.12058480000000001</v>
      </c>
      <c r="DU160">
        <v>0.16426470000000001</v>
      </c>
      <c r="DV160">
        <v>-6.9036200000000006E-2</v>
      </c>
      <c r="DW160">
        <v>-0.1315509</v>
      </c>
      <c r="DX160">
        <v>-6.1842399999999999E-2</v>
      </c>
      <c r="DY160">
        <v>-1.17766E-2</v>
      </c>
      <c r="DZ160">
        <v>-3.0317799999999999E-2</v>
      </c>
      <c r="EA160">
        <v>2.7711900000000001E-2</v>
      </c>
      <c r="EB160">
        <v>3.0645499999999999E-2</v>
      </c>
      <c r="EC160">
        <v>4.75422E-2</v>
      </c>
      <c r="ED160">
        <v>2.98578E-2</v>
      </c>
      <c r="EE160">
        <v>3.2543999999999997E-2</v>
      </c>
      <c r="EF160">
        <v>2.6119400000000001E-2</v>
      </c>
      <c r="EG160">
        <v>1.7687399999999999E-2</v>
      </c>
      <c r="EH160">
        <v>8.7693000000000007E-3</v>
      </c>
      <c r="EI160">
        <v>3.6474800000000002E-2</v>
      </c>
      <c r="EJ160">
        <v>2.4489799999999999E-2</v>
      </c>
      <c r="EK160">
        <v>1.1897599999999999E-2</v>
      </c>
      <c r="EL160">
        <v>1.7392500000000002E-2</v>
      </c>
      <c r="EM160">
        <v>1.02427E-2</v>
      </c>
      <c r="EN160">
        <v>1.50455E-2</v>
      </c>
      <c r="EO160">
        <v>4.2437000000000004E-3</v>
      </c>
      <c r="EP160">
        <v>-9.8069999999999993E-4</v>
      </c>
      <c r="EQ160">
        <v>1.2601999999999999E-3</v>
      </c>
      <c r="ER160">
        <v>0.13289039999999999</v>
      </c>
      <c r="ES160">
        <v>0.17751539999999999</v>
      </c>
      <c r="ET160">
        <v>-5.55673E-2</v>
      </c>
      <c r="EU160">
        <v>-0.1182233</v>
      </c>
      <c r="EV160">
        <v>-4.90074E-2</v>
      </c>
      <c r="EW160">
        <v>4.2779999999999999E-4</v>
      </c>
      <c r="EX160">
        <v>-1.93492E-2</v>
      </c>
      <c r="EY160">
        <v>79.265690000000006</v>
      </c>
      <c r="EZ160">
        <v>77.369479999999996</v>
      </c>
      <c r="FA160">
        <v>75.639560000000003</v>
      </c>
      <c r="FB160">
        <v>74.121560000000002</v>
      </c>
      <c r="FC160">
        <v>72.769720000000007</v>
      </c>
      <c r="FD160">
        <v>72.103999999999999</v>
      </c>
      <c r="FE160">
        <v>71.754940000000005</v>
      </c>
      <c r="FF160">
        <v>73.291079999999994</v>
      </c>
      <c r="FG160">
        <v>76.406959999999998</v>
      </c>
      <c r="FH160">
        <v>80.553179999999998</v>
      </c>
      <c r="FI160">
        <v>84.703509999999994</v>
      </c>
      <c r="FJ160">
        <v>88.230440000000002</v>
      </c>
      <c r="FK160">
        <v>91.502679999999998</v>
      </c>
      <c r="FL160">
        <v>94.063029999999998</v>
      </c>
      <c r="FM160">
        <v>96.008690000000001</v>
      </c>
      <c r="FN160">
        <v>97.728870000000001</v>
      </c>
      <c r="FO160">
        <v>99.018950000000004</v>
      </c>
      <c r="FP160">
        <v>98.460130000000007</v>
      </c>
      <c r="FQ160">
        <v>96.744069999999994</v>
      </c>
      <c r="FR160">
        <v>93.286709999999999</v>
      </c>
      <c r="FS160">
        <v>89.719669999999994</v>
      </c>
      <c r="FT160">
        <v>86.536010000000005</v>
      </c>
      <c r="FU160">
        <v>83.671120000000002</v>
      </c>
      <c r="FV160">
        <v>80.748760000000004</v>
      </c>
      <c r="FW160">
        <v>1.4486600000000001E-2</v>
      </c>
      <c r="FX160">
        <v>1.2057999999999999E-2</v>
      </c>
      <c r="FY160">
        <v>1.2057999999999999E-2</v>
      </c>
      <c r="FZ160">
        <v>0</v>
      </c>
      <c r="GA160">
        <v>0</v>
      </c>
    </row>
    <row r="161" spans="1:183" x14ac:dyDescent="0.3">
      <c r="A161" t="s">
        <v>52</v>
      </c>
      <c r="B161" t="s">
        <v>53</v>
      </c>
      <c r="C161" t="s">
        <v>97</v>
      </c>
      <c r="D161" s="6">
        <v>44789</v>
      </c>
      <c r="E161" s="46">
        <v>18</v>
      </c>
      <c r="F161" s="46">
        <v>22</v>
      </c>
      <c r="G161" s="46">
        <v>21</v>
      </c>
      <c r="H161" s="46">
        <v>19</v>
      </c>
      <c r="I161">
        <v>21914</v>
      </c>
      <c r="J161">
        <v>22931</v>
      </c>
      <c r="K161">
        <v>1.5098860000000001</v>
      </c>
      <c r="L161">
        <v>1.3190919999999999</v>
      </c>
      <c r="M161">
        <v>1.1582680000000001</v>
      </c>
      <c r="N161">
        <v>1.0474669999999999</v>
      </c>
      <c r="O161">
        <v>0.98577519999999996</v>
      </c>
      <c r="P161">
        <v>0.95587889999999998</v>
      </c>
      <c r="Q161">
        <v>0.96758900000000003</v>
      </c>
      <c r="R161">
        <v>0.75228360000000005</v>
      </c>
      <c r="S161">
        <v>0.51612429999999998</v>
      </c>
      <c r="T161">
        <v>0.39252169999999997</v>
      </c>
      <c r="U161">
        <v>0.35181630000000003</v>
      </c>
      <c r="V161">
        <v>0.38307540000000001</v>
      </c>
      <c r="W161">
        <v>0.47891359999999999</v>
      </c>
      <c r="X161">
        <v>0.63451380000000002</v>
      </c>
      <c r="Y161">
        <v>0.88538660000000002</v>
      </c>
      <c r="Z161">
        <v>1.297007</v>
      </c>
      <c r="AA161">
        <v>1.889062</v>
      </c>
      <c r="AB161">
        <v>2.6214949999999999</v>
      </c>
      <c r="AC161">
        <v>3.225927</v>
      </c>
      <c r="AD161">
        <v>3.4400520000000001</v>
      </c>
      <c r="AE161">
        <v>3.2506940000000002</v>
      </c>
      <c r="AF161">
        <v>2.9416540000000002</v>
      </c>
      <c r="AG161">
        <v>2.4694859999999998</v>
      </c>
      <c r="AH161">
        <v>2.0613109999999999</v>
      </c>
      <c r="AI161">
        <v>-1.89537E-2</v>
      </c>
      <c r="AJ161">
        <v>4.4126E-3</v>
      </c>
      <c r="AK161">
        <v>-6.8244000000000004E-3</v>
      </c>
      <c r="AL161">
        <v>-3.4093000000000001E-3</v>
      </c>
      <c r="AM161">
        <v>-1.7432000000000001E-3</v>
      </c>
      <c r="AN161">
        <v>9.6100000000000005E-5</v>
      </c>
      <c r="AO161">
        <v>4.0178999999999996E-3</v>
      </c>
      <c r="AP161">
        <v>4.3886999999999997E-3</v>
      </c>
      <c r="AQ161">
        <v>-3.0566999999999999E-3</v>
      </c>
      <c r="AR161">
        <v>-8.2187000000000007E-3</v>
      </c>
      <c r="AS161">
        <v>-1.22866E-2</v>
      </c>
      <c r="AT161">
        <v>-1.2844400000000001E-2</v>
      </c>
      <c r="AU161">
        <v>-1.6808300000000002E-2</v>
      </c>
      <c r="AV161">
        <v>-2.26705E-2</v>
      </c>
      <c r="AW161">
        <v>-3.0908100000000001E-2</v>
      </c>
      <c r="AX161">
        <v>-3.2624199999999999E-2</v>
      </c>
      <c r="AY161">
        <v>-3.5678799999999997E-2</v>
      </c>
      <c r="AZ161">
        <v>6.4405900000000002E-2</v>
      </c>
      <c r="BA161">
        <v>0.17211290000000001</v>
      </c>
      <c r="BB161">
        <v>9.1600399999999998E-2</v>
      </c>
      <c r="BC161">
        <v>-3.4378999999999998E-3</v>
      </c>
      <c r="BD161">
        <v>-9.9650600000000006E-2</v>
      </c>
      <c r="BE161">
        <v>-0.10746550000000001</v>
      </c>
      <c r="BF161">
        <v>-5.867E-2</v>
      </c>
      <c r="BG161">
        <v>-1.14456E-2</v>
      </c>
      <c r="BH161">
        <v>1.15116E-2</v>
      </c>
      <c r="BI161">
        <v>-3.167E-4</v>
      </c>
      <c r="BJ161">
        <v>2.4811E-3</v>
      </c>
      <c r="BK161">
        <v>3.5856E-3</v>
      </c>
      <c r="BL161">
        <v>4.6207000000000002E-3</v>
      </c>
      <c r="BM161">
        <v>8.2214999999999996E-3</v>
      </c>
      <c r="BN161">
        <v>8.7498000000000003E-3</v>
      </c>
      <c r="BO161">
        <v>1.3387E-3</v>
      </c>
      <c r="BP161">
        <v>-3.8492999999999999E-3</v>
      </c>
      <c r="BQ161">
        <v>-8.1210999999999992E-3</v>
      </c>
      <c r="BR161">
        <v>-8.5447000000000006E-3</v>
      </c>
      <c r="BS161">
        <v>-1.2045800000000001E-2</v>
      </c>
      <c r="BT161">
        <v>-1.7272300000000001E-2</v>
      </c>
      <c r="BU161">
        <v>-2.4778399999999999E-2</v>
      </c>
      <c r="BV161">
        <v>-2.5728000000000001E-2</v>
      </c>
      <c r="BW161">
        <v>-2.7814999999999999E-2</v>
      </c>
      <c r="BX161">
        <v>7.32574E-2</v>
      </c>
      <c r="BY161">
        <v>0.181778</v>
      </c>
      <c r="BZ161">
        <v>0.1014023</v>
      </c>
      <c r="CA161">
        <v>6.0663000000000002E-3</v>
      </c>
      <c r="CB161">
        <v>-9.03505E-2</v>
      </c>
      <c r="CC161">
        <v>-9.8652799999999999E-2</v>
      </c>
      <c r="CD161">
        <v>-5.0429599999999998E-2</v>
      </c>
      <c r="CE161">
        <v>-6.2455000000000002E-3</v>
      </c>
      <c r="CF161">
        <v>1.6428399999999999E-2</v>
      </c>
      <c r="CG161">
        <v>4.1904999999999998E-3</v>
      </c>
      <c r="CH161">
        <v>6.5607E-3</v>
      </c>
      <c r="CI161">
        <v>7.2763999999999997E-3</v>
      </c>
      <c r="CJ161">
        <v>7.7545000000000001E-3</v>
      </c>
      <c r="CK161">
        <v>1.1132899999999999E-2</v>
      </c>
      <c r="CL161">
        <v>1.1770299999999999E-2</v>
      </c>
      <c r="CM161">
        <v>4.3829000000000003E-3</v>
      </c>
      <c r="CN161">
        <v>-8.231E-4</v>
      </c>
      <c r="CO161">
        <v>-5.2360999999999996E-3</v>
      </c>
      <c r="CP161">
        <v>-5.5666999999999999E-3</v>
      </c>
      <c r="CQ161">
        <v>-8.7474000000000007E-3</v>
      </c>
      <c r="CR161">
        <v>-1.35336E-2</v>
      </c>
      <c r="CS161">
        <v>-2.0533099999999999E-2</v>
      </c>
      <c r="CT161">
        <v>-2.09518E-2</v>
      </c>
      <c r="CU161">
        <v>-2.2368599999999999E-2</v>
      </c>
      <c r="CV161">
        <v>7.9387899999999997E-2</v>
      </c>
      <c r="CW161">
        <v>0.1884721</v>
      </c>
      <c r="CX161">
        <v>0.1081911</v>
      </c>
      <c r="CY161">
        <v>1.2648899999999999E-2</v>
      </c>
      <c r="CZ161">
        <v>-8.3909300000000006E-2</v>
      </c>
      <c r="DA161">
        <v>-9.2549099999999995E-2</v>
      </c>
      <c r="DB161">
        <v>-4.4722400000000002E-2</v>
      </c>
      <c r="DC161">
        <v>-1.0453999999999999E-3</v>
      </c>
      <c r="DD161">
        <v>2.1345200000000002E-2</v>
      </c>
      <c r="DE161">
        <v>8.6976999999999992E-3</v>
      </c>
      <c r="DF161">
        <v>1.06404E-2</v>
      </c>
      <c r="DG161">
        <v>1.09671E-2</v>
      </c>
      <c r="DH161">
        <v>1.0888200000000001E-2</v>
      </c>
      <c r="DI161">
        <v>1.4044299999999999E-2</v>
      </c>
      <c r="DJ161">
        <v>1.47908E-2</v>
      </c>
      <c r="DK161">
        <v>7.4270999999999998E-3</v>
      </c>
      <c r="DL161">
        <v>2.2030999999999999E-3</v>
      </c>
      <c r="DM161">
        <v>-2.3511000000000001E-3</v>
      </c>
      <c r="DN161">
        <v>-2.5887000000000002E-3</v>
      </c>
      <c r="DO161">
        <v>-5.4488999999999996E-3</v>
      </c>
      <c r="DP161">
        <v>-9.7947999999999993E-3</v>
      </c>
      <c r="DQ161">
        <v>-1.6287699999999999E-2</v>
      </c>
      <c r="DR161">
        <v>-1.6175499999999999E-2</v>
      </c>
      <c r="DS161">
        <v>-1.6922199999999998E-2</v>
      </c>
      <c r="DT161">
        <v>8.5518399999999994E-2</v>
      </c>
      <c r="DU161">
        <v>0.19516610000000001</v>
      </c>
      <c r="DV161">
        <v>0.1149799</v>
      </c>
      <c r="DW161">
        <v>1.9231499999999999E-2</v>
      </c>
      <c r="DX161">
        <v>-7.7468099999999998E-2</v>
      </c>
      <c r="DY161">
        <v>-8.6445400000000006E-2</v>
      </c>
      <c r="DZ161">
        <v>-3.9015099999999997E-2</v>
      </c>
      <c r="EA161">
        <v>6.4627E-3</v>
      </c>
      <c r="EB161">
        <v>2.8444199999999999E-2</v>
      </c>
      <c r="EC161">
        <v>1.5205400000000001E-2</v>
      </c>
      <c r="ED161">
        <v>1.6530799999999998E-2</v>
      </c>
      <c r="EE161">
        <v>1.6296000000000001E-2</v>
      </c>
      <c r="EF161">
        <v>1.5412800000000001E-2</v>
      </c>
      <c r="EG161">
        <v>1.8247900000000001E-2</v>
      </c>
      <c r="EH161">
        <v>1.9151899999999999E-2</v>
      </c>
      <c r="EI161">
        <v>1.18225E-2</v>
      </c>
      <c r="EJ161">
        <v>6.5723999999999999E-3</v>
      </c>
      <c r="EK161">
        <v>1.8144000000000001E-3</v>
      </c>
      <c r="EL161">
        <v>1.7110999999999999E-3</v>
      </c>
      <c r="EM161">
        <v>-6.8650000000000004E-4</v>
      </c>
      <c r="EN161">
        <v>-4.3966999999999999E-3</v>
      </c>
      <c r="EO161">
        <v>-1.01581E-2</v>
      </c>
      <c r="EP161">
        <v>-9.2794000000000001E-3</v>
      </c>
      <c r="EQ161">
        <v>-9.0583999999999994E-3</v>
      </c>
      <c r="ER161">
        <v>9.4369800000000004E-2</v>
      </c>
      <c r="ES161">
        <v>0.20483129999999999</v>
      </c>
      <c r="ET161">
        <v>0.1247819</v>
      </c>
      <c r="EU161">
        <v>2.8735799999999999E-2</v>
      </c>
      <c r="EV161">
        <v>-6.8168000000000006E-2</v>
      </c>
      <c r="EW161">
        <v>-7.7632699999999999E-2</v>
      </c>
      <c r="EX161">
        <v>-3.0774800000000001E-2</v>
      </c>
      <c r="EY161">
        <v>73.915109999999999</v>
      </c>
      <c r="EZ161">
        <v>72.880380000000002</v>
      </c>
      <c r="FA161">
        <v>71.172550000000001</v>
      </c>
      <c r="FB161">
        <v>69.849940000000004</v>
      </c>
      <c r="FC161">
        <v>68.32123</v>
      </c>
      <c r="FD161">
        <v>67.596360000000004</v>
      </c>
      <c r="FE161">
        <v>67.259569999999997</v>
      </c>
      <c r="FF161">
        <v>69.652330000000006</v>
      </c>
      <c r="FG161">
        <v>74.8874</v>
      </c>
      <c r="FH161">
        <v>80.634730000000005</v>
      </c>
      <c r="FI161">
        <v>85.670519999999996</v>
      </c>
      <c r="FJ161">
        <v>90.191599999999994</v>
      </c>
      <c r="FK161">
        <v>94.468090000000004</v>
      </c>
      <c r="FL161">
        <v>98.134900000000002</v>
      </c>
      <c r="FM161">
        <v>100.62139999999999</v>
      </c>
      <c r="FN161">
        <v>101.8241</v>
      </c>
      <c r="FO161">
        <v>101.8044</v>
      </c>
      <c r="FP161">
        <v>100.50879999999999</v>
      </c>
      <c r="FQ161">
        <v>98.203289999999996</v>
      </c>
      <c r="FR161">
        <v>93.776809999999998</v>
      </c>
      <c r="FS161">
        <v>88.633319999999998</v>
      </c>
      <c r="FT161">
        <v>85.021609999999995</v>
      </c>
      <c r="FU161">
        <v>82.083240000000004</v>
      </c>
      <c r="FV161">
        <v>79.748450000000005</v>
      </c>
      <c r="FW161">
        <v>1.08834E-2</v>
      </c>
      <c r="FX161">
        <v>8.7509000000000007E-3</v>
      </c>
      <c r="FY161">
        <v>8.7509000000000007E-3</v>
      </c>
      <c r="FZ161">
        <v>0</v>
      </c>
      <c r="GA161">
        <v>0</v>
      </c>
    </row>
    <row r="162" spans="1:183" x14ac:dyDescent="0.3">
      <c r="A162" t="s">
        <v>52</v>
      </c>
      <c r="B162" t="s">
        <v>53</v>
      </c>
      <c r="C162" t="s">
        <v>97</v>
      </c>
      <c r="D162" s="6">
        <v>44790</v>
      </c>
      <c r="E162" s="46">
        <v>17</v>
      </c>
      <c r="F162" s="46">
        <v>19</v>
      </c>
      <c r="G162" s="46">
        <v>18</v>
      </c>
      <c r="H162" s="46">
        <v>19</v>
      </c>
      <c r="I162">
        <v>20278</v>
      </c>
      <c r="J162">
        <v>22925</v>
      </c>
      <c r="K162">
        <v>1.775819</v>
      </c>
      <c r="L162">
        <v>1.548948</v>
      </c>
      <c r="M162">
        <v>1.3767940000000001</v>
      </c>
      <c r="N162">
        <v>1.2446809999999999</v>
      </c>
      <c r="O162">
        <v>1.165686</v>
      </c>
      <c r="P162">
        <v>1.13263</v>
      </c>
      <c r="Q162">
        <v>1.1415630000000001</v>
      </c>
      <c r="R162">
        <v>0.93040929999999999</v>
      </c>
      <c r="S162">
        <v>0.70183379999999995</v>
      </c>
      <c r="T162">
        <v>0.64256020000000003</v>
      </c>
      <c r="U162">
        <v>0.69218270000000004</v>
      </c>
      <c r="V162">
        <v>0.72280500000000003</v>
      </c>
      <c r="W162">
        <v>0.78407059999999995</v>
      </c>
      <c r="X162">
        <v>1.0060579999999999</v>
      </c>
      <c r="Y162">
        <v>1.1896519999999999</v>
      </c>
      <c r="Z162">
        <v>1.4832730000000001</v>
      </c>
      <c r="AA162">
        <v>1.6795949999999999</v>
      </c>
      <c r="AB162">
        <v>2.0857809999999999</v>
      </c>
      <c r="AC162">
        <v>2.5227270000000002</v>
      </c>
      <c r="AD162">
        <v>2.7452999999999999</v>
      </c>
      <c r="AE162">
        <v>2.6526879999999999</v>
      </c>
      <c r="AF162">
        <v>2.4255080000000002</v>
      </c>
      <c r="AG162">
        <v>2.0746470000000001</v>
      </c>
      <c r="AH162">
        <v>1.7244759999999999</v>
      </c>
      <c r="AI162">
        <v>-1.8708800000000001E-2</v>
      </c>
      <c r="AJ162">
        <v>-1.4233000000000001E-2</v>
      </c>
      <c r="AK162">
        <v>3.0011999999999999E-3</v>
      </c>
      <c r="AL162">
        <v>8.8832000000000008E-3</v>
      </c>
      <c r="AM162">
        <v>7.0949999999999997E-3</v>
      </c>
      <c r="AN162">
        <v>2.2523999999999999E-3</v>
      </c>
      <c r="AO162">
        <v>2.6061999999999999E-3</v>
      </c>
      <c r="AP162">
        <v>1.6333000000000001E-3</v>
      </c>
      <c r="AQ162">
        <v>-2.68924E-2</v>
      </c>
      <c r="AR162">
        <v>-9.1035999999999999E-3</v>
      </c>
      <c r="AS162">
        <v>-2.44224E-2</v>
      </c>
      <c r="AT162">
        <v>-1.7821199999999999E-2</v>
      </c>
      <c r="AU162">
        <v>-2.0563100000000001E-2</v>
      </c>
      <c r="AV162">
        <v>-1.6190199999999998E-2</v>
      </c>
      <c r="AW162">
        <v>-4.4958000000000003E-3</v>
      </c>
      <c r="AX162">
        <v>-3.8966000000000001E-3</v>
      </c>
      <c r="AY162">
        <v>0.14316129999999999</v>
      </c>
      <c r="AZ162">
        <v>0.18513689999999999</v>
      </c>
      <c r="BA162">
        <v>0.16939090000000001</v>
      </c>
      <c r="BB162">
        <v>-0.20611389999999999</v>
      </c>
      <c r="BC162">
        <v>-0.1149075</v>
      </c>
      <c r="BD162">
        <v>-6.8790900000000002E-2</v>
      </c>
      <c r="BE162">
        <v>-4.4068900000000001E-2</v>
      </c>
      <c r="BF162">
        <v>-3.5111200000000002E-2</v>
      </c>
      <c r="BG162">
        <v>-1.0684900000000001E-2</v>
      </c>
      <c r="BH162">
        <v>-6.5922000000000003E-3</v>
      </c>
      <c r="BI162">
        <v>9.8986000000000005E-3</v>
      </c>
      <c r="BJ162" s="34">
        <v>1.51697E-2</v>
      </c>
      <c r="BK162">
        <v>1.2773700000000001E-2</v>
      </c>
      <c r="BL162">
        <v>7.2833999999999998E-3</v>
      </c>
      <c r="BM162">
        <v>7.5189000000000002E-3</v>
      </c>
      <c r="BN162">
        <v>6.8773000000000003E-3</v>
      </c>
      <c r="BO162">
        <v>-2.1485400000000002E-2</v>
      </c>
      <c r="BP162">
        <v>-3.6047000000000002E-3</v>
      </c>
      <c r="BQ162">
        <v>-1.8446299999999999E-2</v>
      </c>
      <c r="BR162">
        <v>-1.1692599999999999E-2</v>
      </c>
      <c r="BS162">
        <v>-1.44E-2</v>
      </c>
      <c r="BT162">
        <v>-9.1705999999999992E-3</v>
      </c>
      <c r="BU162">
        <v>2.7602E-3</v>
      </c>
      <c r="BV162">
        <v>4.0122999999999999E-3</v>
      </c>
      <c r="BW162">
        <v>0.1511846</v>
      </c>
      <c r="BX162">
        <v>0.19361149999999999</v>
      </c>
      <c r="BY162">
        <v>0.17819889999999999</v>
      </c>
      <c r="BZ162">
        <v>-0.1971291</v>
      </c>
      <c r="CA162">
        <v>-0.1062512</v>
      </c>
      <c r="CB162">
        <v>-6.0512799999999999E-2</v>
      </c>
      <c r="CC162">
        <v>-3.6287E-2</v>
      </c>
      <c r="CD162">
        <v>-2.7949000000000002E-2</v>
      </c>
      <c r="CE162">
        <v>-5.1276000000000004E-3</v>
      </c>
      <c r="CF162">
        <v>-1.3001E-3</v>
      </c>
      <c r="CG162">
        <v>1.46757E-2</v>
      </c>
      <c r="CH162">
        <v>1.9523700000000001E-2</v>
      </c>
      <c r="CI162">
        <v>1.6706700000000001E-2</v>
      </c>
      <c r="CJ162">
        <v>1.0767799999999999E-2</v>
      </c>
      <c r="CK162">
        <v>1.09214E-2</v>
      </c>
      <c r="CL162">
        <v>1.0509299999999999E-2</v>
      </c>
      <c r="CM162">
        <v>-1.7740599999999999E-2</v>
      </c>
      <c r="CN162">
        <v>2.039E-4</v>
      </c>
      <c r="CO162">
        <v>-1.4307200000000001E-2</v>
      </c>
      <c r="CP162">
        <v>-7.4479000000000004E-3</v>
      </c>
      <c r="CQ162">
        <v>-1.01315E-2</v>
      </c>
      <c r="CR162">
        <v>-4.3090000000000003E-3</v>
      </c>
      <c r="CS162">
        <v>7.7856000000000002E-3</v>
      </c>
      <c r="CT162">
        <v>9.4900999999999996E-3</v>
      </c>
      <c r="CU162">
        <v>0.15674150000000001</v>
      </c>
      <c r="CV162">
        <v>0.19948099999999999</v>
      </c>
      <c r="CW162">
        <v>0.1842993</v>
      </c>
      <c r="CX162">
        <v>-0.1909062</v>
      </c>
      <c r="CY162">
        <v>-0.1002559</v>
      </c>
      <c r="CZ162">
        <v>-5.4779300000000003E-2</v>
      </c>
      <c r="DA162">
        <v>-3.0897299999999999E-2</v>
      </c>
      <c r="DB162">
        <v>-2.2988399999999999E-2</v>
      </c>
      <c r="DC162">
        <v>4.2969999999999998E-4</v>
      </c>
      <c r="DD162">
        <v>3.9918999999999996E-3</v>
      </c>
      <c r="DE162">
        <v>1.9452799999999999E-2</v>
      </c>
      <c r="DF162">
        <v>2.3877800000000001E-2</v>
      </c>
      <c r="DG162">
        <v>2.06397E-2</v>
      </c>
      <c r="DH162">
        <v>1.42521E-2</v>
      </c>
      <c r="DI162">
        <v>1.4323900000000001E-2</v>
      </c>
      <c r="DJ162">
        <v>1.4141300000000001E-2</v>
      </c>
      <c r="DK162">
        <v>-1.39957E-2</v>
      </c>
      <c r="DL162">
        <v>4.0124999999999996E-3</v>
      </c>
      <c r="DM162">
        <v>-1.0168099999999999E-2</v>
      </c>
      <c r="DN162">
        <v>-3.2031999999999998E-3</v>
      </c>
      <c r="DO162">
        <v>-5.8630000000000002E-3</v>
      </c>
      <c r="DP162">
        <v>5.5270000000000004E-4</v>
      </c>
      <c r="DQ162">
        <v>1.2811100000000001E-2</v>
      </c>
      <c r="DR162">
        <v>1.49678E-2</v>
      </c>
      <c r="DS162">
        <v>0.16229840000000001</v>
      </c>
      <c r="DT162">
        <v>0.20535049999999999</v>
      </c>
      <c r="DU162">
        <v>0.19039970000000001</v>
      </c>
      <c r="DV162">
        <v>-0.18468329999999999</v>
      </c>
      <c r="DW162">
        <v>-9.42606E-2</v>
      </c>
      <c r="DX162">
        <v>-4.9045900000000003E-2</v>
      </c>
      <c r="DY162">
        <v>-2.5507499999999999E-2</v>
      </c>
      <c r="DZ162">
        <v>-1.8027899999999999E-2</v>
      </c>
      <c r="EA162">
        <v>8.4536000000000004E-3</v>
      </c>
      <c r="EB162">
        <v>1.1632699999999999E-2</v>
      </c>
      <c r="EC162">
        <v>2.6350200000000001E-2</v>
      </c>
      <c r="ED162">
        <v>3.0164300000000002E-2</v>
      </c>
      <c r="EE162">
        <v>2.6318399999999999E-2</v>
      </c>
      <c r="EF162">
        <v>1.9283100000000001E-2</v>
      </c>
      <c r="EG162">
        <v>1.92366E-2</v>
      </c>
      <c r="EH162">
        <v>1.9385300000000001E-2</v>
      </c>
      <c r="EI162">
        <v>-8.5888000000000006E-3</v>
      </c>
      <c r="EJ162">
        <v>9.5113999999999997E-3</v>
      </c>
      <c r="EK162">
        <v>-4.1919000000000001E-3</v>
      </c>
      <c r="EL162">
        <v>2.9253999999999999E-3</v>
      </c>
      <c r="EM162">
        <v>2.9999999999999997E-4</v>
      </c>
      <c r="EN162">
        <v>7.5722000000000003E-3</v>
      </c>
      <c r="EO162">
        <v>2.0067000000000002E-2</v>
      </c>
      <c r="EP162">
        <v>2.28767E-2</v>
      </c>
      <c r="EQ162">
        <v>0.17032169999999999</v>
      </c>
      <c r="ER162">
        <v>0.21382519999999999</v>
      </c>
      <c r="ES162">
        <v>0.19920769999999999</v>
      </c>
      <c r="ET162">
        <v>-0.17569850000000001</v>
      </c>
      <c r="EU162">
        <v>-8.5604299999999994E-2</v>
      </c>
      <c r="EV162">
        <v>-4.07678E-2</v>
      </c>
      <c r="EW162">
        <v>-1.7725600000000001E-2</v>
      </c>
      <c r="EX162">
        <v>-1.08656E-2</v>
      </c>
      <c r="EY162">
        <v>77.55547</v>
      </c>
      <c r="EZ162">
        <v>76.585179999999994</v>
      </c>
      <c r="FA162">
        <v>75.456720000000004</v>
      </c>
      <c r="FB162">
        <v>74.133610000000004</v>
      </c>
      <c r="FC162">
        <v>73.819590000000005</v>
      </c>
      <c r="FD162">
        <v>73.271349999999998</v>
      </c>
      <c r="FE162">
        <v>72.532489999999996</v>
      </c>
      <c r="FF162">
        <v>73.804320000000004</v>
      </c>
      <c r="FG162">
        <v>77.956729999999993</v>
      </c>
      <c r="FH162">
        <v>81.509320000000002</v>
      </c>
      <c r="FI162">
        <v>84.503429999999994</v>
      </c>
      <c r="FJ162">
        <v>87.921210000000002</v>
      </c>
      <c r="FK162">
        <v>90.898160000000004</v>
      </c>
      <c r="FL162">
        <v>92.199160000000006</v>
      </c>
      <c r="FM162">
        <v>93.204220000000007</v>
      </c>
      <c r="FN162">
        <v>93.404169999999993</v>
      </c>
      <c r="FO162">
        <v>93.124319999999997</v>
      </c>
      <c r="FP162">
        <v>92.689189999999996</v>
      </c>
      <c r="FQ162">
        <v>91.306550000000001</v>
      </c>
      <c r="FR162">
        <v>87.896690000000007</v>
      </c>
      <c r="FS162">
        <v>83.869020000000006</v>
      </c>
      <c r="FT162">
        <v>80.401579999999996</v>
      </c>
      <c r="FU162">
        <v>77.740480000000005</v>
      </c>
      <c r="FV162">
        <v>75.905919999999995</v>
      </c>
      <c r="FW162">
        <v>9.4594999999999992E-3</v>
      </c>
      <c r="FX162">
        <v>6.4368999999999997E-3</v>
      </c>
      <c r="FY162">
        <v>8.0716999999999994E-3</v>
      </c>
      <c r="FZ162">
        <v>0</v>
      </c>
      <c r="GA162">
        <v>0</v>
      </c>
    </row>
    <row r="163" spans="1:183" x14ac:dyDescent="0.3">
      <c r="A163" t="s">
        <v>52</v>
      </c>
      <c r="B163" t="s">
        <v>53</v>
      </c>
      <c r="C163" t="s">
        <v>97</v>
      </c>
      <c r="D163" s="6">
        <v>44792</v>
      </c>
      <c r="E163" s="46">
        <v>18</v>
      </c>
      <c r="F163" s="46">
        <v>19</v>
      </c>
      <c r="G163" s="46">
        <v>18</v>
      </c>
      <c r="H163" s="46">
        <v>19</v>
      </c>
      <c r="I163">
        <v>3855</v>
      </c>
      <c r="J163">
        <v>22911</v>
      </c>
      <c r="K163">
        <v>1.568756</v>
      </c>
      <c r="L163">
        <v>1.342373</v>
      </c>
      <c r="M163">
        <v>1.2003170000000001</v>
      </c>
      <c r="N163">
        <v>1.0851660000000001</v>
      </c>
      <c r="O163">
        <v>1.0226010000000001</v>
      </c>
      <c r="P163">
        <v>1.0025930000000001</v>
      </c>
      <c r="Q163">
        <v>1.0470759999999999</v>
      </c>
      <c r="R163">
        <v>0.89085029999999998</v>
      </c>
      <c r="S163">
        <v>0.63239460000000003</v>
      </c>
      <c r="T163">
        <v>0.47001399999999999</v>
      </c>
      <c r="U163">
        <v>0.40446670000000001</v>
      </c>
      <c r="V163">
        <v>0.39122279999999998</v>
      </c>
      <c r="W163">
        <v>0.42682920000000002</v>
      </c>
      <c r="X163">
        <v>0.55380750000000001</v>
      </c>
      <c r="Y163">
        <v>0.7358768</v>
      </c>
      <c r="Z163">
        <v>1.093953</v>
      </c>
      <c r="AA163">
        <v>1.644331</v>
      </c>
      <c r="AB163">
        <v>2.3936890000000002</v>
      </c>
      <c r="AC163">
        <v>2.9577490000000002</v>
      </c>
      <c r="AD163">
        <v>3.0833900000000001</v>
      </c>
      <c r="AE163">
        <v>2.8151670000000002</v>
      </c>
      <c r="AF163">
        <v>2.485131</v>
      </c>
      <c r="AG163">
        <v>2.1013199999999999</v>
      </c>
      <c r="AH163">
        <v>1.718853</v>
      </c>
      <c r="AI163">
        <v>1.6346800000000002E-2</v>
      </c>
      <c r="AJ163">
        <v>5.2294000000000004E-3</v>
      </c>
      <c r="AK163">
        <v>7.1595000000000001E-3</v>
      </c>
      <c r="AL163">
        <v>-2.3587999999999999E-3</v>
      </c>
      <c r="AM163">
        <v>4.2791000000000001E-3</v>
      </c>
      <c r="AN163">
        <v>-9.5101999999999999E-3</v>
      </c>
      <c r="AO163">
        <v>-1.16171E-2</v>
      </c>
      <c r="AP163">
        <v>-1.1158599999999999E-2</v>
      </c>
      <c r="AQ163">
        <v>-9.6311000000000001E-3</v>
      </c>
      <c r="AR163">
        <v>-2.7057299999999999E-2</v>
      </c>
      <c r="AS163">
        <v>-1.06341E-2</v>
      </c>
      <c r="AT163">
        <v>-1.7535200000000001E-2</v>
      </c>
      <c r="AU163">
        <v>-3.6794300000000002E-2</v>
      </c>
      <c r="AV163">
        <v>-1.66994E-2</v>
      </c>
      <c r="AW163">
        <v>-5.2857899999999999E-2</v>
      </c>
      <c r="AX163">
        <v>-6.1369100000000003E-2</v>
      </c>
      <c r="AY163">
        <v>-6.2237199999999999E-2</v>
      </c>
      <c r="AZ163">
        <v>0.18166470000000001</v>
      </c>
      <c r="BA163">
        <v>0.2116159</v>
      </c>
      <c r="BB163">
        <v>-0.24916260000000001</v>
      </c>
      <c r="BC163">
        <v>-0.17652689999999999</v>
      </c>
      <c r="BD163">
        <v>-7.8091099999999997E-2</v>
      </c>
      <c r="BE163">
        <v>-2.2221100000000001E-2</v>
      </c>
      <c r="BF163">
        <v>-5.2136799999999997E-2</v>
      </c>
      <c r="BG163">
        <v>3.2815900000000002E-2</v>
      </c>
      <c r="BH163">
        <v>2.0636499999999999E-2</v>
      </c>
      <c r="BI163">
        <v>2.2272299999999998E-2</v>
      </c>
      <c r="BJ163">
        <v>1.1358999999999999E-2</v>
      </c>
      <c r="BK163">
        <v>1.7193199999999999E-2</v>
      </c>
      <c r="BL163">
        <v>1.6099E-3</v>
      </c>
      <c r="BM163">
        <v>-1.0549000000000001E-3</v>
      </c>
      <c r="BN163">
        <v>-1.2439999999999999E-4</v>
      </c>
      <c r="BO163">
        <v>1.3224000000000001E-3</v>
      </c>
      <c r="BP163">
        <v>-1.6138E-2</v>
      </c>
      <c r="BQ163">
        <v>3.6820000000000001E-4</v>
      </c>
      <c r="BR163">
        <v>-7.2833000000000004E-3</v>
      </c>
      <c r="BS163">
        <v>-2.6085000000000001E-2</v>
      </c>
      <c r="BT163">
        <v>-4.8842E-3</v>
      </c>
      <c r="BU163">
        <v>-3.9735899999999998E-2</v>
      </c>
      <c r="BV163">
        <v>-4.6534100000000002E-2</v>
      </c>
      <c r="BW163">
        <v>-4.5699499999999997E-2</v>
      </c>
      <c r="BX163">
        <v>0.20148199999999999</v>
      </c>
      <c r="BY163">
        <v>0.23299710000000001</v>
      </c>
      <c r="BZ163">
        <v>-0.227018</v>
      </c>
      <c r="CA163">
        <v>-0.15562889999999999</v>
      </c>
      <c r="CB163">
        <v>-5.8001299999999999E-2</v>
      </c>
      <c r="CC163">
        <v>-3.5128999999999998E-3</v>
      </c>
      <c r="CD163">
        <v>-3.5251699999999997E-2</v>
      </c>
      <c r="CE163">
        <v>4.4222400000000002E-2</v>
      </c>
      <c r="CF163">
        <v>3.1307399999999999E-2</v>
      </c>
      <c r="CG163">
        <v>3.2739400000000002E-2</v>
      </c>
      <c r="CH163">
        <v>2.0859900000000001E-2</v>
      </c>
      <c r="CI163">
        <v>2.6137500000000001E-2</v>
      </c>
      <c r="CJ163">
        <v>9.3115999999999997E-3</v>
      </c>
      <c r="CK163">
        <v>6.2604999999999996E-3</v>
      </c>
      <c r="CL163">
        <v>7.5177999999999998E-3</v>
      </c>
      <c r="CM163">
        <v>8.9087999999999997E-3</v>
      </c>
      <c r="CN163">
        <v>-8.5752999999999992E-3</v>
      </c>
      <c r="CO163">
        <v>7.9883000000000003E-3</v>
      </c>
      <c r="CP163">
        <v>-1.828E-4</v>
      </c>
      <c r="CQ163">
        <v>-1.8667799999999998E-2</v>
      </c>
      <c r="CR163">
        <v>3.2989E-3</v>
      </c>
      <c r="CS163">
        <v>-3.0647600000000001E-2</v>
      </c>
      <c r="CT163">
        <v>-3.6259399999999997E-2</v>
      </c>
      <c r="CU163">
        <v>-3.4245499999999998E-2</v>
      </c>
      <c r="CV163">
        <v>0.21520739999999999</v>
      </c>
      <c r="CW163">
        <v>0.24780559999999999</v>
      </c>
      <c r="CX163">
        <v>-0.2116808</v>
      </c>
      <c r="CY163">
        <v>-0.14115510000000001</v>
      </c>
      <c r="CZ163">
        <v>-4.40872E-2</v>
      </c>
      <c r="DA163">
        <v>9.4444000000000004E-3</v>
      </c>
      <c r="DB163">
        <v>-2.35572E-2</v>
      </c>
      <c r="DC163">
        <v>5.5628799999999999E-2</v>
      </c>
      <c r="DD163">
        <v>4.19782E-2</v>
      </c>
      <c r="DE163">
        <v>4.3206500000000002E-2</v>
      </c>
      <c r="DF163">
        <v>3.03608E-2</v>
      </c>
      <c r="DG163">
        <v>3.50817E-2</v>
      </c>
      <c r="DH163">
        <v>1.7013400000000001E-2</v>
      </c>
      <c r="DI163">
        <v>1.3575800000000001E-2</v>
      </c>
      <c r="DJ163">
        <v>1.516E-2</v>
      </c>
      <c r="DK163">
        <v>1.6495099999999999E-2</v>
      </c>
      <c r="DL163">
        <v>-1.0126E-3</v>
      </c>
      <c r="DM163">
        <v>1.5608500000000001E-2</v>
      </c>
      <c r="DN163">
        <v>6.9176000000000003E-3</v>
      </c>
      <c r="DO163">
        <v>-1.1250599999999999E-2</v>
      </c>
      <c r="DP163">
        <v>1.14821E-2</v>
      </c>
      <c r="DQ163">
        <v>-2.1559399999999999E-2</v>
      </c>
      <c r="DR163">
        <v>-2.5984699999999999E-2</v>
      </c>
      <c r="DS163">
        <v>-2.2791499999999999E-2</v>
      </c>
      <c r="DT163">
        <v>0.22893269999999999</v>
      </c>
      <c r="DU163">
        <v>0.26261410000000002</v>
      </c>
      <c r="DV163">
        <v>-0.19634360000000001</v>
      </c>
      <c r="DW163">
        <v>-0.1266813</v>
      </c>
      <c r="DX163">
        <v>-3.0172999999999998E-2</v>
      </c>
      <c r="DY163">
        <v>2.24017E-2</v>
      </c>
      <c r="DZ163">
        <v>-1.1862599999999999E-2</v>
      </c>
      <c r="EA163">
        <v>7.2097900000000006E-2</v>
      </c>
      <c r="EB163">
        <v>5.73853E-2</v>
      </c>
      <c r="EC163">
        <v>5.83194E-2</v>
      </c>
      <c r="ED163">
        <v>4.40785E-2</v>
      </c>
      <c r="EE163">
        <v>4.7995799999999998E-2</v>
      </c>
      <c r="EF163">
        <v>2.8133499999999999E-2</v>
      </c>
      <c r="EG163">
        <v>2.4138099999999999E-2</v>
      </c>
      <c r="EH163">
        <v>2.6194200000000001E-2</v>
      </c>
      <c r="EI163">
        <v>2.74486E-2</v>
      </c>
      <c r="EJ163">
        <v>9.9066999999999992E-3</v>
      </c>
      <c r="EK163">
        <v>2.66108E-2</v>
      </c>
      <c r="EL163">
        <v>1.71696E-2</v>
      </c>
      <c r="EM163">
        <v>-5.4129999999999998E-4</v>
      </c>
      <c r="EN163">
        <v>2.3297200000000001E-2</v>
      </c>
      <c r="EO163">
        <v>-8.4373E-3</v>
      </c>
      <c r="EP163">
        <v>-1.11498E-2</v>
      </c>
      <c r="EQ163">
        <v>-6.2538000000000003E-3</v>
      </c>
      <c r="ER163">
        <v>0.24875</v>
      </c>
      <c r="ES163">
        <v>0.28399530000000001</v>
      </c>
      <c r="ET163">
        <v>-0.17419899999999999</v>
      </c>
      <c r="EU163">
        <v>-0.1057834</v>
      </c>
      <c r="EV163">
        <v>-1.00832E-2</v>
      </c>
      <c r="EW163">
        <v>4.1110000000000001E-2</v>
      </c>
      <c r="EX163">
        <v>5.0223999999999998E-3</v>
      </c>
      <c r="EY163">
        <v>73.896119999999996</v>
      </c>
      <c r="EZ163">
        <v>72.962299999999999</v>
      </c>
      <c r="FA163">
        <v>71.817539999999994</v>
      </c>
      <c r="FB163">
        <v>70.434060000000002</v>
      </c>
      <c r="FC163">
        <v>68.845389999999995</v>
      </c>
      <c r="FD163">
        <v>67.550479999999993</v>
      </c>
      <c r="FE163">
        <v>67.080759999999998</v>
      </c>
      <c r="FF163">
        <v>70.081270000000004</v>
      </c>
      <c r="FG163">
        <v>75.549189999999996</v>
      </c>
      <c r="FH163">
        <v>81.434190000000001</v>
      </c>
      <c r="FI163">
        <v>86.68477</v>
      </c>
      <c r="FJ163">
        <v>88.943150000000003</v>
      </c>
      <c r="FK163">
        <v>92.100440000000006</v>
      </c>
      <c r="FL163">
        <v>93.788269999999997</v>
      </c>
      <c r="FM163">
        <v>95.887810000000002</v>
      </c>
      <c r="FN163">
        <v>97.663300000000007</v>
      </c>
      <c r="FO163">
        <v>98.942120000000003</v>
      </c>
      <c r="FP163">
        <v>98.874260000000007</v>
      </c>
      <c r="FQ163">
        <v>95.979290000000006</v>
      </c>
      <c r="FR163">
        <v>89.39931</v>
      </c>
      <c r="FS163">
        <v>82.240740000000002</v>
      </c>
      <c r="FT163">
        <v>77.787890000000004</v>
      </c>
      <c r="FU163">
        <v>75.615899999999996</v>
      </c>
      <c r="FV163">
        <v>73.838740000000001</v>
      </c>
      <c r="FW163">
        <v>2.2300799999999999E-2</v>
      </c>
      <c r="FX163">
        <v>1.9251600000000001E-2</v>
      </c>
      <c r="FY163">
        <v>1.9251600000000001E-2</v>
      </c>
      <c r="FZ163">
        <v>0</v>
      </c>
      <c r="GA163">
        <v>0</v>
      </c>
    </row>
    <row r="164" spans="1:183" x14ac:dyDescent="0.3">
      <c r="A164" t="s">
        <v>52</v>
      </c>
      <c r="B164" t="s">
        <v>53</v>
      </c>
      <c r="C164" t="s">
        <v>97</v>
      </c>
      <c r="D164" s="6">
        <v>44806</v>
      </c>
      <c r="E164" s="46">
        <v>18</v>
      </c>
      <c r="F164" s="46">
        <v>19</v>
      </c>
      <c r="G164" s="46">
        <v>18</v>
      </c>
      <c r="H164" s="46">
        <v>19</v>
      </c>
      <c r="I164">
        <v>6044</v>
      </c>
      <c r="J164">
        <v>22835</v>
      </c>
      <c r="K164">
        <v>1.9374070000000001</v>
      </c>
      <c r="L164">
        <v>1.711991</v>
      </c>
      <c r="M164">
        <v>1.5338369999999999</v>
      </c>
      <c r="N164">
        <v>1.3960619999999999</v>
      </c>
      <c r="O164">
        <v>1.333971</v>
      </c>
      <c r="P164">
        <v>1.290791</v>
      </c>
      <c r="Q164">
        <v>1.294133</v>
      </c>
      <c r="R164">
        <v>1.0703419999999999</v>
      </c>
      <c r="S164">
        <v>0.78763039999999995</v>
      </c>
      <c r="T164">
        <v>0.6351599</v>
      </c>
      <c r="U164">
        <v>0.59859779999999996</v>
      </c>
      <c r="V164">
        <v>0.64923759999999997</v>
      </c>
      <c r="W164">
        <v>0.75747900000000001</v>
      </c>
      <c r="X164">
        <v>0.94298090000000001</v>
      </c>
      <c r="Y164">
        <v>1.2579089999999999</v>
      </c>
      <c r="Z164">
        <v>1.766014</v>
      </c>
      <c r="AA164">
        <v>2.5003869999999999</v>
      </c>
      <c r="AB164">
        <v>3.2657259999999999</v>
      </c>
      <c r="AC164">
        <v>3.7823820000000001</v>
      </c>
      <c r="AD164">
        <v>3.7603209999999998</v>
      </c>
      <c r="AE164">
        <v>3.4875340000000001</v>
      </c>
      <c r="AF164">
        <v>3.1630560000000001</v>
      </c>
      <c r="AG164">
        <v>2.7511990000000002</v>
      </c>
      <c r="AH164">
        <v>2.378085</v>
      </c>
      <c r="AI164">
        <v>-2.5652999999999999E-2</v>
      </c>
      <c r="AJ164">
        <v>-8.6905999999999997E-3</v>
      </c>
      <c r="AK164">
        <v>-1.03277E-2</v>
      </c>
      <c r="AL164">
        <v>-1.5755600000000002E-2</v>
      </c>
      <c r="AM164">
        <v>-6.7903E-3</v>
      </c>
      <c r="AN164">
        <v>3.6910000000000003E-4</v>
      </c>
      <c r="AO164">
        <v>-1.5627499999999999E-2</v>
      </c>
      <c r="AP164">
        <v>-1.9897000000000001E-3</v>
      </c>
      <c r="AQ164">
        <v>-1.0515399999999999E-2</v>
      </c>
      <c r="AR164">
        <v>-2.02647E-2</v>
      </c>
      <c r="AS164">
        <v>-2.91709E-2</v>
      </c>
      <c r="AT164">
        <v>-3.5125099999999999E-2</v>
      </c>
      <c r="AU164">
        <v>-1.38102E-2</v>
      </c>
      <c r="AV164">
        <v>-2.7792299999999999E-2</v>
      </c>
      <c r="AW164">
        <v>-2.9907099999999999E-2</v>
      </c>
      <c r="AX164">
        <v>-3.9352199999999997E-2</v>
      </c>
      <c r="AY164">
        <v>-4.4105100000000001E-2</v>
      </c>
      <c r="AZ164">
        <v>0.25689689999999998</v>
      </c>
      <c r="BA164">
        <v>0.25581340000000002</v>
      </c>
      <c r="BB164">
        <v>-0.24105470000000001</v>
      </c>
      <c r="BC164">
        <v>-0.1462291</v>
      </c>
      <c r="BD164">
        <v>-9.0922699999999995E-2</v>
      </c>
      <c r="BE164">
        <v>-6.6571900000000003E-2</v>
      </c>
      <c r="BF164">
        <v>-7.9521999999999995E-3</v>
      </c>
      <c r="BG164">
        <v>-1.33343E-2</v>
      </c>
      <c r="BH164">
        <v>2.7376000000000002E-3</v>
      </c>
      <c r="BI164">
        <v>-4.7899999999999999E-5</v>
      </c>
      <c r="BJ164">
        <v>-6.2321E-3</v>
      </c>
      <c r="BK164">
        <v>2.4667999999999999E-3</v>
      </c>
      <c r="BL164">
        <v>9.4146999999999998E-3</v>
      </c>
      <c r="BM164">
        <v>-6.4047000000000001E-3</v>
      </c>
      <c r="BN164">
        <v>7.9079000000000007E-3</v>
      </c>
      <c r="BO164">
        <v>-5.4560000000000003E-4</v>
      </c>
      <c r="BP164">
        <v>-1.07983E-2</v>
      </c>
      <c r="BQ164">
        <v>-1.9747199999999999E-2</v>
      </c>
      <c r="BR164">
        <v>-2.51433E-2</v>
      </c>
      <c r="BS164">
        <v>-3.3471999999999998E-3</v>
      </c>
      <c r="BT164">
        <v>-1.61811E-2</v>
      </c>
      <c r="BU164">
        <v>-1.71731E-2</v>
      </c>
      <c r="BV164">
        <v>-2.5246299999999999E-2</v>
      </c>
      <c r="BW164">
        <v>-2.8249E-2</v>
      </c>
      <c r="BX164">
        <v>0.2746152</v>
      </c>
      <c r="BY164">
        <v>0.27427990000000002</v>
      </c>
      <c r="BZ164">
        <v>-0.22255949999999999</v>
      </c>
      <c r="CA164">
        <v>-0.12829579999999999</v>
      </c>
      <c r="CB164">
        <v>-7.3739600000000002E-2</v>
      </c>
      <c r="CC164">
        <v>-5.0649100000000002E-2</v>
      </c>
      <c r="CD164">
        <v>6.7768999999999998E-3</v>
      </c>
      <c r="CE164">
        <v>-4.8024000000000001E-3</v>
      </c>
      <c r="CF164">
        <v>1.06528E-2</v>
      </c>
      <c r="CG164">
        <v>7.0718999999999999E-3</v>
      </c>
      <c r="CH164">
        <v>3.6380000000000001E-4</v>
      </c>
      <c r="CI164">
        <v>8.8781999999999993E-3</v>
      </c>
      <c r="CJ164">
        <v>1.5679700000000001E-2</v>
      </c>
      <c r="CK164">
        <v>-1.7099999999999999E-5</v>
      </c>
      <c r="CL164">
        <v>1.4762900000000001E-2</v>
      </c>
      <c r="CM164">
        <v>6.3594999999999997E-3</v>
      </c>
      <c r="CN164">
        <v>-4.2418000000000004E-3</v>
      </c>
      <c r="CO164">
        <v>-1.32204E-2</v>
      </c>
      <c r="CP164">
        <v>-1.82299E-2</v>
      </c>
      <c r="CQ164">
        <v>3.8995000000000002E-3</v>
      </c>
      <c r="CR164">
        <v>-8.1391999999999992E-3</v>
      </c>
      <c r="CS164">
        <v>-8.3535999999999992E-3</v>
      </c>
      <c r="CT164">
        <v>-1.5476500000000001E-2</v>
      </c>
      <c r="CU164">
        <v>-1.72672E-2</v>
      </c>
      <c r="CV164">
        <v>0.2868869</v>
      </c>
      <c r="CW164">
        <v>0.28706969999999998</v>
      </c>
      <c r="CX164">
        <v>-0.20974970000000001</v>
      </c>
      <c r="CY164">
        <v>-0.1158753</v>
      </c>
      <c r="CZ164">
        <v>-6.1838600000000001E-2</v>
      </c>
      <c r="DA164">
        <v>-3.9621000000000003E-2</v>
      </c>
      <c r="DB164">
        <v>1.6978099999999999E-2</v>
      </c>
      <c r="DC164">
        <v>3.7293999999999999E-3</v>
      </c>
      <c r="DD164">
        <v>1.8568000000000001E-2</v>
      </c>
      <c r="DE164">
        <v>1.41917E-2</v>
      </c>
      <c r="DF164">
        <v>6.9597000000000001E-3</v>
      </c>
      <c r="DG164">
        <v>1.52896E-2</v>
      </c>
      <c r="DH164">
        <v>2.1944600000000002E-2</v>
      </c>
      <c r="DI164">
        <v>6.3705999999999997E-3</v>
      </c>
      <c r="DJ164">
        <v>2.1617999999999998E-2</v>
      </c>
      <c r="DK164">
        <v>1.32646E-2</v>
      </c>
      <c r="DL164">
        <v>2.3146E-3</v>
      </c>
      <c r="DM164">
        <v>-6.6937000000000003E-3</v>
      </c>
      <c r="DN164">
        <v>-1.13166E-2</v>
      </c>
      <c r="DO164">
        <v>1.11462E-2</v>
      </c>
      <c r="DP164">
        <v>-9.7299999999999993E-5</v>
      </c>
      <c r="DQ164">
        <v>4.6589999999999999E-4</v>
      </c>
      <c r="DR164">
        <v>-5.7067999999999997E-3</v>
      </c>
      <c r="DS164">
        <v>-6.2852999999999997E-3</v>
      </c>
      <c r="DT164">
        <v>0.29915849999999999</v>
      </c>
      <c r="DU164">
        <v>0.2998596</v>
      </c>
      <c r="DV164">
        <v>-0.19694</v>
      </c>
      <c r="DW164">
        <v>-0.1034547</v>
      </c>
      <c r="DX164">
        <v>-4.9937700000000002E-2</v>
      </c>
      <c r="DY164">
        <v>-2.8592900000000001E-2</v>
      </c>
      <c r="DZ164">
        <v>2.7179399999999999E-2</v>
      </c>
      <c r="EA164">
        <v>1.6048199999999999E-2</v>
      </c>
      <c r="EB164">
        <v>2.9996200000000001E-2</v>
      </c>
      <c r="EC164">
        <v>2.44715E-2</v>
      </c>
      <c r="ED164">
        <v>1.64832E-2</v>
      </c>
      <c r="EE164">
        <v>2.4546700000000001E-2</v>
      </c>
      <c r="EF164">
        <v>3.0990299999999998E-2</v>
      </c>
      <c r="EG164">
        <v>1.5593299999999999E-2</v>
      </c>
      <c r="EH164">
        <v>3.1515500000000002E-2</v>
      </c>
      <c r="EI164">
        <v>2.3234500000000002E-2</v>
      </c>
      <c r="EJ164">
        <v>1.1781E-2</v>
      </c>
      <c r="EK164">
        <v>2.7299999999999998E-3</v>
      </c>
      <c r="EL164">
        <v>-1.3347999999999999E-3</v>
      </c>
      <c r="EM164">
        <v>2.1609300000000001E-2</v>
      </c>
      <c r="EN164">
        <v>1.1513900000000001E-2</v>
      </c>
      <c r="EO164">
        <v>1.3199799999999999E-2</v>
      </c>
      <c r="EP164">
        <v>8.3992000000000008E-3</v>
      </c>
      <c r="EQ164">
        <v>9.5706999999999997E-3</v>
      </c>
      <c r="ER164">
        <v>0.31687680000000001</v>
      </c>
      <c r="ES164">
        <v>0.3183261</v>
      </c>
      <c r="ET164">
        <v>-0.17844479999999999</v>
      </c>
      <c r="EU164">
        <v>-8.55215E-2</v>
      </c>
      <c r="EV164">
        <v>-3.2754600000000002E-2</v>
      </c>
      <c r="EW164">
        <v>-1.2670000000000001E-2</v>
      </c>
      <c r="EX164">
        <v>4.1908500000000001E-2</v>
      </c>
      <c r="EY164">
        <v>85.744479999999996</v>
      </c>
      <c r="EZ164">
        <v>83.81962</v>
      </c>
      <c r="FA164">
        <v>82.145849999999996</v>
      </c>
      <c r="FB164">
        <v>80.358279999999993</v>
      </c>
      <c r="FC164">
        <v>79.079279999999997</v>
      </c>
      <c r="FD164">
        <v>76.895169999999993</v>
      </c>
      <c r="FE164">
        <v>76.41037</v>
      </c>
      <c r="FF164">
        <v>78.098550000000003</v>
      </c>
      <c r="FG164">
        <v>81.263949999999994</v>
      </c>
      <c r="FH164">
        <v>86.415610000000001</v>
      </c>
      <c r="FI164">
        <v>91.615080000000006</v>
      </c>
      <c r="FJ164">
        <v>95.482219999999998</v>
      </c>
      <c r="FK164">
        <v>98.267650000000003</v>
      </c>
      <c r="FL164">
        <v>101.5727</v>
      </c>
      <c r="FM164">
        <v>104.9782</v>
      </c>
      <c r="FN164">
        <v>106.40730000000001</v>
      </c>
      <c r="FO164">
        <v>108.1105</v>
      </c>
      <c r="FP164">
        <v>107.7687</v>
      </c>
      <c r="FQ164">
        <v>105.4958</v>
      </c>
      <c r="FR164">
        <v>101.7872</v>
      </c>
      <c r="FS164">
        <v>98.47099</v>
      </c>
      <c r="FT164">
        <v>95.082089999999994</v>
      </c>
      <c r="FU164">
        <v>91.179599999999994</v>
      </c>
      <c r="FV164">
        <v>87.731579999999994</v>
      </c>
      <c r="FW164">
        <v>1.94532E-2</v>
      </c>
      <c r="FX164">
        <v>1.6900200000000001E-2</v>
      </c>
      <c r="FY164">
        <v>1.6900200000000001E-2</v>
      </c>
      <c r="FZ164">
        <v>0</v>
      </c>
      <c r="GA164">
        <v>0</v>
      </c>
    </row>
    <row r="165" spans="1:183" x14ac:dyDescent="0.3">
      <c r="A165" t="s">
        <v>52</v>
      </c>
      <c r="B165" t="s">
        <v>53</v>
      </c>
      <c r="C165" t="s">
        <v>97</v>
      </c>
      <c r="D165" s="6">
        <v>44809</v>
      </c>
      <c r="E165" s="46">
        <v>19</v>
      </c>
      <c r="F165" s="46">
        <v>22</v>
      </c>
      <c r="G165" s="46">
        <v>19</v>
      </c>
      <c r="H165" s="46">
        <v>20</v>
      </c>
      <c r="I165">
        <v>22790</v>
      </c>
      <c r="J165">
        <v>22794</v>
      </c>
      <c r="K165">
        <v>1.799974</v>
      </c>
      <c r="L165">
        <v>1.5613269999999999</v>
      </c>
      <c r="M165">
        <v>1.3815139999999999</v>
      </c>
      <c r="N165">
        <v>1.2414350000000001</v>
      </c>
      <c r="O165">
        <v>1.161116</v>
      </c>
      <c r="P165">
        <v>1.105173</v>
      </c>
      <c r="Q165">
        <v>1.0846830000000001</v>
      </c>
      <c r="R165">
        <v>0.95142660000000001</v>
      </c>
      <c r="S165">
        <v>0.83133889999999999</v>
      </c>
      <c r="T165">
        <v>0.75158420000000004</v>
      </c>
      <c r="U165">
        <v>0.77113659999999995</v>
      </c>
      <c r="V165">
        <v>0.84084020000000004</v>
      </c>
      <c r="W165">
        <v>0.99861109999999997</v>
      </c>
      <c r="X165">
        <v>1.2105189999999999</v>
      </c>
      <c r="Y165">
        <v>1.564327</v>
      </c>
      <c r="Z165">
        <v>2.0460729999999998</v>
      </c>
      <c r="AA165">
        <v>2.667767</v>
      </c>
      <c r="AB165">
        <v>3.3829099999999999</v>
      </c>
      <c r="AC165">
        <v>3.8714689999999998</v>
      </c>
      <c r="AD165">
        <v>3.896833</v>
      </c>
      <c r="AE165">
        <v>3.678601</v>
      </c>
      <c r="AF165">
        <v>3.377132</v>
      </c>
      <c r="AG165">
        <v>2.9313380000000002</v>
      </c>
      <c r="AH165">
        <v>2.5194869999999998</v>
      </c>
      <c r="AI165">
        <v>1.1427400000000001E-2</v>
      </c>
      <c r="AJ165">
        <v>4.3163000000000003E-3</v>
      </c>
      <c r="AK165">
        <v>4.2487000000000002E-3</v>
      </c>
      <c r="AL165">
        <v>7.3698000000000001E-3</v>
      </c>
      <c r="AM165">
        <v>1.8498400000000002E-2</v>
      </c>
      <c r="AN165">
        <v>6.5136999999999999E-3</v>
      </c>
      <c r="AO165">
        <v>-5.8063000000000003E-3</v>
      </c>
      <c r="AP165">
        <v>-1.2301899999999999E-2</v>
      </c>
      <c r="AQ165">
        <v>1.45002E-2</v>
      </c>
      <c r="AR165">
        <v>1.6537099999999999E-2</v>
      </c>
      <c r="AS165">
        <v>1.7784399999999999E-2</v>
      </c>
      <c r="AT165">
        <v>3.2943999999999998E-3</v>
      </c>
      <c r="AU165">
        <v>4.6775000000000002E-3</v>
      </c>
      <c r="AV165">
        <v>-3.47943E-2</v>
      </c>
      <c r="AW165">
        <v>-4.8644300000000001E-2</v>
      </c>
      <c r="AX165">
        <v>-6.6798800000000005E-2</v>
      </c>
      <c r="AY165">
        <v>-4.9970599999999997E-2</v>
      </c>
      <c r="AZ165">
        <v>-3.83697E-2</v>
      </c>
      <c r="BA165">
        <v>0.3574812</v>
      </c>
      <c r="BB165">
        <v>0.38591120000000001</v>
      </c>
      <c r="BC165">
        <v>0.15482489999999999</v>
      </c>
      <c r="BD165">
        <v>-6.5250999999999998E-3</v>
      </c>
      <c r="BE165">
        <v>-0.16258529999999999</v>
      </c>
      <c r="BF165">
        <v>-0.106465</v>
      </c>
      <c r="BG165">
        <v>2.01053E-2</v>
      </c>
      <c r="BH165">
        <v>1.25232E-2</v>
      </c>
      <c r="BI165">
        <v>1.1797200000000001E-2</v>
      </c>
      <c r="BJ165">
        <v>1.4144500000000001E-2</v>
      </c>
      <c r="BK165">
        <v>2.4733100000000001E-2</v>
      </c>
      <c r="BL165">
        <v>1.20307E-2</v>
      </c>
      <c r="BM165">
        <v>-6.5720000000000004E-4</v>
      </c>
      <c r="BN165">
        <v>-6.8199999999999997E-3</v>
      </c>
      <c r="BO165">
        <v>2.0573600000000001E-2</v>
      </c>
      <c r="BP165">
        <v>2.2765500000000001E-2</v>
      </c>
      <c r="BQ165">
        <v>2.4463700000000001E-2</v>
      </c>
      <c r="BR165">
        <v>1.02995E-2</v>
      </c>
      <c r="BS165">
        <v>1.2201500000000001E-2</v>
      </c>
      <c r="BT165">
        <v>-2.66336E-2</v>
      </c>
      <c r="BU165">
        <v>-3.9788799999999999E-2</v>
      </c>
      <c r="BV165">
        <v>-5.7176299999999999E-2</v>
      </c>
      <c r="BW165">
        <v>-3.9548800000000002E-2</v>
      </c>
      <c r="BX165">
        <v>-2.7169499999999999E-2</v>
      </c>
      <c r="BY165">
        <v>0.36892039999999998</v>
      </c>
      <c r="BZ165">
        <v>0.39682400000000001</v>
      </c>
      <c r="CA165">
        <v>0.16538259999999999</v>
      </c>
      <c r="CB165">
        <v>3.8251000000000001E-3</v>
      </c>
      <c r="CC165">
        <v>-0.15205650000000001</v>
      </c>
      <c r="CD165">
        <v>-9.6447099999999994E-2</v>
      </c>
      <c r="CE165">
        <v>2.6115599999999999E-2</v>
      </c>
      <c r="CF165">
        <v>1.82072E-2</v>
      </c>
      <c r="CG165">
        <v>1.70253E-2</v>
      </c>
      <c r="CH165">
        <v>1.8836599999999998E-2</v>
      </c>
      <c r="CI165">
        <v>2.9051199999999999E-2</v>
      </c>
      <c r="CJ165">
        <v>1.58517E-2</v>
      </c>
      <c r="CK165">
        <v>2.9090000000000001E-3</v>
      </c>
      <c r="CL165">
        <v>-3.0233E-3</v>
      </c>
      <c r="CM165">
        <v>2.478E-2</v>
      </c>
      <c r="CN165">
        <v>2.70794E-2</v>
      </c>
      <c r="CO165">
        <v>2.90897E-2</v>
      </c>
      <c r="CP165">
        <v>1.51512E-2</v>
      </c>
      <c r="CQ165">
        <v>1.74126E-2</v>
      </c>
      <c r="CR165">
        <v>-2.09815E-2</v>
      </c>
      <c r="CS165">
        <v>-3.3655600000000001E-2</v>
      </c>
      <c r="CT165">
        <v>-5.0511800000000003E-2</v>
      </c>
      <c r="CU165">
        <v>-3.2330600000000001E-2</v>
      </c>
      <c r="CV165">
        <v>-1.94123E-2</v>
      </c>
      <c r="CW165">
        <v>0.37684309999999999</v>
      </c>
      <c r="CX165">
        <v>0.40438220000000002</v>
      </c>
      <c r="CY165">
        <v>0.17269480000000001</v>
      </c>
      <c r="CZ165">
        <v>1.0993599999999999E-2</v>
      </c>
      <c r="DA165">
        <v>-0.14476430000000001</v>
      </c>
      <c r="DB165">
        <v>-8.9508799999999999E-2</v>
      </c>
      <c r="DC165">
        <v>3.2125800000000003E-2</v>
      </c>
      <c r="DD165">
        <v>2.3891300000000001E-2</v>
      </c>
      <c r="DE165">
        <v>2.22534E-2</v>
      </c>
      <c r="DF165">
        <v>2.3528799999999999E-2</v>
      </c>
      <c r="DG165">
        <v>3.3369299999999998E-2</v>
      </c>
      <c r="DH165">
        <v>1.9672700000000001E-2</v>
      </c>
      <c r="DI165">
        <v>6.4752000000000004E-3</v>
      </c>
      <c r="DJ165">
        <v>7.7340000000000004E-4</v>
      </c>
      <c r="DK165">
        <v>2.8986399999999999E-2</v>
      </c>
      <c r="DL165">
        <v>3.1393200000000003E-2</v>
      </c>
      <c r="DM165">
        <v>3.3715799999999997E-2</v>
      </c>
      <c r="DN165">
        <v>2.0002900000000001E-2</v>
      </c>
      <c r="DO165">
        <v>2.2623600000000001E-2</v>
      </c>
      <c r="DP165">
        <v>-1.5329300000000001E-2</v>
      </c>
      <c r="DQ165">
        <v>-2.75223E-2</v>
      </c>
      <c r="DR165">
        <v>-4.3847299999999999E-2</v>
      </c>
      <c r="DS165">
        <v>-2.5112499999999999E-2</v>
      </c>
      <c r="DT165">
        <v>-1.16551E-2</v>
      </c>
      <c r="DU165">
        <v>0.38476579999999999</v>
      </c>
      <c r="DV165">
        <v>0.41194039999999998</v>
      </c>
      <c r="DW165">
        <v>0.180007</v>
      </c>
      <c r="DX165">
        <v>1.8162000000000001E-2</v>
      </c>
      <c r="DY165">
        <v>-0.13747219999999999</v>
      </c>
      <c r="DZ165">
        <v>-8.2570500000000005E-2</v>
      </c>
      <c r="EA165">
        <v>4.0803699999999998E-2</v>
      </c>
      <c r="EB165">
        <v>3.20982E-2</v>
      </c>
      <c r="EC165">
        <v>2.9801899999999999E-2</v>
      </c>
      <c r="ED165">
        <v>3.0303500000000001E-2</v>
      </c>
      <c r="EE165">
        <v>3.9604E-2</v>
      </c>
      <c r="EF165">
        <v>2.5189699999999999E-2</v>
      </c>
      <c r="EG165">
        <v>1.1624300000000001E-2</v>
      </c>
      <c r="EH165">
        <v>6.2551999999999998E-3</v>
      </c>
      <c r="EI165">
        <v>3.5059800000000002E-2</v>
      </c>
      <c r="EJ165">
        <v>3.7621700000000001E-2</v>
      </c>
      <c r="EK165">
        <v>4.0395E-2</v>
      </c>
      <c r="EL165">
        <v>2.7007900000000001E-2</v>
      </c>
      <c r="EM165">
        <v>3.01476E-2</v>
      </c>
      <c r="EN165">
        <v>-7.1685999999999998E-3</v>
      </c>
      <c r="EO165">
        <v>-1.8666800000000001E-2</v>
      </c>
      <c r="EP165">
        <v>-3.42248E-2</v>
      </c>
      <c r="EQ165">
        <v>-1.4690699999999999E-2</v>
      </c>
      <c r="ER165">
        <v>-4.549E-4</v>
      </c>
      <c r="ES165">
        <v>0.39620490000000003</v>
      </c>
      <c r="ET165">
        <v>0.42285329999999999</v>
      </c>
      <c r="EU165">
        <v>0.1905647</v>
      </c>
      <c r="EV165">
        <v>2.8512200000000001E-2</v>
      </c>
      <c r="EW165">
        <v>-0.12694340000000001</v>
      </c>
      <c r="EX165">
        <v>-7.2552699999999998E-2</v>
      </c>
      <c r="EY165">
        <v>78.680800000000005</v>
      </c>
      <c r="EZ165">
        <v>77.699399999999997</v>
      </c>
      <c r="FA165">
        <v>76.060209999999998</v>
      </c>
      <c r="FB165">
        <v>74.842640000000003</v>
      </c>
      <c r="FC165">
        <v>73.980599999999995</v>
      </c>
      <c r="FD165">
        <v>73.209019999999995</v>
      </c>
      <c r="FE165">
        <v>72.09657</v>
      </c>
      <c r="FF165">
        <v>73.260760000000005</v>
      </c>
      <c r="FG165">
        <v>78.696950000000001</v>
      </c>
      <c r="FH165">
        <v>85.132530000000003</v>
      </c>
      <c r="FI165">
        <v>90.809569999999994</v>
      </c>
      <c r="FJ165">
        <v>95.600589999999997</v>
      </c>
      <c r="FK165">
        <v>99.93571</v>
      </c>
      <c r="FL165">
        <v>103.4439</v>
      </c>
      <c r="FM165">
        <v>106.0224</v>
      </c>
      <c r="FN165">
        <v>107.4068</v>
      </c>
      <c r="FO165">
        <v>107.4118</v>
      </c>
      <c r="FP165">
        <v>106.08459999999999</v>
      </c>
      <c r="FQ165">
        <v>102.6824</v>
      </c>
      <c r="FR165">
        <v>97.006290000000007</v>
      </c>
      <c r="FS165">
        <v>92.936080000000004</v>
      </c>
      <c r="FT165">
        <v>89.514690000000002</v>
      </c>
      <c r="FU165">
        <v>86.759969999999996</v>
      </c>
      <c r="FV165">
        <v>84.945920000000001</v>
      </c>
      <c r="FW165">
        <v>1.3231E-2</v>
      </c>
      <c r="FX165">
        <v>7.1471E-3</v>
      </c>
      <c r="FY165">
        <v>1.04402E-2</v>
      </c>
      <c r="FZ165">
        <v>0</v>
      </c>
      <c r="GA165">
        <v>0</v>
      </c>
    </row>
    <row r="166" spans="1:183" x14ac:dyDescent="0.3">
      <c r="A166" t="s">
        <v>52</v>
      </c>
      <c r="B166" t="s">
        <v>53</v>
      </c>
      <c r="C166" t="s">
        <v>97</v>
      </c>
      <c r="D166" s="6">
        <v>44810</v>
      </c>
      <c r="E166" s="46">
        <v>18</v>
      </c>
      <c r="F166" s="46">
        <v>21</v>
      </c>
      <c r="G166" s="46">
        <v>18</v>
      </c>
      <c r="H166" s="46">
        <v>20</v>
      </c>
      <c r="I166">
        <v>22757</v>
      </c>
      <c r="J166">
        <v>22761</v>
      </c>
      <c r="K166">
        <v>2.2158859999999998</v>
      </c>
      <c r="L166">
        <v>1.952853</v>
      </c>
      <c r="M166">
        <v>1.7507239999999999</v>
      </c>
      <c r="N166">
        <v>1.5855079999999999</v>
      </c>
      <c r="O166">
        <v>1.4622520000000001</v>
      </c>
      <c r="P166">
        <v>1.401843</v>
      </c>
      <c r="Q166">
        <v>1.403977</v>
      </c>
      <c r="R166">
        <v>1.269431</v>
      </c>
      <c r="S166">
        <v>1.038324</v>
      </c>
      <c r="T166">
        <v>0.92290329999999998</v>
      </c>
      <c r="U166">
        <v>0.90538300000000005</v>
      </c>
      <c r="V166">
        <v>0.97706349999999997</v>
      </c>
      <c r="W166">
        <v>1.1348830000000001</v>
      </c>
      <c r="X166">
        <v>1.3659539999999999</v>
      </c>
      <c r="Y166">
        <v>1.7081249999999999</v>
      </c>
      <c r="Z166">
        <v>2.2385489999999999</v>
      </c>
      <c r="AA166">
        <v>2.8423690000000001</v>
      </c>
      <c r="AB166">
        <v>3.5057930000000002</v>
      </c>
      <c r="AC166">
        <v>3.819</v>
      </c>
      <c r="AD166">
        <v>3.8603049999999999</v>
      </c>
      <c r="AE166">
        <v>3.7078530000000001</v>
      </c>
      <c r="AF166">
        <v>3.4637769999999999</v>
      </c>
      <c r="AG166">
        <v>3.0557919999999998</v>
      </c>
      <c r="AH166">
        <v>2.6146069999999999</v>
      </c>
      <c r="AI166">
        <v>-0.1258136</v>
      </c>
      <c r="AJ166">
        <v>-9.2135300000000003E-2</v>
      </c>
      <c r="AK166">
        <v>-5.9946399999999997E-2</v>
      </c>
      <c r="AL166">
        <v>-2.8606800000000002E-2</v>
      </c>
      <c r="AM166">
        <v>-2.3729500000000001E-2</v>
      </c>
      <c r="AN166">
        <v>-1.24005E-2</v>
      </c>
      <c r="AO166">
        <v>-2.1142299999999999E-2</v>
      </c>
      <c r="AP166">
        <v>-2.7348000000000001E-2</v>
      </c>
      <c r="AQ166">
        <v>-3.4033399999999998E-2</v>
      </c>
      <c r="AR166">
        <v>-4.4502E-2</v>
      </c>
      <c r="AS166">
        <v>-5.2386500000000003E-2</v>
      </c>
      <c r="AT166">
        <v>-5.9738399999999997E-2</v>
      </c>
      <c r="AU166">
        <v>-6.2562699999999999E-2</v>
      </c>
      <c r="AV166">
        <v>-8.1173300000000004E-2</v>
      </c>
      <c r="AW166">
        <v>-9.5611100000000004E-2</v>
      </c>
      <c r="AX166">
        <v>-8.8167300000000004E-2</v>
      </c>
      <c r="AY166">
        <v>-6.4778100000000005E-2</v>
      </c>
      <c r="AZ166">
        <v>0.26241350000000002</v>
      </c>
      <c r="BA166">
        <v>0.39147179999999998</v>
      </c>
      <c r="BB166">
        <v>0.33783360000000001</v>
      </c>
      <c r="BC166">
        <v>7.9575199999999999E-2</v>
      </c>
      <c r="BD166">
        <v>-0.1964321</v>
      </c>
      <c r="BE166">
        <v>-0.1538332</v>
      </c>
      <c r="BF166">
        <v>-0.1209191</v>
      </c>
      <c r="BG166">
        <v>-0.115829</v>
      </c>
      <c r="BH166">
        <v>-8.2680000000000003E-2</v>
      </c>
      <c r="BI166">
        <v>-5.1138099999999999E-2</v>
      </c>
      <c r="BJ166">
        <v>-2.0605999999999999E-2</v>
      </c>
      <c r="BK166">
        <v>-1.63278E-2</v>
      </c>
      <c r="BL166">
        <v>-5.6971000000000001E-3</v>
      </c>
      <c r="BM166">
        <v>-1.4623799999999999E-2</v>
      </c>
      <c r="BN166">
        <v>-2.04446E-2</v>
      </c>
      <c r="BO166">
        <v>-2.6815800000000001E-2</v>
      </c>
      <c r="BP166">
        <v>-3.7215600000000001E-2</v>
      </c>
      <c r="BQ166">
        <v>-4.5128300000000003E-2</v>
      </c>
      <c r="BR166">
        <v>-5.21427E-2</v>
      </c>
      <c r="BS166">
        <v>-5.4461599999999999E-2</v>
      </c>
      <c r="BT166">
        <v>-7.2506600000000004E-2</v>
      </c>
      <c r="BU166">
        <v>-8.6426699999999995E-2</v>
      </c>
      <c r="BV166">
        <v>-7.8310199999999996E-2</v>
      </c>
      <c r="BW166">
        <v>-5.4295700000000002E-2</v>
      </c>
      <c r="BX166">
        <v>0.27353729999999998</v>
      </c>
      <c r="BY166">
        <v>0.40320479999999997</v>
      </c>
      <c r="BZ166">
        <v>0.34860350000000001</v>
      </c>
      <c r="CA166">
        <v>8.9851299999999995E-2</v>
      </c>
      <c r="CB166">
        <v>-0.185921</v>
      </c>
      <c r="CC166">
        <v>-0.1436325</v>
      </c>
      <c r="CD166">
        <v>-0.1111038</v>
      </c>
      <c r="CE166">
        <v>-0.1089136</v>
      </c>
      <c r="CF166">
        <v>-7.6131299999999999E-2</v>
      </c>
      <c r="CG166">
        <v>-4.5037500000000001E-2</v>
      </c>
      <c r="CH166">
        <v>-1.50647E-2</v>
      </c>
      <c r="CI166">
        <v>-1.12015E-2</v>
      </c>
      <c r="CJ166">
        <v>-1.0543E-3</v>
      </c>
      <c r="CK166">
        <v>-1.0109099999999999E-2</v>
      </c>
      <c r="CL166">
        <v>-1.5663300000000002E-2</v>
      </c>
      <c r="CM166">
        <v>-2.18169E-2</v>
      </c>
      <c r="CN166">
        <v>-3.2169200000000002E-2</v>
      </c>
      <c r="CO166">
        <v>-4.0101299999999999E-2</v>
      </c>
      <c r="CP166">
        <v>-4.6882E-2</v>
      </c>
      <c r="CQ166">
        <v>-4.88508E-2</v>
      </c>
      <c r="CR166">
        <v>-6.6504099999999997E-2</v>
      </c>
      <c r="CS166">
        <v>-8.0065700000000004E-2</v>
      </c>
      <c r="CT166">
        <v>-7.1483199999999997E-2</v>
      </c>
      <c r="CU166">
        <v>-4.7035500000000001E-2</v>
      </c>
      <c r="CV166">
        <v>0.28124159999999998</v>
      </c>
      <c r="CW166">
        <v>0.411331</v>
      </c>
      <c r="CX166">
        <v>0.35606270000000001</v>
      </c>
      <c r="CY166">
        <v>9.6968499999999999E-2</v>
      </c>
      <c r="CZ166">
        <v>-0.17864099999999999</v>
      </c>
      <c r="DA166">
        <v>-0.13656750000000001</v>
      </c>
      <c r="DB166">
        <v>-0.1043057</v>
      </c>
      <c r="DC166">
        <v>-0.1019983</v>
      </c>
      <c r="DD166">
        <v>-6.9582599999999994E-2</v>
      </c>
      <c r="DE166">
        <v>-3.8936900000000003E-2</v>
      </c>
      <c r="DF166">
        <v>-9.5233000000000002E-3</v>
      </c>
      <c r="DG166">
        <v>-6.0750999999999999E-3</v>
      </c>
      <c r="DH166">
        <v>3.5885000000000001E-3</v>
      </c>
      <c r="DI166">
        <v>-5.5944000000000002E-3</v>
      </c>
      <c r="DJ166">
        <v>-1.0881999999999999E-2</v>
      </c>
      <c r="DK166">
        <v>-1.68179E-2</v>
      </c>
      <c r="DL166">
        <v>-2.71227E-2</v>
      </c>
      <c r="DM166">
        <v>-3.5074300000000003E-2</v>
      </c>
      <c r="DN166">
        <v>-4.16213E-2</v>
      </c>
      <c r="DO166">
        <v>-4.3240099999999997E-2</v>
      </c>
      <c r="DP166">
        <v>-6.0501600000000003E-2</v>
      </c>
      <c r="DQ166">
        <v>-7.3704599999999995E-2</v>
      </c>
      <c r="DR166">
        <v>-6.4656199999999997E-2</v>
      </c>
      <c r="DS166">
        <v>-3.9775400000000002E-2</v>
      </c>
      <c r="DT166">
        <v>0.28894589999999998</v>
      </c>
      <c r="DU166">
        <v>0.41945719999999997</v>
      </c>
      <c r="DV166">
        <v>0.36352190000000001</v>
      </c>
      <c r="DW166">
        <v>0.1040856</v>
      </c>
      <c r="DX166">
        <v>-0.17136100000000001</v>
      </c>
      <c r="DY166">
        <v>-0.12950249999999999</v>
      </c>
      <c r="DZ166">
        <v>-9.7507700000000003E-2</v>
      </c>
      <c r="EA166">
        <v>-9.2013700000000004E-2</v>
      </c>
      <c r="EB166">
        <v>-6.0127300000000002E-2</v>
      </c>
      <c r="EC166">
        <v>-3.0128599999999998E-2</v>
      </c>
      <c r="ED166">
        <v>-1.5225E-3</v>
      </c>
      <c r="EE166">
        <v>1.3266E-3</v>
      </c>
      <c r="EF166">
        <v>1.02919E-2</v>
      </c>
      <c r="EG166">
        <v>9.2400000000000002E-4</v>
      </c>
      <c r="EH166">
        <v>-3.9785999999999997E-3</v>
      </c>
      <c r="EI166">
        <v>-9.6003000000000008E-3</v>
      </c>
      <c r="EJ166">
        <v>-1.9836400000000001E-2</v>
      </c>
      <c r="EK166">
        <v>-2.7816E-2</v>
      </c>
      <c r="EL166">
        <v>-3.4025699999999999E-2</v>
      </c>
      <c r="EM166">
        <v>-3.5138999999999997E-2</v>
      </c>
      <c r="EN166">
        <v>-5.1834999999999999E-2</v>
      </c>
      <c r="EO166">
        <v>-6.4520300000000003E-2</v>
      </c>
      <c r="EP166">
        <v>-5.4799199999999999E-2</v>
      </c>
      <c r="EQ166">
        <v>-2.9293E-2</v>
      </c>
      <c r="ER166">
        <v>0.30006969999999999</v>
      </c>
      <c r="ES166">
        <v>0.43119020000000002</v>
      </c>
      <c r="ET166">
        <v>0.37429180000000001</v>
      </c>
      <c r="EU166">
        <v>0.1143617</v>
      </c>
      <c r="EV166">
        <v>-0.16084989999999999</v>
      </c>
      <c r="EW166">
        <v>-0.1193017</v>
      </c>
      <c r="EX166">
        <v>-8.7692400000000004E-2</v>
      </c>
      <c r="EY166">
        <v>82.528049999999993</v>
      </c>
      <c r="EZ166">
        <v>81.317030000000003</v>
      </c>
      <c r="FA166">
        <v>80.003680000000003</v>
      </c>
      <c r="FB166">
        <v>78.972660000000005</v>
      </c>
      <c r="FC166">
        <v>77.900970000000001</v>
      </c>
      <c r="FD166">
        <v>77.35172</v>
      </c>
      <c r="FE166">
        <v>76.601479999999995</v>
      </c>
      <c r="FF166">
        <v>78.766490000000005</v>
      </c>
      <c r="FG166">
        <v>84.171750000000003</v>
      </c>
      <c r="FH166">
        <v>90.366410000000002</v>
      </c>
      <c r="FI166">
        <v>95.478970000000004</v>
      </c>
      <c r="FJ166">
        <v>100.4513</v>
      </c>
      <c r="FK166">
        <v>104.27549999999999</v>
      </c>
      <c r="FL166">
        <v>107.6319</v>
      </c>
      <c r="FM166">
        <v>109.3373</v>
      </c>
      <c r="FN166">
        <v>110.4996</v>
      </c>
      <c r="FO166">
        <v>109.5592</v>
      </c>
      <c r="FP166">
        <v>107.2886</v>
      </c>
      <c r="FQ166">
        <v>103.2885</v>
      </c>
      <c r="FR166">
        <v>96.881259999999997</v>
      </c>
      <c r="FS166">
        <v>92.072239999999994</v>
      </c>
      <c r="FT166">
        <v>89.157039999999995</v>
      </c>
      <c r="FU166">
        <v>87.04589</v>
      </c>
      <c r="FV166">
        <v>84.838750000000005</v>
      </c>
      <c r="FW166">
        <v>1.2963499999999999E-2</v>
      </c>
      <c r="FX166">
        <v>7.2564999999999999E-3</v>
      </c>
      <c r="FY166">
        <v>8.5524999999999993E-3</v>
      </c>
      <c r="FZ166">
        <v>0</v>
      </c>
      <c r="GA166">
        <v>0</v>
      </c>
    </row>
    <row r="167" spans="1:183" x14ac:dyDescent="0.3">
      <c r="A167" t="s">
        <v>52</v>
      </c>
      <c r="B167" t="s">
        <v>53</v>
      </c>
      <c r="C167" t="s">
        <v>97</v>
      </c>
      <c r="D167" s="6">
        <v>44811</v>
      </c>
      <c r="E167" s="46">
        <v>17</v>
      </c>
      <c r="F167" s="46">
        <v>20</v>
      </c>
      <c r="G167" s="46">
        <v>17</v>
      </c>
      <c r="H167" s="46">
        <v>20</v>
      </c>
      <c r="I167">
        <v>22365</v>
      </c>
      <c r="J167">
        <v>22744</v>
      </c>
      <c r="K167">
        <v>2.3228140000000002</v>
      </c>
      <c r="L167">
        <v>2.0241229999999999</v>
      </c>
      <c r="M167">
        <v>1.7928539999999999</v>
      </c>
      <c r="N167">
        <v>1.619434</v>
      </c>
      <c r="O167">
        <v>1.4891730000000001</v>
      </c>
      <c r="P167">
        <v>1.4191849999999999</v>
      </c>
      <c r="Q167">
        <v>1.417735</v>
      </c>
      <c r="R167">
        <v>1.279423</v>
      </c>
      <c r="S167">
        <v>0.99785959999999996</v>
      </c>
      <c r="T167">
        <v>0.8584233</v>
      </c>
      <c r="U167">
        <v>0.78930529999999999</v>
      </c>
      <c r="V167">
        <v>0.80331989999999998</v>
      </c>
      <c r="W167">
        <v>0.9076166</v>
      </c>
      <c r="X167">
        <v>1.087852</v>
      </c>
      <c r="Y167">
        <v>1.395394</v>
      </c>
      <c r="Z167">
        <v>1.8645039999999999</v>
      </c>
      <c r="AA167">
        <v>2.4556110000000002</v>
      </c>
      <c r="AB167">
        <v>3.1123159999999999</v>
      </c>
      <c r="AC167">
        <v>3.5823689999999999</v>
      </c>
      <c r="AD167">
        <v>3.5818080000000001</v>
      </c>
      <c r="AE167">
        <v>3.3747410000000002</v>
      </c>
      <c r="AF167">
        <v>3.1248550000000002</v>
      </c>
      <c r="AG167">
        <v>2.7329509999999999</v>
      </c>
      <c r="AH167">
        <v>2.3325399999999998</v>
      </c>
      <c r="AI167">
        <v>-0.1030215</v>
      </c>
      <c r="AJ167">
        <v>-8.5007100000000002E-2</v>
      </c>
      <c r="AK167">
        <v>-6.1398800000000003E-2</v>
      </c>
      <c r="AL167">
        <v>-3.4957599999999998E-2</v>
      </c>
      <c r="AM167">
        <v>-2.40136E-2</v>
      </c>
      <c r="AN167">
        <v>-1.4567699999999999E-2</v>
      </c>
      <c r="AO167">
        <v>-2.4970599999999999E-2</v>
      </c>
      <c r="AP167">
        <v>-2.1193900000000002E-2</v>
      </c>
      <c r="AQ167">
        <v>-4.1969699999999999E-2</v>
      </c>
      <c r="AR167">
        <v>-3.9298399999999997E-2</v>
      </c>
      <c r="AS167">
        <v>-4.0477899999999997E-2</v>
      </c>
      <c r="AT167">
        <v>-4.9133499999999997E-2</v>
      </c>
      <c r="AU167">
        <v>-5.4034499999999999E-2</v>
      </c>
      <c r="AV167">
        <v>-6.7694199999999996E-2</v>
      </c>
      <c r="AW167">
        <v>-5.6312599999999997E-2</v>
      </c>
      <c r="AX167">
        <v>-6.6848900000000003E-2</v>
      </c>
      <c r="AY167">
        <v>0.25175229999999998</v>
      </c>
      <c r="AZ167">
        <v>0.37525809999999998</v>
      </c>
      <c r="BA167">
        <v>0.35684009999999999</v>
      </c>
      <c r="BB167">
        <v>0.27963589999999999</v>
      </c>
      <c r="BC167">
        <v>-0.22081709999999999</v>
      </c>
      <c r="BD167">
        <v>-0.25608350000000002</v>
      </c>
      <c r="BE167">
        <v>-0.16897309999999999</v>
      </c>
      <c r="BF167">
        <v>-0.1036311</v>
      </c>
      <c r="BG167">
        <v>-9.3117699999999998E-2</v>
      </c>
      <c r="BH167">
        <v>-7.5698600000000005E-2</v>
      </c>
      <c r="BI167">
        <v>-5.2767000000000001E-2</v>
      </c>
      <c r="BJ167">
        <v>-2.69772E-2</v>
      </c>
      <c r="BK167">
        <v>-1.6769599999999999E-2</v>
      </c>
      <c r="BL167">
        <v>-7.9713000000000006E-3</v>
      </c>
      <c r="BM167">
        <v>-1.8450399999999999E-2</v>
      </c>
      <c r="BN167">
        <v>-1.4319999999999999E-2</v>
      </c>
      <c r="BO167">
        <v>-3.4976699999999999E-2</v>
      </c>
      <c r="BP167">
        <v>-3.2287900000000001E-2</v>
      </c>
      <c r="BQ167">
        <v>-3.37533E-2</v>
      </c>
      <c r="BR167">
        <v>-4.2405600000000002E-2</v>
      </c>
      <c r="BS167">
        <v>-4.69696E-2</v>
      </c>
      <c r="BT167">
        <v>-6.01106E-2</v>
      </c>
      <c r="BU167">
        <v>-4.8226900000000003E-2</v>
      </c>
      <c r="BV167">
        <v>-5.8078400000000002E-2</v>
      </c>
      <c r="BW167">
        <v>0.26110650000000002</v>
      </c>
      <c r="BX167">
        <v>0.38533240000000002</v>
      </c>
      <c r="BY167">
        <v>0.36717119999999998</v>
      </c>
      <c r="BZ167">
        <v>0.28941549999999999</v>
      </c>
      <c r="CA167">
        <v>-0.2108611</v>
      </c>
      <c r="CB167">
        <v>-0.24608930000000001</v>
      </c>
      <c r="CC167">
        <v>-0.1594033</v>
      </c>
      <c r="CD167">
        <v>-9.44831E-2</v>
      </c>
      <c r="CE167">
        <v>-8.6258299999999996E-2</v>
      </c>
      <c r="CF167">
        <v>-6.9251499999999994E-2</v>
      </c>
      <c r="CG167">
        <v>-4.67886E-2</v>
      </c>
      <c r="CH167">
        <v>-2.145E-2</v>
      </c>
      <c r="CI167">
        <v>-1.17524E-2</v>
      </c>
      <c r="CJ167">
        <v>-3.4026E-3</v>
      </c>
      <c r="CK167">
        <v>-1.3934500000000001E-2</v>
      </c>
      <c r="CL167">
        <v>-9.5592000000000003E-3</v>
      </c>
      <c r="CM167">
        <v>-3.0133400000000001E-2</v>
      </c>
      <c r="CN167">
        <v>-2.74323E-2</v>
      </c>
      <c r="CO167">
        <v>-2.9095800000000002E-2</v>
      </c>
      <c r="CP167">
        <v>-3.7745800000000003E-2</v>
      </c>
      <c r="CQ167">
        <v>-4.20764E-2</v>
      </c>
      <c r="CR167">
        <v>-5.4858200000000003E-2</v>
      </c>
      <c r="CS167">
        <v>-4.2626699999999997E-2</v>
      </c>
      <c r="CT167">
        <v>-5.2004000000000002E-2</v>
      </c>
      <c r="CU167">
        <v>0.26758510000000002</v>
      </c>
      <c r="CV167">
        <v>0.39230979999999999</v>
      </c>
      <c r="CW167">
        <v>0.37432650000000001</v>
      </c>
      <c r="CX167">
        <v>0.29618879999999997</v>
      </c>
      <c r="CY167">
        <v>-0.2039656</v>
      </c>
      <c r="CZ167">
        <v>-0.2391673</v>
      </c>
      <c r="DA167">
        <v>-0.1527753</v>
      </c>
      <c r="DB167">
        <v>-8.8147199999999995E-2</v>
      </c>
      <c r="DC167">
        <v>-7.9398899999999994E-2</v>
      </c>
      <c r="DD167">
        <v>-6.2804399999999996E-2</v>
      </c>
      <c r="DE167">
        <v>-4.0810199999999998E-2</v>
      </c>
      <c r="DF167">
        <v>-1.5922800000000001E-2</v>
      </c>
      <c r="DG167">
        <v>-6.7352000000000002E-3</v>
      </c>
      <c r="DH167">
        <v>1.1659999999999999E-3</v>
      </c>
      <c r="DI167">
        <v>-9.4187000000000003E-3</v>
      </c>
      <c r="DJ167">
        <v>-4.7984000000000004E-3</v>
      </c>
      <c r="DK167">
        <v>-2.5290099999999999E-2</v>
      </c>
      <c r="DL167">
        <v>-2.2576800000000001E-2</v>
      </c>
      <c r="DM167">
        <v>-2.4438399999999999E-2</v>
      </c>
      <c r="DN167">
        <v>-3.30861E-2</v>
      </c>
      <c r="DO167">
        <v>-3.7183300000000002E-2</v>
      </c>
      <c r="DP167">
        <v>-4.9605799999999999E-2</v>
      </c>
      <c r="DQ167">
        <v>-3.70266E-2</v>
      </c>
      <c r="DR167">
        <v>-4.5929600000000001E-2</v>
      </c>
      <c r="DS167">
        <v>0.27406380000000002</v>
      </c>
      <c r="DT167">
        <v>0.39928730000000001</v>
      </c>
      <c r="DU167">
        <v>0.38148179999999998</v>
      </c>
      <c r="DV167">
        <v>0.30296210000000001</v>
      </c>
      <c r="DW167">
        <v>-0.1970701</v>
      </c>
      <c r="DX167">
        <v>-0.23224529999999999</v>
      </c>
      <c r="DY167">
        <v>-0.14614730000000001</v>
      </c>
      <c r="DZ167">
        <v>-8.1811300000000003E-2</v>
      </c>
      <c r="EA167">
        <v>-6.9495100000000004E-2</v>
      </c>
      <c r="EB167">
        <v>-5.3495800000000003E-2</v>
      </c>
      <c r="EC167">
        <v>-3.21783E-2</v>
      </c>
      <c r="ED167">
        <v>-7.9424000000000005E-3</v>
      </c>
      <c r="EE167">
        <v>5.0880000000000001E-4</v>
      </c>
      <c r="EF167">
        <v>7.7625000000000003E-3</v>
      </c>
      <c r="EG167">
        <v>-2.8985E-3</v>
      </c>
      <c r="EH167">
        <v>2.0755000000000001E-3</v>
      </c>
      <c r="EI167">
        <v>-1.82971E-2</v>
      </c>
      <c r="EJ167">
        <v>-1.5566200000000001E-2</v>
      </c>
      <c r="EK167">
        <v>-1.7713699999999999E-2</v>
      </c>
      <c r="EL167">
        <v>-2.6358099999999999E-2</v>
      </c>
      <c r="EM167">
        <v>-3.0118300000000001E-2</v>
      </c>
      <c r="EN167">
        <v>-4.2022200000000003E-2</v>
      </c>
      <c r="EO167">
        <v>-2.8940899999999999E-2</v>
      </c>
      <c r="EP167">
        <v>-3.71591E-2</v>
      </c>
      <c r="EQ167">
        <v>0.283418</v>
      </c>
      <c r="ER167">
        <v>0.40936159999999999</v>
      </c>
      <c r="ES167">
        <v>0.39181290000000002</v>
      </c>
      <c r="ET167">
        <v>0.31274160000000001</v>
      </c>
      <c r="EU167">
        <v>-0.18711410000000001</v>
      </c>
      <c r="EV167">
        <v>-0.22225110000000001</v>
      </c>
      <c r="EW167">
        <v>-0.13657749999999999</v>
      </c>
      <c r="EX167">
        <v>-7.26633E-2</v>
      </c>
      <c r="EY167">
        <v>83.489779999999996</v>
      </c>
      <c r="EZ167">
        <v>81.961979999999997</v>
      </c>
      <c r="FA167">
        <v>80.131200000000007</v>
      </c>
      <c r="FB167">
        <v>79.312240000000003</v>
      </c>
      <c r="FC167">
        <v>78.119470000000007</v>
      </c>
      <c r="FD167">
        <v>76.589839999999995</v>
      </c>
      <c r="FE167">
        <v>75.986620000000002</v>
      </c>
      <c r="FF167">
        <v>76.801599999999993</v>
      </c>
      <c r="FG167">
        <v>81.363950000000003</v>
      </c>
      <c r="FH167">
        <v>86.568439999999995</v>
      </c>
      <c r="FI167">
        <v>91.328280000000007</v>
      </c>
      <c r="FJ167">
        <v>95.227230000000006</v>
      </c>
      <c r="FK167">
        <v>98.798400000000001</v>
      </c>
      <c r="FL167">
        <v>101.69970000000001</v>
      </c>
      <c r="FM167">
        <v>103.5826</v>
      </c>
      <c r="FN167">
        <v>104.5579</v>
      </c>
      <c r="FO167">
        <v>104.4123</v>
      </c>
      <c r="FP167">
        <v>102.6965</v>
      </c>
      <c r="FQ167">
        <v>98.505009999999999</v>
      </c>
      <c r="FR167">
        <v>93.033060000000006</v>
      </c>
      <c r="FS167">
        <v>89.370410000000007</v>
      </c>
      <c r="FT167">
        <v>87.367140000000006</v>
      </c>
      <c r="FU167">
        <v>85.000780000000006</v>
      </c>
      <c r="FV167">
        <v>82.764390000000006</v>
      </c>
      <c r="FW167">
        <v>1.20821E-2</v>
      </c>
      <c r="FX167">
        <v>6.5319999999999996E-3</v>
      </c>
      <c r="FY167">
        <v>6.5319999999999996E-3</v>
      </c>
      <c r="FZ167">
        <v>0</v>
      </c>
      <c r="GA167">
        <v>0</v>
      </c>
    </row>
    <row r="168" spans="1:183" x14ac:dyDescent="0.3">
      <c r="A168" t="s">
        <v>52</v>
      </c>
      <c r="B168" t="s">
        <v>53</v>
      </c>
      <c r="C168" t="s">
        <v>97</v>
      </c>
      <c r="D168" s="6">
        <v>44812</v>
      </c>
      <c r="E168" s="46">
        <v>18</v>
      </c>
      <c r="F168" s="46">
        <v>20</v>
      </c>
      <c r="G168" s="46">
        <v>18</v>
      </c>
      <c r="H168" s="46">
        <v>19</v>
      </c>
      <c r="I168">
        <v>22721</v>
      </c>
      <c r="J168">
        <v>22725</v>
      </c>
      <c r="K168">
        <v>2.0659109999999998</v>
      </c>
      <c r="L168">
        <v>1.800359</v>
      </c>
      <c r="M168">
        <v>1.5957220000000001</v>
      </c>
      <c r="N168">
        <v>1.4478390000000001</v>
      </c>
      <c r="O168">
        <v>1.3282</v>
      </c>
      <c r="P168">
        <v>1.2785569999999999</v>
      </c>
      <c r="Q168">
        <v>1.2969869999999999</v>
      </c>
      <c r="R168">
        <v>1.1544760000000001</v>
      </c>
      <c r="S168">
        <v>0.86984070000000002</v>
      </c>
      <c r="T168">
        <v>0.74454050000000005</v>
      </c>
      <c r="U168">
        <v>0.70754430000000001</v>
      </c>
      <c r="V168">
        <v>0.75430450000000004</v>
      </c>
      <c r="W168">
        <v>0.87090279999999998</v>
      </c>
      <c r="X168">
        <v>1.0899559999999999</v>
      </c>
      <c r="Y168">
        <v>1.4112480000000001</v>
      </c>
      <c r="Z168">
        <v>1.9346810000000001</v>
      </c>
      <c r="AA168">
        <v>2.5849160000000002</v>
      </c>
      <c r="AB168">
        <v>3.277711</v>
      </c>
      <c r="AC168">
        <v>3.7404269999999999</v>
      </c>
      <c r="AD168">
        <v>3.735935</v>
      </c>
      <c r="AE168">
        <v>3.516079</v>
      </c>
      <c r="AF168">
        <v>3.2400850000000001</v>
      </c>
      <c r="AG168">
        <v>2.8248009999999999</v>
      </c>
      <c r="AH168">
        <v>2.40903</v>
      </c>
      <c r="AI168">
        <v>-6.3666600000000004E-2</v>
      </c>
      <c r="AJ168">
        <v>-4.4407099999999998E-2</v>
      </c>
      <c r="AK168">
        <v>-2.5868499999999999E-2</v>
      </c>
      <c r="AL168">
        <v>-1.8631700000000001E-2</v>
      </c>
      <c r="AM168">
        <v>-1.40778E-2</v>
      </c>
      <c r="AN168">
        <v>-5.1447000000000003E-3</v>
      </c>
      <c r="AO168">
        <v>-1.1904700000000001E-2</v>
      </c>
      <c r="AP168">
        <v>-3.3310100000000002E-2</v>
      </c>
      <c r="AQ168">
        <v>-4.6052700000000002E-2</v>
      </c>
      <c r="AR168">
        <v>-3.5853500000000003E-2</v>
      </c>
      <c r="AS168">
        <v>-4.1965299999999997E-2</v>
      </c>
      <c r="AT168">
        <v>-4.6525900000000002E-2</v>
      </c>
      <c r="AU168">
        <v>-4.3801899999999998E-2</v>
      </c>
      <c r="AV168">
        <v>-5.4283400000000002E-2</v>
      </c>
      <c r="AW168">
        <v>-6.9688799999999995E-2</v>
      </c>
      <c r="AX168">
        <v>-7.1215500000000001E-2</v>
      </c>
      <c r="AY168">
        <v>-6.1096600000000001E-2</v>
      </c>
      <c r="AZ168">
        <v>0.29028189999999998</v>
      </c>
      <c r="BA168">
        <v>0.38047239999999999</v>
      </c>
      <c r="BB168">
        <v>5.6452500000000003E-2</v>
      </c>
      <c r="BC168">
        <v>-0.16798379999999999</v>
      </c>
      <c r="BD168">
        <v>-0.15111939999999999</v>
      </c>
      <c r="BE168">
        <v>-0.1109552</v>
      </c>
      <c r="BF168">
        <v>-8.8092000000000004E-2</v>
      </c>
      <c r="BG168">
        <v>-5.4520199999999998E-2</v>
      </c>
      <c r="BH168">
        <v>-3.5765199999999997E-2</v>
      </c>
      <c r="BI168">
        <v>-1.8005199999999999E-2</v>
      </c>
      <c r="BJ168">
        <v>-1.1355000000000001E-2</v>
      </c>
      <c r="BK168">
        <v>-7.5234999999999998E-3</v>
      </c>
      <c r="BL168">
        <v>7.0859999999999999E-4</v>
      </c>
      <c r="BM168">
        <v>-6.0965000000000004E-3</v>
      </c>
      <c r="BN168">
        <v>-2.7142599999999999E-2</v>
      </c>
      <c r="BO168">
        <v>-3.9780599999999999E-2</v>
      </c>
      <c r="BP168">
        <v>-2.9512E-2</v>
      </c>
      <c r="BQ168">
        <v>-3.56326E-2</v>
      </c>
      <c r="BR168">
        <v>-4.0087100000000001E-2</v>
      </c>
      <c r="BS168">
        <v>-3.6965199999999997E-2</v>
      </c>
      <c r="BT168">
        <v>-4.6745599999999998E-2</v>
      </c>
      <c r="BU168">
        <v>-6.1528399999999997E-2</v>
      </c>
      <c r="BV168">
        <v>-6.2312699999999999E-2</v>
      </c>
      <c r="BW168">
        <v>-5.1429900000000001E-2</v>
      </c>
      <c r="BX168">
        <v>0.30066229999999999</v>
      </c>
      <c r="BY168">
        <v>0.39113540000000002</v>
      </c>
      <c r="BZ168">
        <v>6.6654400000000003E-2</v>
      </c>
      <c r="CA168">
        <v>-0.15798419999999999</v>
      </c>
      <c r="CB168">
        <v>-0.14110880000000001</v>
      </c>
      <c r="CC168">
        <v>-0.1011852</v>
      </c>
      <c r="CD168">
        <v>-7.8693399999999997E-2</v>
      </c>
      <c r="CE168">
        <v>-4.8185400000000003E-2</v>
      </c>
      <c r="CF168">
        <v>-2.9779900000000002E-2</v>
      </c>
      <c r="CG168">
        <v>-1.25591E-2</v>
      </c>
      <c r="CH168">
        <v>-6.3152E-3</v>
      </c>
      <c r="CI168">
        <v>-2.9840000000000001E-3</v>
      </c>
      <c r="CJ168">
        <v>4.7626999999999999E-3</v>
      </c>
      <c r="CK168">
        <v>-2.0736999999999999E-3</v>
      </c>
      <c r="CL168">
        <v>-2.2871099999999998E-2</v>
      </c>
      <c r="CM168">
        <v>-3.5436500000000003E-2</v>
      </c>
      <c r="CN168">
        <v>-2.5119900000000001E-2</v>
      </c>
      <c r="CO168">
        <v>-3.1246599999999999E-2</v>
      </c>
      <c r="CP168">
        <v>-3.5627600000000002E-2</v>
      </c>
      <c r="CQ168">
        <v>-3.2230099999999998E-2</v>
      </c>
      <c r="CR168">
        <v>-4.1524999999999999E-2</v>
      </c>
      <c r="CS168">
        <v>-5.5876500000000003E-2</v>
      </c>
      <c r="CT168">
        <v>-5.6146599999999998E-2</v>
      </c>
      <c r="CU168">
        <v>-4.4734799999999998E-2</v>
      </c>
      <c r="CV168">
        <v>0.30785170000000001</v>
      </c>
      <c r="CW168">
        <v>0.3985205</v>
      </c>
      <c r="CX168">
        <v>7.3720099999999997E-2</v>
      </c>
      <c r="CY168">
        <v>-0.15105850000000001</v>
      </c>
      <c r="CZ168">
        <v>-0.1341755</v>
      </c>
      <c r="DA168">
        <v>-9.4418600000000005E-2</v>
      </c>
      <c r="DB168">
        <v>-7.2183999999999998E-2</v>
      </c>
      <c r="DC168">
        <v>-4.1850600000000002E-2</v>
      </c>
      <c r="DD168">
        <v>-2.3794599999999999E-2</v>
      </c>
      <c r="DE168">
        <v>-7.1130000000000004E-3</v>
      </c>
      <c r="DF168">
        <v>-1.2754999999999999E-3</v>
      </c>
      <c r="DG168">
        <v>1.5555E-3</v>
      </c>
      <c r="DH168">
        <v>8.8167000000000002E-3</v>
      </c>
      <c r="DI168">
        <v>1.949E-3</v>
      </c>
      <c r="DJ168">
        <v>-1.8599500000000001E-2</v>
      </c>
      <c r="DK168">
        <v>-3.1092399999999999E-2</v>
      </c>
      <c r="DL168">
        <v>-2.0727800000000001E-2</v>
      </c>
      <c r="DM168">
        <v>-2.6860599999999998E-2</v>
      </c>
      <c r="DN168">
        <v>-3.1168100000000001E-2</v>
      </c>
      <c r="DO168">
        <v>-2.7495100000000001E-2</v>
      </c>
      <c r="DP168">
        <v>-3.6304299999999998E-2</v>
      </c>
      <c r="DQ168">
        <v>-5.0224600000000001E-2</v>
      </c>
      <c r="DR168">
        <v>-4.9980499999999997E-2</v>
      </c>
      <c r="DS168">
        <v>-3.8039700000000003E-2</v>
      </c>
      <c r="DT168">
        <v>0.31504110000000002</v>
      </c>
      <c r="DU168">
        <v>0.40590559999999998</v>
      </c>
      <c r="DV168">
        <v>8.0785899999999994E-2</v>
      </c>
      <c r="DW168">
        <v>-0.1441327</v>
      </c>
      <c r="DX168">
        <v>-0.1272423</v>
      </c>
      <c r="DY168">
        <v>-8.7651999999999994E-2</v>
      </c>
      <c r="DZ168">
        <v>-6.56746E-2</v>
      </c>
      <c r="EA168">
        <v>-3.2704200000000003E-2</v>
      </c>
      <c r="EB168">
        <v>-1.51527E-2</v>
      </c>
      <c r="EC168">
        <v>7.5029999999999997E-4</v>
      </c>
      <c r="ED168">
        <v>6.0011999999999999E-3</v>
      </c>
      <c r="EE168">
        <v>8.1098999999999997E-3</v>
      </c>
      <c r="EF168">
        <v>1.4670000000000001E-2</v>
      </c>
      <c r="EG168">
        <v>7.7571999999999997E-3</v>
      </c>
      <c r="EH168">
        <v>-1.24321E-2</v>
      </c>
      <c r="EI168">
        <v>-2.4820200000000001E-2</v>
      </c>
      <c r="EJ168">
        <v>-1.4386400000000001E-2</v>
      </c>
      <c r="EK168">
        <v>-2.0527900000000002E-2</v>
      </c>
      <c r="EL168">
        <v>-2.4729399999999999E-2</v>
      </c>
      <c r="EM168">
        <v>-2.06584E-2</v>
      </c>
      <c r="EN168">
        <v>-2.87665E-2</v>
      </c>
      <c r="EO168">
        <v>-4.2064200000000003E-2</v>
      </c>
      <c r="EP168">
        <v>-4.1077599999999999E-2</v>
      </c>
      <c r="EQ168">
        <v>-2.8373099999999998E-2</v>
      </c>
      <c r="ER168">
        <v>0.32542149999999997</v>
      </c>
      <c r="ES168">
        <v>0.41656860000000001</v>
      </c>
      <c r="ET168">
        <v>9.0987700000000005E-2</v>
      </c>
      <c r="EU168">
        <v>-0.13413310000000001</v>
      </c>
      <c r="EV168">
        <v>-0.11723169999999999</v>
      </c>
      <c r="EW168">
        <v>-7.7882000000000007E-2</v>
      </c>
      <c r="EX168">
        <v>-5.6276100000000003E-2</v>
      </c>
      <c r="EY168">
        <v>80.909080000000003</v>
      </c>
      <c r="EZ168">
        <v>79.145970000000005</v>
      </c>
      <c r="FA168">
        <v>77.735879999999995</v>
      </c>
      <c r="FB168">
        <v>76.431719999999999</v>
      </c>
      <c r="FC168">
        <v>75.848259999999996</v>
      </c>
      <c r="FD168">
        <v>74.714870000000005</v>
      </c>
      <c r="FE168">
        <v>74.299419999999998</v>
      </c>
      <c r="FF168">
        <v>75.624949999999998</v>
      </c>
      <c r="FG168">
        <v>80.019099999999995</v>
      </c>
      <c r="FH168">
        <v>85.668959999999998</v>
      </c>
      <c r="FI168">
        <v>90.504189999999994</v>
      </c>
      <c r="FJ168">
        <v>95.387209999999996</v>
      </c>
      <c r="FK168">
        <v>99.330060000000003</v>
      </c>
      <c r="FL168">
        <v>102.5771</v>
      </c>
      <c r="FM168">
        <v>105.06529999999999</v>
      </c>
      <c r="FN168">
        <v>106.377</v>
      </c>
      <c r="FO168">
        <v>105.8901</v>
      </c>
      <c r="FP168">
        <v>103.86360000000001</v>
      </c>
      <c r="FQ168">
        <v>99.938469999999995</v>
      </c>
      <c r="FR168">
        <v>94.379429999999999</v>
      </c>
      <c r="FS168">
        <v>90.029740000000004</v>
      </c>
      <c r="FT168">
        <v>87.492249999999999</v>
      </c>
      <c r="FU168">
        <v>85.000889999999998</v>
      </c>
      <c r="FV168">
        <v>82.770259999999993</v>
      </c>
      <c r="FW168">
        <v>1.2413E-2</v>
      </c>
      <c r="FX168">
        <v>8.9785000000000004E-3</v>
      </c>
      <c r="FY168">
        <v>8.9785000000000004E-3</v>
      </c>
      <c r="FZ168">
        <v>0</v>
      </c>
      <c r="GA168">
        <v>0</v>
      </c>
    </row>
    <row r="169" spans="1:183" x14ac:dyDescent="0.3">
      <c r="A169" t="s">
        <v>52</v>
      </c>
      <c r="B169" t="s">
        <v>53</v>
      </c>
      <c r="C169" t="s">
        <v>97</v>
      </c>
      <c r="D169" s="6">
        <v>44813</v>
      </c>
      <c r="E169" s="46">
        <v>17</v>
      </c>
      <c r="F169" s="46">
        <v>18</v>
      </c>
      <c r="G169" s="46">
        <v>17</v>
      </c>
      <c r="H169" s="46">
        <v>18</v>
      </c>
      <c r="I169">
        <v>9022</v>
      </c>
      <c r="J169">
        <v>22747</v>
      </c>
      <c r="K169">
        <v>2.0458970000000001</v>
      </c>
      <c r="L169">
        <v>1.8002309999999999</v>
      </c>
      <c r="M169">
        <v>1.6021590000000001</v>
      </c>
      <c r="N169">
        <v>1.4423269999999999</v>
      </c>
      <c r="O169">
        <v>1.337388</v>
      </c>
      <c r="P169">
        <v>1.2941229999999999</v>
      </c>
      <c r="Q169">
        <v>1.3502350000000001</v>
      </c>
      <c r="R169">
        <v>1.261585</v>
      </c>
      <c r="S169">
        <v>0.99120459999999999</v>
      </c>
      <c r="T169">
        <v>0.80917749999999999</v>
      </c>
      <c r="U169">
        <v>0.72512690000000002</v>
      </c>
      <c r="V169">
        <v>0.73840839999999996</v>
      </c>
      <c r="W169">
        <v>0.79073950000000004</v>
      </c>
      <c r="X169">
        <v>0.95253209999999999</v>
      </c>
      <c r="Y169">
        <v>1.2464550000000001</v>
      </c>
      <c r="Z169">
        <v>1.7234039999999999</v>
      </c>
      <c r="AA169">
        <v>2.3123800000000001</v>
      </c>
      <c r="AB169">
        <v>2.9369170000000002</v>
      </c>
      <c r="AC169">
        <v>3.2991380000000001</v>
      </c>
      <c r="AD169">
        <v>3.2067209999999999</v>
      </c>
      <c r="AE169">
        <v>2.941586</v>
      </c>
      <c r="AF169">
        <v>2.6296889999999999</v>
      </c>
      <c r="AG169">
        <v>2.2789440000000001</v>
      </c>
      <c r="AH169">
        <v>1.933632</v>
      </c>
      <c r="AI169">
        <v>-9.6773300000000007E-2</v>
      </c>
      <c r="AJ169">
        <v>-7.1798000000000001E-2</v>
      </c>
      <c r="AK169">
        <v>-4.9115199999999998E-2</v>
      </c>
      <c r="AL169">
        <v>-3.5123099999999997E-2</v>
      </c>
      <c r="AM169">
        <v>-2.5518699999999998E-2</v>
      </c>
      <c r="AN169">
        <v>-1.24507E-2</v>
      </c>
      <c r="AO169">
        <v>-5.2132999999999997E-3</v>
      </c>
      <c r="AP169">
        <v>-7.0661999999999999E-3</v>
      </c>
      <c r="AQ169">
        <v>-2.0735400000000001E-2</v>
      </c>
      <c r="AR169">
        <v>-3.72498E-2</v>
      </c>
      <c r="AS169">
        <v>-3.4743400000000001E-2</v>
      </c>
      <c r="AT169">
        <v>-1.2863299999999999E-2</v>
      </c>
      <c r="AU169">
        <v>-3.8884099999999998E-2</v>
      </c>
      <c r="AV169">
        <v>-5.5728600000000003E-2</v>
      </c>
      <c r="AW169">
        <v>-5.0230900000000002E-2</v>
      </c>
      <c r="AX169">
        <v>-6.0136799999999997E-2</v>
      </c>
      <c r="AY169">
        <v>0.2068033</v>
      </c>
      <c r="AZ169">
        <v>0.30936999999999998</v>
      </c>
      <c r="BA169">
        <v>-0.14188790000000001</v>
      </c>
      <c r="BB169">
        <v>-0.14488029999999999</v>
      </c>
      <c r="BC169">
        <v>-8.4681300000000001E-2</v>
      </c>
      <c r="BD169">
        <v>-6.5079399999999996E-2</v>
      </c>
      <c r="BE169">
        <v>-4.9444200000000001E-2</v>
      </c>
      <c r="BF169">
        <v>-4.0423599999999997E-2</v>
      </c>
      <c r="BG169">
        <v>-8.3130300000000004E-2</v>
      </c>
      <c r="BH169">
        <v>-5.8636599999999997E-2</v>
      </c>
      <c r="BI169">
        <v>-3.7282900000000001E-2</v>
      </c>
      <c r="BJ169">
        <v>-2.4554599999999999E-2</v>
      </c>
      <c r="BK169">
        <v>-1.5774400000000001E-2</v>
      </c>
      <c r="BL169">
        <v>-3.3898000000000001E-3</v>
      </c>
      <c r="BM169">
        <v>3.9351000000000004E-3</v>
      </c>
      <c r="BN169">
        <v>2.8543000000000002E-3</v>
      </c>
      <c r="BO169">
        <v>-1.0057099999999999E-2</v>
      </c>
      <c r="BP169">
        <v>-2.65718E-2</v>
      </c>
      <c r="BQ169">
        <v>-2.4503299999999999E-2</v>
      </c>
      <c r="BR169">
        <v>-2.6080999999999999E-3</v>
      </c>
      <c r="BS169">
        <v>-2.8945599999999998E-2</v>
      </c>
      <c r="BT169">
        <v>-4.5049100000000002E-2</v>
      </c>
      <c r="BU169">
        <v>-3.8612300000000002E-2</v>
      </c>
      <c r="BV169">
        <v>-4.7291899999999998E-2</v>
      </c>
      <c r="BW169">
        <v>0.22094569999999999</v>
      </c>
      <c r="BX169">
        <v>0.32485459999999999</v>
      </c>
      <c r="BY169">
        <v>-0.1256485</v>
      </c>
      <c r="BZ169">
        <v>-0.1297932</v>
      </c>
      <c r="CA169">
        <v>-7.0071700000000001E-2</v>
      </c>
      <c r="CB169">
        <v>-5.1298799999999999E-2</v>
      </c>
      <c r="CC169">
        <v>-3.6330099999999997E-2</v>
      </c>
      <c r="CD169">
        <v>-2.8093E-2</v>
      </c>
      <c r="CE169">
        <v>-7.3681200000000002E-2</v>
      </c>
      <c r="CF169">
        <v>-4.9521099999999998E-2</v>
      </c>
      <c r="CG169">
        <v>-2.90879E-2</v>
      </c>
      <c r="CH169">
        <v>-1.7234800000000002E-2</v>
      </c>
      <c r="CI169">
        <v>-9.0255000000000005E-3</v>
      </c>
      <c r="CJ169">
        <v>2.8858E-3</v>
      </c>
      <c r="CK169">
        <v>1.0271300000000001E-2</v>
      </c>
      <c r="CL169">
        <v>9.7251999999999998E-3</v>
      </c>
      <c r="CM169">
        <v>-2.6613000000000001E-3</v>
      </c>
      <c r="CN169">
        <v>-1.91763E-2</v>
      </c>
      <c r="CO169">
        <v>-1.74109E-2</v>
      </c>
      <c r="CP169">
        <v>4.4946999999999999E-3</v>
      </c>
      <c r="CQ169">
        <v>-2.2062200000000001E-2</v>
      </c>
      <c r="CR169">
        <v>-3.7652400000000003E-2</v>
      </c>
      <c r="CS169">
        <v>-3.05653E-2</v>
      </c>
      <c r="CT169">
        <v>-3.8395600000000002E-2</v>
      </c>
      <c r="CU169">
        <v>0.2307408</v>
      </c>
      <c r="CV169">
        <v>0.33557920000000002</v>
      </c>
      <c r="CW169">
        <v>-0.11440110000000001</v>
      </c>
      <c r="CX169">
        <v>-0.1193439</v>
      </c>
      <c r="CY169">
        <v>-5.9953100000000002E-2</v>
      </c>
      <c r="CZ169">
        <v>-4.1754399999999997E-2</v>
      </c>
      <c r="DA169">
        <v>-2.7247299999999999E-2</v>
      </c>
      <c r="DB169">
        <v>-1.9552900000000002E-2</v>
      </c>
      <c r="DC169">
        <v>-6.42321E-2</v>
      </c>
      <c r="DD169">
        <v>-4.04056E-2</v>
      </c>
      <c r="DE169">
        <v>-2.0892899999999999E-2</v>
      </c>
      <c r="DF169">
        <v>-9.9150000000000002E-3</v>
      </c>
      <c r="DG169">
        <v>-2.2766000000000002E-3</v>
      </c>
      <c r="DH169">
        <v>9.1613000000000007E-3</v>
      </c>
      <c r="DI169">
        <v>1.6607400000000001E-2</v>
      </c>
      <c r="DJ169">
        <v>1.6596099999999999E-2</v>
      </c>
      <c r="DK169">
        <v>4.7345E-3</v>
      </c>
      <c r="DL169">
        <v>-1.17807E-2</v>
      </c>
      <c r="DM169">
        <v>-1.0318600000000001E-2</v>
      </c>
      <c r="DN169">
        <v>1.1597400000000001E-2</v>
      </c>
      <c r="DO169">
        <v>-1.5178799999999999E-2</v>
      </c>
      <c r="DP169">
        <v>-3.0255799999999999E-2</v>
      </c>
      <c r="DQ169">
        <v>-2.2518199999999999E-2</v>
      </c>
      <c r="DR169">
        <v>-2.9499299999999999E-2</v>
      </c>
      <c r="DS169">
        <v>0.24053579999999999</v>
      </c>
      <c r="DT169">
        <v>0.34630379999999999</v>
      </c>
      <c r="DU169">
        <v>-0.1031537</v>
      </c>
      <c r="DV169">
        <v>-0.10889459999999999</v>
      </c>
      <c r="DW169">
        <v>-4.9834499999999997E-2</v>
      </c>
      <c r="DX169">
        <v>-3.2210000000000003E-2</v>
      </c>
      <c r="DY169">
        <v>-1.81645E-2</v>
      </c>
      <c r="DZ169">
        <v>-1.10128E-2</v>
      </c>
      <c r="EA169">
        <v>-5.0589200000000001E-2</v>
      </c>
      <c r="EB169">
        <v>-2.7244299999999999E-2</v>
      </c>
      <c r="EC169">
        <v>-9.0606000000000003E-3</v>
      </c>
      <c r="ED169">
        <v>6.5359999999999995E-4</v>
      </c>
      <c r="EE169">
        <v>7.4676999999999999E-3</v>
      </c>
      <c r="EF169">
        <v>1.8222200000000001E-2</v>
      </c>
      <c r="EG169">
        <v>2.5755799999999999E-2</v>
      </c>
      <c r="EH169">
        <v>2.6516600000000001E-2</v>
      </c>
      <c r="EI169">
        <v>1.5412800000000001E-2</v>
      </c>
      <c r="EJ169">
        <v>-1.1027000000000001E-3</v>
      </c>
      <c r="EK169">
        <v>-7.8399999999999995E-5</v>
      </c>
      <c r="EL169">
        <v>2.18526E-2</v>
      </c>
      <c r="EM169">
        <v>-5.2402999999999998E-3</v>
      </c>
      <c r="EN169">
        <v>-1.9576300000000001E-2</v>
      </c>
      <c r="EO169">
        <v>-1.0899600000000001E-2</v>
      </c>
      <c r="EP169">
        <v>-1.66544E-2</v>
      </c>
      <c r="EQ169">
        <v>0.25467820000000002</v>
      </c>
      <c r="ER169">
        <v>0.36178840000000001</v>
      </c>
      <c r="ES169">
        <v>-8.69143E-2</v>
      </c>
      <c r="ET169">
        <v>-9.3807500000000002E-2</v>
      </c>
      <c r="EU169">
        <v>-3.5224900000000003E-2</v>
      </c>
      <c r="EV169">
        <v>-1.8429399999999999E-2</v>
      </c>
      <c r="EW169">
        <v>-5.0504E-3</v>
      </c>
      <c r="EX169">
        <v>1.3178E-3</v>
      </c>
      <c r="EY169">
        <v>83.166780000000003</v>
      </c>
      <c r="EZ169">
        <v>82.561179999999993</v>
      </c>
      <c r="FA169">
        <v>80.24118</v>
      </c>
      <c r="FB169">
        <v>78.598500000000001</v>
      </c>
      <c r="FC169">
        <v>78.796099999999996</v>
      </c>
      <c r="FD169">
        <v>77.527339999999995</v>
      </c>
      <c r="FE169">
        <v>75.471209999999999</v>
      </c>
      <c r="FF169">
        <v>75.507400000000004</v>
      </c>
      <c r="FG169">
        <v>78.714340000000007</v>
      </c>
      <c r="FH169">
        <v>82.119069999999994</v>
      </c>
      <c r="FI169">
        <v>86.454080000000005</v>
      </c>
      <c r="FJ169">
        <v>91.210539999999995</v>
      </c>
      <c r="FK169">
        <v>95.214659999999995</v>
      </c>
      <c r="FL169">
        <v>98.566199999999995</v>
      </c>
      <c r="FM169">
        <v>100.51990000000001</v>
      </c>
      <c r="FN169">
        <v>102.41240000000001</v>
      </c>
      <c r="FO169">
        <v>102.80500000000001</v>
      </c>
      <c r="FP169">
        <v>101.974</v>
      </c>
      <c r="FQ169">
        <v>98.231399999999994</v>
      </c>
      <c r="FR169">
        <v>91.993319999999997</v>
      </c>
      <c r="FS169">
        <v>86.965959999999995</v>
      </c>
      <c r="FT169">
        <v>83.528880000000001</v>
      </c>
      <c r="FU169">
        <v>81.114220000000003</v>
      </c>
      <c r="FV169">
        <v>79.39564</v>
      </c>
      <c r="FW169">
        <v>1.6285500000000001E-2</v>
      </c>
      <c r="FX169">
        <v>1.3848600000000001E-2</v>
      </c>
      <c r="FY169">
        <v>1.3848600000000001E-2</v>
      </c>
      <c r="FZ169">
        <v>0</v>
      </c>
      <c r="GA169">
        <v>0</v>
      </c>
    </row>
    <row r="170" spans="1:183" x14ac:dyDescent="0.3">
      <c r="A170" t="s">
        <v>52</v>
      </c>
      <c r="B170" t="s">
        <v>53</v>
      </c>
      <c r="C170" t="s">
        <v>96</v>
      </c>
      <c r="D170" s="6">
        <v>44753</v>
      </c>
      <c r="E170" s="46">
        <v>18</v>
      </c>
      <c r="F170" s="46">
        <v>19</v>
      </c>
      <c r="G170" s="46">
        <v>18</v>
      </c>
      <c r="H170" s="46">
        <v>19</v>
      </c>
      <c r="I170">
        <v>16365</v>
      </c>
      <c r="J170">
        <v>45636</v>
      </c>
      <c r="K170">
        <v>1.170933</v>
      </c>
      <c r="L170">
        <v>1.0039070000000001</v>
      </c>
      <c r="M170">
        <v>0.90002459999999995</v>
      </c>
      <c r="N170">
        <v>0.82342669999999996</v>
      </c>
      <c r="O170">
        <v>0.78301030000000005</v>
      </c>
      <c r="P170">
        <v>0.79388919999999996</v>
      </c>
      <c r="Q170">
        <v>0.79479580000000005</v>
      </c>
      <c r="R170">
        <v>0.76237239999999995</v>
      </c>
      <c r="S170">
        <v>0.72415770000000002</v>
      </c>
      <c r="T170">
        <v>0.73552450000000003</v>
      </c>
      <c r="U170">
        <v>0.81776450000000001</v>
      </c>
      <c r="V170">
        <v>0.95191440000000005</v>
      </c>
      <c r="W170">
        <v>1.1598759999999999</v>
      </c>
      <c r="X170">
        <v>1.391842</v>
      </c>
      <c r="Y170">
        <v>1.649167</v>
      </c>
      <c r="Z170">
        <v>1.9425349999999999</v>
      </c>
      <c r="AA170">
        <v>2.2555550000000002</v>
      </c>
      <c r="AB170">
        <v>2.6147019999999999</v>
      </c>
      <c r="AC170">
        <v>2.8907020000000001</v>
      </c>
      <c r="AD170">
        <v>2.8675670000000002</v>
      </c>
      <c r="AE170">
        <v>2.6299969999999999</v>
      </c>
      <c r="AF170">
        <v>2.3133170000000001</v>
      </c>
      <c r="AG170">
        <v>1.902566</v>
      </c>
      <c r="AH170">
        <v>1.5285040000000001</v>
      </c>
      <c r="AI170">
        <v>-5.6831E-3</v>
      </c>
      <c r="AJ170">
        <v>-1.1411299999999999E-2</v>
      </c>
      <c r="AK170">
        <v>-7.9439000000000003E-3</v>
      </c>
      <c r="AL170">
        <v>-9.1012999999999997E-3</v>
      </c>
      <c r="AM170">
        <v>-1.18212E-2</v>
      </c>
      <c r="AN170">
        <v>-1.1356000000000001E-3</v>
      </c>
      <c r="AO170">
        <v>-1.8372800000000002E-2</v>
      </c>
      <c r="AP170">
        <v>-8.5594999999999994E-3</v>
      </c>
      <c r="AQ170">
        <v>-1.2319800000000001E-2</v>
      </c>
      <c r="AR170">
        <v>-2.53893E-2</v>
      </c>
      <c r="AS170">
        <v>-3.3547300000000002E-2</v>
      </c>
      <c r="AT170">
        <v>-4.1002499999999997E-2</v>
      </c>
      <c r="AU170">
        <v>-2.6027999999999999E-2</v>
      </c>
      <c r="AV170">
        <v>-3.1641000000000002E-2</v>
      </c>
      <c r="AW170">
        <v>-3.5181999999999998E-2</v>
      </c>
      <c r="AX170">
        <v>-3.40197E-2</v>
      </c>
      <c r="AY170">
        <v>-3.30779E-2</v>
      </c>
      <c r="AZ170">
        <v>0.25719789999999998</v>
      </c>
      <c r="BA170">
        <v>0.29952010000000001</v>
      </c>
      <c r="BB170">
        <v>-0.2035872</v>
      </c>
      <c r="BC170">
        <v>-0.18392790000000001</v>
      </c>
      <c r="BD170">
        <v>-0.13265469999999999</v>
      </c>
      <c r="BE170">
        <v>-7.8588000000000005E-2</v>
      </c>
      <c r="BF170">
        <v>-5.2536199999999998E-2</v>
      </c>
      <c r="BG170">
        <v>7.9739999999999998E-4</v>
      </c>
      <c r="BH170">
        <v>-5.3685E-3</v>
      </c>
      <c r="BI170">
        <v>-2.6056E-3</v>
      </c>
      <c r="BJ170">
        <v>-4.1554000000000001E-3</v>
      </c>
      <c r="BK170">
        <v>-7.3426000000000003E-3</v>
      </c>
      <c r="BL170">
        <v>3.0144E-3</v>
      </c>
      <c r="BM170">
        <v>-1.4024E-2</v>
      </c>
      <c r="BN170">
        <v>-3.9456999999999999E-3</v>
      </c>
      <c r="BO170">
        <v>-7.2521E-3</v>
      </c>
      <c r="BP170">
        <v>-1.9810899999999999E-2</v>
      </c>
      <c r="BQ170">
        <v>-2.73663E-2</v>
      </c>
      <c r="BR170">
        <v>-3.4196699999999997E-2</v>
      </c>
      <c r="BS170">
        <v>-1.86506E-2</v>
      </c>
      <c r="BT170">
        <v>-2.3551300000000001E-2</v>
      </c>
      <c r="BU170">
        <v>-2.6652100000000001E-2</v>
      </c>
      <c r="BV170">
        <v>-2.5145399999999998E-2</v>
      </c>
      <c r="BW170">
        <v>-2.39259E-2</v>
      </c>
      <c r="BX170">
        <v>0.26674130000000001</v>
      </c>
      <c r="BY170">
        <v>0.30944280000000002</v>
      </c>
      <c r="BZ170">
        <v>-0.19336739999999999</v>
      </c>
      <c r="CA170">
        <v>-0.1743191</v>
      </c>
      <c r="CB170">
        <v>-0.12373049999999999</v>
      </c>
      <c r="CC170">
        <v>-7.0405200000000001E-2</v>
      </c>
      <c r="CD170">
        <v>-4.5317999999999997E-2</v>
      </c>
      <c r="CE170">
        <v>5.2856999999999999E-3</v>
      </c>
      <c r="CF170">
        <v>-1.1834E-3</v>
      </c>
      <c r="CG170">
        <v>1.0916999999999999E-3</v>
      </c>
      <c r="CH170">
        <v>-7.2999999999999996E-4</v>
      </c>
      <c r="CI170">
        <v>-4.2408000000000003E-3</v>
      </c>
      <c r="CJ170">
        <v>5.8885999999999999E-3</v>
      </c>
      <c r="CK170">
        <v>-1.1011999999999999E-2</v>
      </c>
      <c r="CL170">
        <v>-7.5020000000000002E-4</v>
      </c>
      <c r="CM170">
        <v>-3.7422000000000002E-3</v>
      </c>
      <c r="CN170">
        <v>-1.5947300000000001E-2</v>
      </c>
      <c r="CO170">
        <v>-2.30853E-2</v>
      </c>
      <c r="CP170" s="34">
        <v>-2.9482999999999999E-2</v>
      </c>
      <c r="CQ170">
        <v>-1.35409E-2</v>
      </c>
      <c r="CR170">
        <v>-1.79484E-2</v>
      </c>
      <c r="CS170">
        <v>-2.07444E-2</v>
      </c>
      <c r="CT170">
        <v>-1.8998999999999999E-2</v>
      </c>
      <c r="CU170">
        <v>-1.75873E-2</v>
      </c>
      <c r="CV170">
        <v>0.27335110000000001</v>
      </c>
      <c r="CW170">
        <v>0.31631510000000002</v>
      </c>
      <c r="CX170">
        <v>-0.18628910000000001</v>
      </c>
      <c r="CY170">
        <v>-0.16766400000000001</v>
      </c>
      <c r="CZ170">
        <v>-0.1175496</v>
      </c>
      <c r="DA170">
        <v>-6.4737699999999995E-2</v>
      </c>
      <c r="DB170">
        <v>-4.0318699999999999E-2</v>
      </c>
      <c r="DC170">
        <v>9.7739999999999997E-3</v>
      </c>
      <c r="DD170">
        <v>3.0018000000000002E-3</v>
      </c>
      <c r="DE170">
        <v>4.7891000000000001E-3</v>
      </c>
      <c r="DF170">
        <v>2.6955E-3</v>
      </c>
      <c r="DG170">
        <v>-1.139E-3</v>
      </c>
      <c r="DH170">
        <v>8.7627999999999994E-3</v>
      </c>
      <c r="DI170">
        <v>-8.0000000000000002E-3</v>
      </c>
      <c r="DJ170">
        <v>2.4453000000000001E-3</v>
      </c>
      <c r="DK170">
        <v>-2.3230000000000001E-4</v>
      </c>
      <c r="DL170">
        <v>-1.2083699999999999E-2</v>
      </c>
      <c r="DM170">
        <v>-1.8804299999999999E-2</v>
      </c>
      <c r="DN170">
        <v>-2.4769300000000001E-2</v>
      </c>
      <c r="DO170">
        <v>-8.4312999999999992E-3</v>
      </c>
      <c r="DP170">
        <v>-1.2345399999999999E-2</v>
      </c>
      <c r="DQ170">
        <v>-1.48366E-2</v>
      </c>
      <c r="DR170">
        <v>-1.28526E-2</v>
      </c>
      <c r="DS170">
        <v>-1.1248599999999999E-2</v>
      </c>
      <c r="DT170">
        <v>0.27996080000000001</v>
      </c>
      <c r="DU170">
        <v>0.32318750000000002</v>
      </c>
      <c r="DV170">
        <v>-0.17921090000000001</v>
      </c>
      <c r="DW170">
        <v>-0.16100890000000001</v>
      </c>
      <c r="DX170">
        <v>-0.1113687</v>
      </c>
      <c r="DY170">
        <v>-5.9070299999999999E-2</v>
      </c>
      <c r="DZ170">
        <v>-3.5319400000000001E-2</v>
      </c>
      <c r="EA170">
        <v>1.6254500000000002E-2</v>
      </c>
      <c r="EB170">
        <v>9.0445999999999999E-3</v>
      </c>
      <c r="EC170">
        <v>1.01274E-2</v>
      </c>
      <c r="ED170">
        <v>7.6413000000000002E-3</v>
      </c>
      <c r="EE170">
        <v>3.3395999999999999E-3</v>
      </c>
      <c r="EF170">
        <v>1.29128E-2</v>
      </c>
      <c r="EG170">
        <v>-3.6511999999999998E-3</v>
      </c>
      <c r="EH170">
        <v>7.0590999999999996E-3</v>
      </c>
      <c r="EI170">
        <v>4.8352999999999998E-3</v>
      </c>
      <c r="EJ170">
        <v>-6.5053000000000003E-3</v>
      </c>
      <c r="EK170">
        <v>-1.26233E-2</v>
      </c>
      <c r="EL170">
        <v>-1.79635E-2</v>
      </c>
      <c r="EM170">
        <v>-1.0539E-3</v>
      </c>
      <c r="EN170">
        <v>-4.2557000000000003E-3</v>
      </c>
      <c r="EO170">
        <v>-6.3067000000000002E-3</v>
      </c>
      <c r="EP170">
        <v>-3.9782000000000003E-3</v>
      </c>
      <c r="EQ170">
        <v>-2.0966000000000001E-3</v>
      </c>
      <c r="ER170">
        <v>0.28950419999999999</v>
      </c>
      <c r="ES170">
        <v>0.33311020000000002</v>
      </c>
      <c r="ET170">
        <v>-0.168991</v>
      </c>
      <c r="EU170">
        <v>-0.15140000000000001</v>
      </c>
      <c r="EV170">
        <v>-0.10244449999999999</v>
      </c>
      <c r="EW170">
        <v>-5.0887399999999999E-2</v>
      </c>
      <c r="EX170">
        <v>-2.8101299999999999E-2</v>
      </c>
      <c r="EY170">
        <v>74.774799999999999</v>
      </c>
      <c r="EZ170">
        <v>74.242459999999994</v>
      </c>
      <c r="FA170">
        <v>73.217060000000004</v>
      </c>
      <c r="FB170">
        <v>72.093220000000002</v>
      </c>
      <c r="FC170">
        <v>70.996729999999999</v>
      </c>
      <c r="FD170">
        <v>69.747579999999999</v>
      </c>
      <c r="FE170">
        <v>70.624399999999994</v>
      </c>
      <c r="FF170">
        <v>74.111729999999994</v>
      </c>
      <c r="FG170">
        <v>78.566640000000007</v>
      </c>
      <c r="FH170">
        <v>83.595730000000003</v>
      </c>
      <c r="FI170">
        <v>87.440380000000005</v>
      </c>
      <c r="FJ170">
        <v>90.567250000000001</v>
      </c>
      <c r="FK170">
        <v>93.895120000000006</v>
      </c>
      <c r="FL170">
        <v>96.194770000000005</v>
      </c>
      <c r="FM170">
        <v>97.76934</v>
      </c>
      <c r="FN170">
        <v>99.494759999999999</v>
      </c>
      <c r="FO170">
        <v>99.785920000000004</v>
      </c>
      <c r="FP170">
        <v>99.222430000000003</v>
      </c>
      <c r="FQ170">
        <v>97.613600000000005</v>
      </c>
      <c r="FR170">
        <v>93.677279999999996</v>
      </c>
      <c r="FS170">
        <v>88.14085</v>
      </c>
      <c r="FT170">
        <v>83.760909999999996</v>
      </c>
      <c r="FU170">
        <v>80.715850000000003</v>
      </c>
      <c r="FV170">
        <v>78.120660000000001</v>
      </c>
      <c r="FW170">
        <v>0.1040235</v>
      </c>
      <c r="FX170">
        <v>9.0913999999999995E-3</v>
      </c>
      <c r="FY170">
        <v>9.0913999999999995E-3</v>
      </c>
      <c r="FZ170">
        <v>0</v>
      </c>
      <c r="GA170">
        <v>0</v>
      </c>
    </row>
    <row r="171" spans="1:183" x14ac:dyDescent="0.3">
      <c r="A171" t="s">
        <v>52</v>
      </c>
      <c r="B171" t="s">
        <v>53</v>
      </c>
      <c r="C171" t="s">
        <v>96</v>
      </c>
      <c r="D171" s="6">
        <v>44758</v>
      </c>
      <c r="E171" s="46">
        <v>17</v>
      </c>
      <c r="F171" s="46">
        <v>19</v>
      </c>
      <c r="G171" s="46">
        <v>18</v>
      </c>
      <c r="H171" s="46">
        <v>18</v>
      </c>
      <c r="I171">
        <v>26181</v>
      </c>
      <c r="J171">
        <v>49230</v>
      </c>
      <c r="K171">
        <v>1.2184250000000001</v>
      </c>
      <c r="L171">
        <v>1.049782</v>
      </c>
      <c r="M171">
        <v>0.93534609999999996</v>
      </c>
      <c r="N171">
        <v>0.85990429999999995</v>
      </c>
      <c r="O171">
        <v>0.81218190000000001</v>
      </c>
      <c r="P171">
        <v>0.80522749999999998</v>
      </c>
      <c r="Q171">
        <v>0.81025860000000005</v>
      </c>
      <c r="R171">
        <v>0.78852279999999997</v>
      </c>
      <c r="S171">
        <v>0.79326390000000002</v>
      </c>
      <c r="T171">
        <v>0.82742700000000002</v>
      </c>
      <c r="U171">
        <v>0.91071489999999999</v>
      </c>
      <c r="V171">
        <v>1.039428</v>
      </c>
      <c r="W171">
        <v>1.2337130000000001</v>
      </c>
      <c r="X171">
        <v>1.4646729999999999</v>
      </c>
      <c r="Y171">
        <v>1.7358560000000001</v>
      </c>
      <c r="Z171">
        <v>2.0297320000000001</v>
      </c>
      <c r="AA171">
        <v>2.3352940000000002</v>
      </c>
      <c r="AB171">
        <v>2.6761780000000002</v>
      </c>
      <c r="AC171">
        <v>2.92876</v>
      </c>
      <c r="AD171">
        <v>2.9401799999999998</v>
      </c>
      <c r="AE171">
        <v>2.7133780000000001</v>
      </c>
      <c r="AF171">
        <v>2.4236179999999998</v>
      </c>
      <c r="AG171">
        <v>2.0456650000000001</v>
      </c>
      <c r="AH171">
        <v>1.6887700000000001</v>
      </c>
      <c r="AI171">
        <v>-3.4037E-3</v>
      </c>
      <c r="AJ171">
        <v>-1.6297E-3</v>
      </c>
      <c r="AK171">
        <v>-3.7923000000000002E-3</v>
      </c>
      <c r="AL171">
        <v>6.7049999999999998E-4</v>
      </c>
      <c r="AM171">
        <v>-3.6489000000000001E-3</v>
      </c>
      <c r="AN171">
        <v>-2.652E-4</v>
      </c>
      <c r="AO171">
        <v>-7.8369000000000008E-3</v>
      </c>
      <c r="AP171">
        <v>-9.3016999999999996E-3</v>
      </c>
      <c r="AQ171">
        <v>2.6323000000000002E-3</v>
      </c>
      <c r="AR171">
        <v>9.7044999999999996E-3</v>
      </c>
      <c r="AS171">
        <v>1.00033E-2</v>
      </c>
      <c r="AT171">
        <v>2.3571E-3</v>
      </c>
      <c r="AU171">
        <v>3.0888999999999999E-3</v>
      </c>
      <c r="AV171">
        <v>1.0709000000000001E-3</v>
      </c>
      <c r="AW171">
        <v>-1.10966E-2</v>
      </c>
      <c r="AX171">
        <v>-3.7157599999999999E-2</v>
      </c>
      <c r="AY171">
        <v>0.153199</v>
      </c>
      <c r="AZ171">
        <v>0.27441539999999998</v>
      </c>
      <c r="BA171">
        <v>-9.1812299999999999E-2</v>
      </c>
      <c r="BB171">
        <v>-0.1851699</v>
      </c>
      <c r="BC171">
        <v>-0.1186799</v>
      </c>
      <c r="BD171">
        <v>-6.4188099999999998E-2</v>
      </c>
      <c r="BE171">
        <v>-2.9806599999999999E-2</v>
      </c>
      <c r="BF171">
        <v>-1.4405299999999999E-2</v>
      </c>
      <c r="BG171">
        <v>1.9781999999999998E-3</v>
      </c>
      <c r="BH171">
        <v>3.2461999999999999E-3</v>
      </c>
      <c r="BI171">
        <v>6.6770000000000002E-4</v>
      </c>
      <c r="BJ171">
        <v>4.8547E-3</v>
      </c>
      <c r="BK171">
        <v>3.301E-4</v>
      </c>
      <c r="BL171">
        <v>3.2853000000000001E-3</v>
      </c>
      <c r="BM171">
        <v>-4.1811000000000001E-3</v>
      </c>
      <c r="BN171">
        <v>-5.2322000000000002E-3</v>
      </c>
      <c r="BO171">
        <v>7.1254999999999999E-3</v>
      </c>
      <c r="BP171">
        <v>1.45965E-2</v>
      </c>
      <c r="BQ171">
        <v>1.54463E-2</v>
      </c>
      <c r="BR171">
        <v>8.3542000000000009E-3</v>
      </c>
      <c r="BS171">
        <v>9.7018999999999994E-3</v>
      </c>
      <c r="BT171">
        <v>8.182E-3</v>
      </c>
      <c r="BU171">
        <v>-3.4994000000000002E-3</v>
      </c>
      <c r="BV171">
        <v>-2.9195100000000002E-2</v>
      </c>
      <c r="BW171">
        <v>0.16134129999999999</v>
      </c>
      <c r="BX171">
        <v>0.2829777</v>
      </c>
      <c r="BY171">
        <v>-8.2779800000000001E-2</v>
      </c>
      <c r="BZ171">
        <v>-0.176204</v>
      </c>
      <c r="CA171">
        <v>-0.1102239</v>
      </c>
      <c r="CB171">
        <v>-5.61269E-2</v>
      </c>
      <c r="CC171">
        <v>-2.2485999999999999E-2</v>
      </c>
      <c r="CD171">
        <v>-7.8867E-3</v>
      </c>
      <c r="CE171">
        <v>5.7057999999999996E-3</v>
      </c>
      <c r="CF171">
        <v>6.6233000000000004E-3</v>
      </c>
      <c r="CG171">
        <v>3.7566000000000001E-3</v>
      </c>
      <c r="CH171">
        <v>7.7527000000000004E-3</v>
      </c>
      <c r="CI171">
        <v>3.0860000000000002E-3</v>
      </c>
      <c r="CJ171">
        <v>5.7444000000000002E-3</v>
      </c>
      <c r="CK171">
        <v>-1.6490999999999999E-3</v>
      </c>
      <c r="CL171">
        <v>-2.4137E-3</v>
      </c>
      <c r="CM171">
        <v>1.02375E-2</v>
      </c>
      <c r="CN171">
        <v>1.7984699999999999E-2</v>
      </c>
      <c r="CO171">
        <v>1.92161E-2</v>
      </c>
      <c r="CP171">
        <v>1.2507799999999999E-2</v>
      </c>
      <c r="CQ171">
        <v>1.4282E-2</v>
      </c>
      <c r="CR171">
        <v>1.31071E-2</v>
      </c>
      <c r="CS171">
        <v>1.7623000000000001E-3</v>
      </c>
      <c r="CT171">
        <v>-2.3680300000000001E-2</v>
      </c>
      <c r="CU171">
        <v>0.1669805</v>
      </c>
      <c r="CV171">
        <v>0.2889079</v>
      </c>
      <c r="CW171">
        <v>-7.6523900000000006E-2</v>
      </c>
      <c r="CX171">
        <v>-0.16999420000000001</v>
      </c>
      <c r="CY171">
        <v>-0.10436719999999999</v>
      </c>
      <c r="CZ171">
        <v>-5.0543699999999997E-2</v>
      </c>
      <c r="DA171">
        <v>-1.7415799999999999E-2</v>
      </c>
      <c r="DB171">
        <v>-3.372E-3</v>
      </c>
      <c r="DC171">
        <v>9.4333000000000004E-3</v>
      </c>
      <c r="DD171">
        <v>1.00003E-2</v>
      </c>
      <c r="DE171">
        <v>6.8455E-3</v>
      </c>
      <c r="DF171">
        <v>1.0650700000000001E-2</v>
      </c>
      <c r="DG171">
        <v>5.8418999999999997E-3</v>
      </c>
      <c r="DH171">
        <v>8.2033999999999996E-3</v>
      </c>
      <c r="DI171">
        <v>8.8290000000000005E-4</v>
      </c>
      <c r="DJ171">
        <v>4.0479999999999997E-4</v>
      </c>
      <c r="DK171">
        <v>1.33495E-2</v>
      </c>
      <c r="DL171">
        <v>2.13729E-2</v>
      </c>
      <c r="DM171">
        <v>2.2985800000000001E-2</v>
      </c>
      <c r="DN171">
        <v>1.66613E-2</v>
      </c>
      <c r="DO171">
        <v>1.88621E-2</v>
      </c>
      <c r="DP171">
        <v>1.8032200000000002E-2</v>
      </c>
      <c r="DQ171">
        <v>7.0241000000000001E-3</v>
      </c>
      <c r="DR171">
        <v>-1.81656E-2</v>
      </c>
      <c r="DS171">
        <v>0.17261979999999999</v>
      </c>
      <c r="DT171">
        <v>0.29483799999999999</v>
      </c>
      <c r="DU171">
        <v>-7.0267999999999997E-2</v>
      </c>
      <c r="DV171">
        <v>-0.1637844</v>
      </c>
      <c r="DW171">
        <v>-9.8510500000000001E-2</v>
      </c>
      <c r="DX171">
        <v>-4.49605E-2</v>
      </c>
      <c r="DY171">
        <v>-1.23456E-2</v>
      </c>
      <c r="DZ171">
        <v>1.1428E-3</v>
      </c>
      <c r="EA171">
        <v>1.4815200000000001E-2</v>
      </c>
      <c r="EB171">
        <v>1.48763E-2</v>
      </c>
      <c r="EC171">
        <v>1.13054E-2</v>
      </c>
      <c r="ED171">
        <v>1.48349E-2</v>
      </c>
      <c r="EE171">
        <v>9.8209000000000005E-3</v>
      </c>
      <c r="EF171">
        <v>1.1753899999999999E-2</v>
      </c>
      <c r="EG171">
        <v>4.5388E-3</v>
      </c>
      <c r="EH171">
        <v>4.4742999999999996E-3</v>
      </c>
      <c r="EI171">
        <v>1.78427E-2</v>
      </c>
      <c r="EJ171">
        <v>2.6264900000000001E-2</v>
      </c>
      <c r="EK171">
        <v>2.8428800000000001E-2</v>
      </c>
      <c r="EL171">
        <v>2.2658399999999999E-2</v>
      </c>
      <c r="EM171">
        <v>2.5475000000000001E-2</v>
      </c>
      <c r="EN171">
        <v>2.51433E-2</v>
      </c>
      <c r="EO171">
        <v>1.46213E-2</v>
      </c>
      <c r="EP171">
        <v>-1.02031E-2</v>
      </c>
      <c r="EQ171">
        <v>0.18076210000000001</v>
      </c>
      <c r="ER171">
        <v>0.30340030000000001</v>
      </c>
      <c r="ES171">
        <v>-6.1235499999999998E-2</v>
      </c>
      <c r="ET171">
        <v>-0.1548185</v>
      </c>
      <c r="EU171">
        <v>-9.0054400000000007E-2</v>
      </c>
      <c r="EV171">
        <v>-3.6899300000000003E-2</v>
      </c>
      <c r="EW171">
        <v>-5.025E-3</v>
      </c>
      <c r="EX171">
        <v>7.6613000000000002E-3</v>
      </c>
      <c r="EY171">
        <v>75.838239999999999</v>
      </c>
      <c r="EZ171">
        <v>74.221320000000006</v>
      </c>
      <c r="FA171">
        <v>72.372559999999993</v>
      </c>
      <c r="FB171">
        <v>70.657780000000002</v>
      </c>
      <c r="FC171">
        <v>69.652760000000001</v>
      </c>
      <c r="FD171">
        <v>68.488370000000003</v>
      </c>
      <c r="FE171">
        <v>68.737409999999997</v>
      </c>
      <c r="FF171">
        <v>71.793459999999996</v>
      </c>
      <c r="FG171">
        <v>76.918009999999995</v>
      </c>
      <c r="FH171">
        <v>81.643690000000007</v>
      </c>
      <c r="FI171">
        <v>85.905460000000005</v>
      </c>
      <c r="FJ171">
        <v>89.739519999999999</v>
      </c>
      <c r="FK171">
        <v>93.384529999999998</v>
      </c>
      <c r="FL171">
        <v>96.76003</v>
      </c>
      <c r="FM171">
        <v>99.571389999999994</v>
      </c>
      <c r="FN171">
        <v>101.0316</v>
      </c>
      <c r="FO171">
        <v>102.1216</v>
      </c>
      <c r="FP171">
        <v>102.2749</v>
      </c>
      <c r="FQ171">
        <v>101.2932</v>
      </c>
      <c r="FR171">
        <v>98.230530000000002</v>
      </c>
      <c r="FS171">
        <v>92.547920000000005</v>
      </c>
      <c r="FT171">
        <v>87.647030000000001</v>
      </c>
      <c r="FU171">
        <v>84.658389999999997</v>
      </c>
      <c r="FV171">
        <v>82.584860000000006</v>
      </c>
      <c r="FW171">
        <v>9.5857600000000001E-2</v>
      </c>
      <c r="FX171">
        <v>7.8674999999999995E-3</v>
      </c>
      <c r="FY171">
        <v>7.8674999999999995E-3</v>
      </c>
      <c r="FZ171">
        <v>0</v>
      </c>
      <c r="GA171">
        <v>0</v>
      </c>
    </row>
    <row r="172" spans="1:183" x14ac:dyDescent="0.3">
      <c r="A172" t="s">
        <v>52</v>
      </c>
      <c r="B172" t="s">
        <v>53</v>
      </c>
      <c r="C172" t="s">
        <v>96</v>
      </c>
      <c r="D172" s="6">
        <v>44759</v>
      </c>
      <c r="E172" s="46">
        <v>16</v>
      </c>
      <c r="F172" s="46">
        <v>18</v>
      </c>
      <c r="G172" s="46">
        <v>17</v>
      </c>
      <c r="H172" s="46">
        <v>17</v>
      </c>
      <c r="I172">
        <v>7514</v>
      </c>
      <c r="J172">
        <v>49228</v>
      </c>
      <c r="K172">
        <v>1.81074</v>
      </c>
      <c r="L172">
        <v>1.5712930000000001</v>
      </c>
      <c r="M172">
        <v>1.3924589999999999</v>
      </c>
      <c r="N172">
        <v>1.255887</v>
      </c>
      <c r="O172">
        <v>1.1552210000000001</v>
      </c>
      <c r="P172">
        <v>1.110055</v>
      </c>
      <c r="Q172">
        <v>1.0812930000000001</v>
      </c>
      <c r="R172">
        <v>1.0576540000000001</v>
      </c>
      <c r="S172">
        <v>1.0871459999999999</v>
      </c>
      <c r="T172">
        <v>1.1609480000000001</v>
      </c>
      <c r="U172">
        <v>1.2956890000000001</v>
      </c>
      <c r="V172">
        <v>1.502648</v>
      </c>
      <c r="W172">
        <v>1.7604759999999999</v>
      </c>
      <c r="X172">
        <v>2.0041570000000002</v>
      </c>
      <c r="Y172">
        <v>2.3027769999999999</v>
      </c>
      <c r="Z172">
        <v>2.5942080000000001</v>
      </c>
      <c r="AA172">
        <v>2.9896539999999998</v>
      </c>
      <c r="AB172">
        <v>3.3564449999999999</v>
      </c>
      <c r="AC172">
        <v>3.599164</v>
      </c>
      <c r="AD172">
        <v>3.6002320000000001</v>
      </c>
      <c r="AE172">
        <v>3.3785069999999999</v>
      </c>
      <c r="AF172">
        <v>3.1136469999999998</v>
      </c>
      <c r="AG172">
        <v>2.6714570000000002</v>
      </c>
      <c r="AH172">
        <v>2.20702</v>
      </c>
      <c r="AI172">
        <v>-2.22737E-2</v>
      </c>
      <c r="AJ172">
        <v>-1.36709E-2</v>
      </c>
      <c r="AK172">
        <v>-2.12374E-2</v>
      </c>
      <c r="AL172">
        <v>-1.0553399999999999E-2</v>
      </c>
      <c r="AM172">
        <v>-1.97459E-2</v>
      </c>
      <c r="AN172">
        <v>-1.7022499999999999E-2</v>
      </c>
      <c r="AO172">
        <v>-2.1243999999999999E-2</v>
      </c>
      <c r="AP172">
        <v>-1.4898700000000001E-2</v>
      </c>
      <c r="AQ172">
        <v>6.9957999999999999E-3</v>
      </c>
      <c r="AR172">
        <v>3.2730700000000001E-2</v>
      </c>
      <c r="AS172">
        <v>1.66841E-2</v>
      </c>
      <c r="AT172">
        <v>1.8001099999999999E-2</v>
      </c>
      <c r="AU172">
        <v>-1.83416E-2</v>
      </c>
      <c r="AV172">
        <v>-3.5172599999999998E-2</v>
      </c>
      <c r="AW172">
        <v>-1.2821000000000001E-2</v>
      </c>
      <c r="AX172">
        <v>0.16169810000000001</v>
      </c>
      <c r="AY172">
        <v>0.30944769999999999</v>
      </c>
      <c r="AZ172">
        <v>3.3614999999999999E-2</v>
      </c>
      <c r="BA172">
        <v>-0.15266769999999999</v>
      </c>
      <c r="BB172">
        <v>-9.8123199999999994E-2</v>
      </c>
      <c r="BC172">
        <v>-3.3622100000000002E-2</v>
      </c>
      <c r="BD172">
        <v>5.8650000000000004E-3</v>
      </c>
      <c r="BE172">
        <v>5.1742000000000003E-3</v>
      </c>
      <c r="BF172">
        <v>-5.9829000000000002E-3</v>
      </c>
      <c r="BG172">
        <v>-1.06696E-2</v>
      </c>
      <c r="BH172">
        <v>-3.2425000000000002E-3</v>
      </c>
      <c r="BI172">
        <v>-1.16896E-2</v>
      </c>
      <c r="BJ172">
        <v>-1.8286999999999999E-3</v>
      </c>
      <c r="BK172">
        <v>-1.13387E-2</v>
      </c>
      <c r="BL172">
        <v>-9.0541000000000007E-3</v>
      </c>
      <c r="BM172">
        <v>-1.30572E-2</v>
      </c>
      <c r="BN172">
        <v>-5.7964000000000002E-3</v>
      </c>
      <c r="BO172">
        <v>1.7109300000000001E-2</v>
      </c>
      <c r="BP172">
        <v>4.3715200000000003E-2</v>
      </c>
      <c r="BQ172">
        <v>2.8911300000000001E-2</v>
      </c>
      <c r="BR172">
        <v>3.15632E-2</v>
      </c>
      <c r="BS172">
        <v>-3.6920999999999998E-3</v>
      </c>
      <c r="BT172">
        <v>-1.9898900000000001E-2</v>
      </c>
      <c r="BU172">
        <v>2.8579E-3</v>
      </c>
      <c r="BV172">
        <v>0.17722309999999999</v>
      </c>
      <c r="BW172">
        <v>0.3257389</v>
      </c>
      <c r="BX172">
        <v>5.0695999999999998E-2</v>
      </c>
      <c r="BY172">
        <v>-0.13518620000000001</v>
      </c>
      <c r="BZ172">
        <v>-8.1164399999999998E-2</v>
      </c>
      <c r="CA172">
        <v>-1.7468600000000001E-2</v>
      </c>
      <c r="CB172">
        <v>2.13326E-2</v>
      </c>
      <c r="CC172">
        <v>1.9527200000000002E-2</v>
      </c>
      <c r="CD172">
        <v>6.8909000000000002E-3</v>
      </c>
      <c r="CE172">
        <v>-2.6326000000000001E-3</v>
      </c>
      <c r="CF172">
        <v>3.9801999999999997E-3</v>
      </c>
      <c r="CG172">
        <v>-5.0768000000000002E-3</v>
      </c>
      <c r="CH172">
        <v>4.2138999999999996E-3</v>
      </c>
      <c r="CI172">
        <v>-5.5158999999999998E-3</v>
      </c>
      <c r="CJ172">
        <v>-3.5352999999999999E-3</v>
      </c>
      <c r="CK172">
        <v>-7.3870999999999997E-3</v>
      </c>
      <c r="CL172">
        <v>5.0790000000000004E-4</v>
      </c>
      <c r="CM172">
        <v>2.4113900000000001E-2</v>
      </c>
      <c r="CN172">
        <v>5.1323000000000001E-2</v>
      </c>
      <c r="CO172">
        <v>3.7379799999999998E-2</v>
      </c>
      <c r="CP172">
        <v>4.0956399999999997E-2</v>
      </c>
      <c r="CQ172">
        <v>6.4540999999999999E-3</v>
      </c>
      <c r="CR172">
        <v>-9.3203000000000001E-3</v>
      </c>
      <c r="CS172">
        <v>1.3717099999999999E-2</v>
      </c>
      <c r="CT172">
        <v>0.1879758</v>
      </c>
      <c r="CU172">
        <v>0.33702209999999999</v>
      </c>
      <c r="CV172">
        <v>6.2526200000000004E-2</v>
      </c>
      <c r="CW172">
        <v>-0.1230786</v>
      </c>
      <c r="CX172">
        <v>-6.9418800000000003E-2</v>
      </c>
      <c r="CY172">
        <v>-6.2807999999999996E-3</v>
      </c>
      <c r="CZ172">
        <v>3.2045299999999999E-2</v>
      </c>
      <c r="DA172">
        <v>2.94682E-2</v>
      </c>
      <c r="DB172">
        <v>1.58072E-2</v>
      </c>
      <c r="DC172">
        <v>5.4044000000000002E-3</v>
      </c>
      <c r="DD172">
        <v>1.1202800000000001E-2</v>
      </c>
      <c r="DE172">
        <v>1.536E-3</v>
      </c>
      <c r="DF172">
        <v>1.02565E-2</v>
      </c>
      <c r="DG172">
        <v>3.0689999999999998E-4</v>
      </c>
      <c r="DH172">
        <v>1.9835999999999999E-3</v>
      </c>
      <c r="DI172">
        <v>-1.717E-3</v>
      </c>
      <c r="DJ172">
        <v>6.8120999999999998E-3</v>
      </c>
      <c r="DK172">
        <v>3.1118400000000001E-2</v>
      </c>
      <c r="DL172">
        <v>5.8930799999999998E-2</v>
      </c>
      <c r="DM172">
        <v>4.5848399999999997E-2</v>
      </c>
      <c r="DN172">
        <v>5.0349499999999998E-2</v>
      </c>
      <c r="DO172">
        <v>1.6600299999999998E-2</v>
      </c>
      <c r="DP172">
        <v>1.2583E-3</v>
      </c>
      <c r="DQ172">
        <v>2.4576299999999999E-2</v>
      </c>
      <c r="DR172">
        <v>0.1987284</v>
      </c>
      <c r="DS172">
        <v>0.34830529999999998</v>
      </c>
      <c r="DT172">
        <v>7.4356500000000006E-2</v>
      </c>
      <c r="DU172">
        <v>-0.110971</v>
      </c>
      <c r="DV172">
        <v>-5.7673099999999998E-2</v>
      </c>
      <c r="DW172">
        <v>4.9069999999999999E-3</v>
      </c>
      <c r="DX172">
        <v>4.27581E-2</v>
      </c>
      <c r="DY172">
        <v>3.9409100000000002E-2</v>
      </c>
      <c r="DZ172">
        <v>2.4723599999999998E-2</v>
      </c>
      <c r="EA172">
        <v>1.7008599999999999E-2</v>
      </c>
      <c r="EB172">
        <v>2.1631299999999999E-2</v>
      </c>
      <c r="EC172">
        <v>1.1083900000000001E-2</v>
      </c>
      <c r="ED172">
        <v>1.8981100000000001E-2</v>
      </c>
      <c r="EE172">
        <v>8.7141000000000007E-3</v>
      </c>
      <c r="EF172">
        <v>9.9520000000000008E-3</v>
      </c>
      <c r="EG172">
        <v>6.4698000000000004E-3</v>
      </c>
      <c r="EH172">
        <v>1.5914500000000002E-2</v>
      </c>
      <c r="EI172">
        <v>4.1231900000000002E-2</v>
      </c>
      <c r="EJ172">
        <v>6.9915400000000003E-2</v>
      </c>
      <c r="EK172">
        <v>5.8075599999999998E-2</v>
      </c>
      <c r="EL172">
        <v>6.3911700000000002E-2</v>
      </c>
      <c r="EM172">
        <v>3.1249800000000001E-2</v>
      </c>
      <c r="EN172">
        <v>1.6532100000000001E-2</v>
      </c>
      <c r="EO172">
        <v>4.0255300000000001E-2</v>
      </c>
      <c r="EP172">
        <v>0.21425340000000001</v>
      </c>
      <c r="EQ172">
        <v>0.36459649999999999</v>
      </c>
      <c r="ER172">
        <v>9.1437500000000005E-2</v>
      </c>
      <c r="ES172">
        <v>-9.3489500000000003E-2</v>
      </c>
      <c r="ET172">
        <v>-4.0714300000000002E-2</v>
      </c>
      <c r="EU172">
        <v>2.10604E-2</v>
      </c>
      <c r="EV172">
        <v>5.8225600000000002E-2</v>
      </c>
      <c r="EW172">
        <v>5.37621E-2</v>
      </c>
      <c r="EX172">
        <v>3.7597400000000003E-2</v>
      </c>
      <c r="EY172">
        <v>85.726849999999999</v>
      </c>
      <c r="EZ172">
        <v>84.309560000000005</v>
      </c>
      <c r="FA172">
        <v>82.502960000000002</v>
      </c>
      <c r="FB172">
        <v>80.635649999999998</v>
      </c>
      <c r="FC172">
        <v>78.850399999999993</v>
      </c>
      <c r="FD172">
        <v>77.850999999999999</v>
      </c>
      <c r="FE172">
        <v>76.836820000000003</v>
      </c>
      <c r="FF172">
        <v>79.564509999999999</v>
      </c>
      <c r="FG172">
        <v>84.185230000000004</v>
      </c>
      <c r="FH172">
        <v>89.17107</v>
      </c>
      <c r="FI172">
        <v>94.111509999999996</v>
      </c>
      <c r="FJ172">
        <v>98.179150000000007</v>
      </c>
      <c r="FK172">
        <v>100.9534</v>
      </c>
      <c r="FL172">
        <v>103.48560000000001</v>
      </c>
      <c r="FM172">
        <v>104.1266</v>
      </c>
      <c r="FN172">
        <v>105.28270000000001</v>
      </c>
      <c r="FO172">
        <v>105.7289</v>
      </c>
      <c r="FP172">
        <v>104.848</v>
      </c>
      <c r="FQ172">
        <v>102.776</v>
      </c>
      <c r="FR172">
        <v>99.659530000000004</v>
      </c>
      <c r="FS172">
        <v>96.545029999999997</v>
      </c>
      <c r="FT172">
        <v>93.998320000000007</v>
      </c>
      <c r="FU172">
        <v>90.786330000000007</v>
      </c>
      <c r="FV172">
        <v>87.615880000000004</v>
      </c>
      <c r="FW172">
        <v>0.19719490000000001</v>
      </c>
      <c r="FX172">
        <v>1.50741E-2</v>
      </c>
      <c r="FY172">
        <v>1.50741E-2</v>
      </c>
      <c r="FZ172">
        <v>0</v>
      </c>
      <c r="GA172">
        <v>0</v>
      </c>
    </row>
    <row r="173" spans="1:183" x14ac:dyDescent="0.3">
      <c r="A173" t="s">
        <v>52</v>
      </c>
      <c r="B173" t="s">
        <v>53</v>
      </c>
      <c r="C173" t="s">
        <v>96</v>
      </c>
      <c r="D173" s="6">
        <v>44766</v>
      </c>
      <c r="F173" s="46"/>
      <c r="G173" s="46"/>
      <c r="H173" s="46"/>
      <c r="FZ173">
        <v>0</v>
      </c>
      <c r="GA173">
        <v>1</v>
      </c>
    </row>
    <row r="174" spans="1:183" x14ac:dyDescent="0.3">
      <c r="A174" t="s">
        <v>52</v>
      </c>
      <c r="B174" t="s">
        <v>53</v>
      </c>
      <c r="C174" t="s">
        <v>96</v>
      </c>
      <c r="D174" s="6">
        <v>44771</v>
      </c>
      <c r="E174" s="46">
        <v>18</v>
      </c>
      <c r="F174" s="46">
        <v>20</v>
      </c>
      <c r="G174" s="46">
        <v>19</v>
      </c>
      <c r="H174" s="46">
        <v>19</v>
      </c>
      <c r="I174">
        <v>14611</v>
      </c>
      <c r="J174">
        <v>49094</v>
      </c>
      <c r="K174">
        <v>1.324327</v>
      </c>
      <c r="L174">
        <v>1.1533850000000001</v>
      </c>
      <c r="M174">
        <v>1.0474140000000001</v>
      </c>
      <c r="N174">
        <v>0.96132870000000004</v>
      </c>
      <c r="O174">
        <v>0.91400870000000001</v>
      </c>
      <c r="P174">
        <v>0.90956429999999999</v>
      </c>
      <c r="Q174">
        <v>0.90995550000000003</v>
      </c>
      <c r="R174">
        <v>0.84139949999999997</v>
      </c>
      <c r="S174">
        <v>0.77727939999999995</v>
      </c>
      <c r="T174">
        <v>0.76072419999999996</v>
      </c>
      <c r="U174">
        <v>0.80715309999999996</v>
      </c>
      <c r="V174">
        <v>0.91996529999999999</v>
      </c>
      <c r="W174">
        <v>1.0774429999999999</v>
      </c>
      <c r="X174">
        <v>1.2840609999999999</v>
      </c>
      <c r="Y174">
        <v>1.518092</v>
      </c>
      <c r="Z174">
        <v>1.808829</v>
      </c>
      <c r="AA174">
        <v>2.1094279999999999</v>
      </c>
      <c r="AB174">
        <v>2.4370560000000001</v>
      </c>
      <c r="AC174">
        <v>2.6255809999999999</v>
      </c>
      <c r="AD174">
        <v>2.5963579999999999</v>
      </c>
      <c r="AE174">
        <v>2.4141879999999998</v>
      </c>
      <c r="AF174">
        <v>2.213209</v>
      </c>
      <c r="AG174">
        <v>1.9323490000000001</v>
      </c>
      <c r="AH174">
        <v>1.6216649999999999</v>
      </c>
      <c r="AI174">
        <v>2.5317E-3</v>
      </c>
      <c r="AJ174">
        <v>-6.3195999999999999E-3</v>
      </c>
      <c r="AK174">
        <v>9.8609999999999995E-4</v>
      </c>
      <c r="AL174">
        <v>-1.9269999999999999E-3</v>
      </c>
      <c r="AM174">
        <v>-4.1431999999999997E-3</v>
      </c>
      <c r="AN174">
        <v>-2.9513E-3</v>
      </c>
      <c r="AO174">
        <v>-1.40013E-2</v>
      </c>
      <c r="AP174">
        <v>-1.33411E-2</v>
      </c>
      <c r="AQ174">
        <v>-4.9952E-3</v>
      </c>
      <c r="AR174">
        <v>-9.6047000000000007E-3</v>
      </c>
      <c r="AS174">
        <v>-1.93481E-2</v>
      </c>
      <c r="AT174">
        <v>-4.3163000000000003E-3</v>
      </c>
      <c r="AU174">
        <v>-2.4721E-2</v>
      </c>
      <c r="AV174">
        <v>-1.7314099999999999E-2</v>
      </c>
      <c r="AW174">
        <v>-2.52286E-2</v>
      </c>
      <c r="AX174">
        <v>-3.0163800000000001E-2</v>
      </c>
      <c r="AY174">
        <v>-4.7055600000000003E-2</v>
      </c>
      <c r="AZ174">
        <v>6.9283300000000006E-2</v>
      </c>
      <c r="BA174">
        <v>0.1125319</v>
      </c>
      <c r="BB174">
        <v>-9.0826500000000004E-2</v>
      </c>
      <c r="BC174">
        <v>-0.1620588</v>
      </c>
      <c r="BD174">
        <v>-8.4335199999999999E-2</v>
      </c>
      <c r="BE174">
        <v>-2.3902799999999998E-2</v>
      </c>
      <c r="BF174">
        <v>-2.0477599999999999E-2</v>
      </c>
      <c r="BG174">
        <v>9.6448999999999997E-3</v>
      </c>
      <c r="BH174">
        <v>9.7600000000000001E-5</v>
      </c>
      <c r="BI174">
        <v>6.8195E-3</v>
      </c>
      <c r="BJ174">
        <v>3.4049000000000002E-3</v>
      </c>
      <c r="BK174">
        <v>8.1269999999999997E-4</v>
      </c>
      <c r="BL174">
        <v>1.658E-3</v>
      </c>
      <c r="BM174">
        <v>-9.2493000000000002E-3</v>
      </c>
      <c r="BN174">
        <v>-8.1162999999999999E-3</v>
      </c>
      <c r="BO174">
        <v>5.5920000000000004E-4</v>
      </c>
      <c r="BP174">
        <v>-3.7566000000000001E-3</v>
      </c>
      <c r="BQ174">
        <v>-1.3040100000000001E-2</v>
      </c>
      <c r="BR174">
        <v>2.6359999999999999E-3</v>
      </c>
      <c r="BS174">
        <v>-1.6929199999999998E-2</v>
      </c>
      <c r="BT174">
        <v>-8.7215999999999995E-3</v>
      </c>
      <c r="BU174">
        <v>-1.6105100000000001E-2</v>
      </c>
      <c r="BV174">
        <v>-2.0435600000000002E-2</v>
      </c>
      <c r="BW174">
        <v>-3.6942200000000001E-2</v>
      </c>
      <c r="BX174">
        <v>7.9921400000000004E-2</v>
      </c>
      <c r="BY174">
        <v>0.1233741</v>
      </c>
      <c r="BZ174">
        <v>-8.0168600000000007E-2</v>
      </c>
      <c r="CA174">
        <v>-0.15182780000000001</v>
      </c>
      <c r="CB174">
        <v>-7.4589199999999994E-2</v>
      </c>
      <c r="CC174">
        <v>-1.4788000000000001E-2</v>
      </c>
      <c r="CD174">
        <v>-1.24022E-2</v>
      </c>
      <c r="CE174">
        <v>1.4571499999999999E-2</v>
      </c>
      <c r="CF174">
        <v>4.5421000000000003E-3</v>
      </c>
      <c r="CG174">
        <v>1.0859799999999999E-2</v>
      </c>
      <c r="CH174">
        <v>7.0977000000000002E-3</v>
      </c>
      <c r="CI174">
        <v>4.2450999999999999E-3</v>
      </c>
      <c r="CJ174">
        <v>4.8504000000000004E-3</v>
      </c>
      <c r="CK174">
        <v>-5.9581E-3</v>
      </c>
      <c r="CL174">
        <v>-4.4977000000000003E-3</v>
      </c>
      <c r="CM174">
        <v>4.4060999999999996E-3</v>
      </c>
      <c r="CN174">
        <v>2.9369999999999998E-4</v>
      </c>
      <c r="CO174">
        <v>-8.6712000000000004E-3</v>
      </c>
      <c r="CP174">
        <v>7.4511999999999998E-3</v>
      </c>
      <c r="CQ174">
        <v>-1.15327E-2</v>
      </c>
      <c r="CR174">
        <v>-2.7705E-3</v>
      </c>
      <c r="CS174">
        <v>-9.7862999999999995E-3</v>
      </c>
      <c r="CT174">
        <v>-1.3697900000000001E-2</v>
      </c>
      <c r="CU174">
        <v>-2.9937700000000001E-2</v>
      </c>
      <c r="CV174">
        <v>8.7289400000000003E-2</v>
      </c>
      <c r="CW174">
        <v>0.13088350000000001</v>
      </c>
      <c r="CX174">
        <v>-7.2787099999999993E-2</v>
      </c>
      <c r="CY174">
        <v>-0.1447418</v>
      </c>
      <c r="CZ174">
        <v>-6.7839200000000002E-2</v>
      </c>
      <c r="DA174">
        <v>-8.4750999999999993E-3</v>
      </c>
      <c r="DB174">
        <v>-6.8091999999999996E-3</v>
      </c>
      <c r="DC174">
        <v>1.9498000000000001E-2</v>
      </c>
      <c r="DD174">
        <v>8.9866000000000008E-3</v>
      </c>
      <c r="DE174">
        <v>1.49E-2</v>
      </c>
      <c r="DF174">
        <v>1.07905E-2</v>
      </c>
      <c r="DG174">
        <v>7.6775999999999997E-3</v>
      </c>
      <c r="DH174">
        <v>8.0427999999999993E-3</v>
      </c>
      <c r="DI174">
        <v>-2.6670000000000001E-3</v>
      </c>
      <c r="DJ174">
        <v>-8.7900000000000001E-4</v>
      </c>
      <c r="DK174">
        <v>8.2530999999999993E-3</v>
      </c>
      <c r="DL174">
        <v>4.3441E-3</v>
      </c>
      <c r="DM174">
        <v>-4.3021999999999999E-3</v>
      </c>
      <c r="DN174">
        <v>1.22664E-2</v>
      </c>
      <c r="DO174">
        <v>-6.1361000000000002E-3</v>
      </c>
      <c r="DP174">
        <v>3.1806E-3</v>
      </c>
      <c r="DQ174">
        <v>-3.4673999999999998E-3</v>
      </c>
      <c r="DR174">
        <v>-6.9601999999999997E-3</v>
      </c>
      <c r="DS174">
        <v>-2.2933200000000001E-2</v>
      </c>
      <c r="DT174">
        <v>9.4657400000000003E-2</v>
      </c>
      <c r="DU174">
        <v>0.13839280000000001</v>
      </c>
      <c r="DV174">
        <v>-6.5405500000000005E-2</v>
      </c>
      <c r="DW174">
        <v>-0.13765579999999999</v>
      </c>
      <c r="DX174">
        <v>-6.1089200000000003E-2</v>
      </c>
      <c r="DY174">
        <v>-2.1622E-3</v>
      </c>
      <c r="DZ174">
        <v>-1.2162E-3</v>
      </c>
      <c r="EA174">
        <v>2.6611200000000002E-2</v>
      </c>
      <c r="EB174">
        <v>1.5403699999999999E-2</v>
      </c>
      <c r="EC174">
        <v>2.0733499999999998E-2</v>
      </c>
      <c r="ED174">
        <v>1.6122399999999999E-2</v>
      </c>
      <c r="EE174">
        <v>1.2633500000000001E-2</v>
      </c>
      <c r="EF174">
        <v>1.2652200000000001E-2</v>
      </c>
      <c r="EG174">
        <v>2.085E-3</v>
      </c>
      <c r="EH174">
        <v>4.3457000000000001E-3</v>
      </c>
      <c r="EI174">
        <v>1.3807399999999999E-2</v>
      </c>
      <c r="EJ174">
        <v>1.01922E-2</v>
      </c>
      <c r="EK174">
        <v>2.0057999999999999E-3</v>
      </c>
      <c r="EL174">
        <v>1.9218800000000001E-2</v>
      </c>
      <c r="EM174">
        <v>1.6557E-3</v>
      </c>
      <c r="EN174">
        <v>1.1773E-2</v>
      </c>
      <c r="EO174">
        <v>5.6559999999999996E-3</v>
      </c>
      <c r="EP174">
        <v>2.7680000000000001E-3</v>
      </c>
      <c r="EQ174">
        <v>-1.2819799999999999E-2</v>
      </c>
      <c r="ER174">
        <v>0.1052955</v>
      </c>
      <c r="ES174">
        <v>0.14923500000000001</v>
      </c>
      <c r="ET174">
        <v>-5.4747700000000003E-2</v>
      </c>
      <c r="EU174">
        <v>-0.1274248</v>
      </c>
      <c r="EV174">
        <v>-5.1343300000000001E-2</v>
      </c>
      <c r="EW174">
        <v>6.9527E-3</v>
      </c>
      <c r="EX174">
        <v>6.8592000000000002E-3</v>
      </c>
      <c r="EY174">
        <v>76.553359999999998</v>
      </c>
      <c r="EZ174">
        <v>74.733990000000006</v>
      </c>
      <c r="FA174">
        <v>73.215130000000002</v>
      </c>
      <c r="FB174">
        <v>71.846180000000004</v>
      </c>
      <c r="FC174">
        <v>70.554109999999994</v>
      </c>
      <c r="FD174">
        <v>69.96387</v>
      </c>
      <c r="FE174">
        <v>69.751009999999994</v>
      </c>
      <c r="FF174">
        <v>71.214939999999999</v>
      </c>
      <c r="FG174">
        <v>74.276859999999999</v>
      </c>
      <c r="FH174">
        <v>78.536479999999997</v>
      </c>
      <c r="FI174">
        <v>82.871859999999998</v>
      </c>
      <c r="FJ174">
        <v>86.646929999999998</v>
      </c>
      <c r="FK174">
        <v>89.949780000000004</v>
      </c>
      <c r="FL174">
        <v>92.564189999999996</v>
      </c>
      <c r="FM174">
        <v>94.601249999999993</v>
      </c>
      <c r="FN174">
        <v>96.226500000000001</v>
      </c>
      <c r="FO174">
        <v>97.245480000000001</v>
      </c>
      <c r="FP174">
        <v>96.465869999999995</v>
      </c>
      <c r="FQ174">
        <v>94.432370000000006</v>
      </c>
      <c r="FR174">
        <v>90.688100000000006</v>
      </c>
      <c r="FS174">
        <v>86.799859999999995</v>
      </c>
      <c r="FT174">
        <v>83.527150000000006</v>
      </c>
      <c r="FU174">
        <v>80.767709999999994</v>
      </c>
      <c r="FV174">
        <v>77.939179999999993</v>
      </c>
      <c r="FW174">
        <v>0.1171401</v>
      </c>
      <c r="FX174">
        <v>9.953E-3</v>
      </c>
      <c r="FY174">
        <v>9.953E-3</v>
      </c>
      <c r="FZ174">
        <v>0</v>
      </c>
      <c r="GA174">
        <v>0</v>
      </c>
    </row>
    <row r="175" spans="1:183" x14ac:dyDescent="0.3">
      <c r="A175" t="s">
        <v>52</v>
      </c>
      <c r="B175" t="s">
        <v>53</v>
      </c>
      <c r="C175" t="s">
        <v>96</v>
      </c>
      <c r="D175" s="6">
        <v>44789</v>
      </c>
      <c r="E175" s="46">
        <v>18</v>
      </c>
      <c r="F175" s="46">
        <v>22</v>
      </c>
      <c r="G175" s="46">
        <v>21</v>
      </c>
      <c r="H175" s="46">
        <v>19</v>
      </c>
      <c r="I175">
        <v>43318</v>
      </c>
      <c r="J175">
        <v>45454</v>
      </c>
      <c r="K175">
        <v>1.1612720000000001</v>
      </c>
      <c r="L175">
        <v>1.0077689999999999</v>
      </c>
      <c r="M175">
        <v>0.88983630000000002</v>
      </c>
      <c r="N175">
        <v>0.8078727</v>
      </c>
      <c r="O175">
        <v>0.76242330000000003</v>
      </c>
      <c r="P175">
        <v>0.75466469999999997</v>
      </c>
      <c r="Q175">
        <v>0.7932823</v>
      </c>
      <c r="R175">
        <v>0.74568239999999997</v>
      </c>
      <c r="S175">
        <v>0.67344300000000001</v>
      </c>
      <c r="T175">
        <v>0.65956130000000002</v>
      </c>
      <c r="U175">
        <v>0.71839509999999995</v>
      </c>
      <c r="V175">
        <v>0.83942539999999999</v>
      </c>
      <c r="W175">
        <v>1.0496110000000001</v>
      </c>
      <c r="X175">
        <v>1.315024</v>
      </c>
      <c r="Y175">
        <v>1.6436090000000001</v>
      </c>
      <c r="Z175">
        <v>2.0253580000000002</v>
      </c>
      <c r="AA175">
        <v>2.3893469999999999</v>
      </c>
      <c r="AB175">
        <v>2.7741220000000002</v>
      </c>
      <c r="AC175">
        <v>2.9988709999999998</v>
      </c>
      <c r="AD175">
        <v>2.9307970000000001</v>
      </c>
      <c r="AE175">
        <v>2.6777929999999999</v>
      </c>
      <c r="AF175">
        <v>2.3862130000000001</v>
      </c>
      <c r="AG175">
        <v>1.973579</v>
      </c>
      <c r="AH175">
        <v>1.6093189999999999</v>
      </c>
      <c r="AI175">
        <v>-1.0273000000000001E-3</v>
      </c>
      <c r="AJ175">
        <v>8.1464999999999992E-3</v>
      </c>
      <c r="AK175">
        <v>3.4916000000000001E-3</v>
      </c>
      <c r="AL175">
        <v>3.0931000000000001E-3</v>
      </c>
      <c r="AM175">
        <v>2.9261000000000001E-3</v>
      </c>
      <c r="AN175">
        <v>2.4840000000000001E-3</v>
      </c>
      <c r="AO175">
        <v>2.4551999999999998E-3</v>
      </c>
      <c r="AP175">
        <v>1.6831000000000001E-3</v>
      </c>
      <c r="AQ175">
        <v>-2.2358999999999999E-3</v>
      </c>
      <c r="AR175">
        <v>-1.38239E-2</v>
      </c>
      <c r="AS175">
        <v>-1.2825400000000001E-2</v>
      </c>
      <c r="AT175">
        <v>-1.4803500000000001E-2</v>
      </c>
      <c r="AU175">
        <v>-1.0414700000000001E-2</v>
      </c>
      <c r="AV175">
        <v>-1.56221E-2</v>
      </c>
      <c r="AW175">
        <v>-2.1318899999999998E-2</v>
      </c>
      <c r="AX175">
        <v>-2.3510199999999998E-2</v>
      </c>
      <c r="AY175">
        <v>-3.6342399999999997E-2</v>
      </c>
      <c r="AZ175">
        <v>0.1146525</v>
      </c>
      <c r="BA175">
        <v>0.1769414</v>
      </c>
      <c r="BB175">
        <v>2.22592E-2</v>
      </c>
      <c r="BC175">
        <v>-2.6577E-2</v>
      </c>
      <c r="BD175">
        <v>-0.1057288</v>
      </c>
      <c r="BE175">
        <v>-9.8179600000000006E-2</v>
      </c>
      <c r="BF175">
        <v>-4.9682700000000003E-2</v>
      </c>
      <c r="BG175">
        <v>3.5081999999999999E-3</v>
      </c>
      <c r="BH175">
        <v>1.2456699999999999E-2</v>
      </c>
      <c r="BI175">
        <v>7.4105999999999998E-3</v>
      </c>
      <c r="BJ175">
        <v>6.6004999999999996E-3</v>
      </c>
      <c r="BK175">
        <v>6.0968000000000003E-3</v>
      </c>
      <c r="BL175">
        <v>5.2091999999999998E-3</v>
      </c>
      <c r="BM175">
        <v>5.0074999999999998E-3</v>
      </c>
      <c r="BN175">
        <v>4.3258999999999997E-3</v>
      </c>
      <c r="BO175">
        <v>6.1039999999999998E-4</v>
      </c>
      <c r="BP175">
        <v>-1.07496E-2</v>
      </c>
      <c r="BQ175">
        <v>-9.4540000000000006E-3</v>
      </c>
      <c r="BR175">
        <v>-1.10025E-2</v>
      </c>
      <c r="BS175">
        <v>-5.9845000000000002E-3</v>
      </c>
      <c r="BT175">
        <v>-1.0570299999999999E-2</v>
      </c>
      <c r="BU175">
        <v>-1.5708900000000001E-2</v>
      </c>
      <c r="BV175">
        <v>-1.7532599999999999E-2</v>
      </c>
      <c r="BW175">
        <v>-3.00507E-2</v>
      </c>
      <c r="BX175">
        <v>0.1210968</v>
      </c>
      <c r="BY175">
        <v>0.18355560000000001</v>
      </c>
      <c r="BZ175">
        <v>2.88524E-2</v>
      </c>
      <c r="CA175">
        <v>-2.0269300000000001E-2</v>
      </c>
      <c r="CB175">
        <v>-9.9602599999999999E-2</v>
      </c>
      <c r="CC175">
        <v>-9.2496400000000006E-2</v>
      </c>
      <c r="CD175">
        <v>-4.4542199999999997E-2</v>
      </c>
      <c r="CE175">
        <v>6.6493999999999998E-3</v>
      </c>
      <c r="CF175">
        <v>1.54419E-2</v>
      </c>
      <c r="CG175">
        <v>1.0124899999999999E-2</v>
      </c>
      <c r="CH175">
        <v>9.0296999999999999E-3</v>
      </c>
      <c r="CI175">
        <v>8.2927000000000001E-3</v>
      </c>
      <c r="CJ175">
        <v>7.0967000000000001E-3</v>
      </c>
      <c r="CK175">
        <v>6.7752000000000003E-3</v>
      </c>
      <c r="CL175">
        <v>6.1561999999999997E-3</v>
      </c>
      <c r="CM175">
        <v>2.5818E-3</v>
      </c>
      <c r="CN175">
        <v>-8.6204000000000003E-3</v>
      </c>
      <c r="CO175">
        <v>-7.1190000000000003E-3</v>
      </c>
      <c r="CP175">
        <v>-8.3700000000000007E-3</v>
      </c>
      <c r="CQ175">
        <v>-2.9161999999999999E-3</v>
      </c>
      <c r="CR175">
        <v>-7.0714000000000003E-3</v>
      </c>
      <c r="CS175">
        <v>-1.18234E-2</v>
      </c>
      <c r="CT175">
        <v>-1.33925E-2</v>
      </c>
      <c r="CU175">
        <v>-2.56931E-2</v>
      </c>
      <c r="CV175">
        <v>0.12556</v>
      </c>
      <c r="CW175">
        <v>0.18813650000000001</v>
      </c>
      <c r="CX175">
        <v>3.3418900000000001E-2</v>
      </c>
      <c r="CY175">
        <v>-1.59007E-2</v>
      </c>
      <c r="CZ175">
        <v>-9.53595E-2</v>
      </c>
      <c r="DA175">
        <v>-8.8560200000000006E-2</v>
      </c>
      <c r="DB175">
        <v>-4.0981900000000002E-2</v>
      </c>
      <c r="DC175">
        <v>9.7906999999999994E-3</v>
      </c>
      <c r="DD175">
        <v>1.8427200000000001E-2</v>
      </c>
      <c r="DE175">
        <v>1.28392E-2</v>
      </c>
      <c r="DF175">
        <v>1.1458899999999999E-2</v>
      </c>
      <c r="DG175">
        <v>1.04887E-2</v>
      </c>
      <c r="DH175">
        <v>8.9841999999999995E-3</v>
      </c>
      <c r="DI175">
        <v>8.5429000000000008E-3</v>
      </c>
      <c r="DJ175">
        <v>7.9865999999999999E-3</v>
      </c>
      <c r="DK175">
        <v>4.5531E-3</v>
      </c>
      <c r="DL175">
        <v>-6.4911999999999999E-3</v>
      </c>
      <c r="DM175" s="34">
        <v>-4.7841000000000003E-3</v>
      </c>
      <c r="DN175">
        <v>-5.7374000000000001E-3</v>
      </c>
      <c r="DO175">
        <v>1.5210000000000001E-4</v>
      </c>
      <c r="DP175">
        <v>-3.5725000000000002E-3</v>
      </c>
      <c r="DQ175">
        <v>-7.9378999999999995E-3</v>
      </c>
      <c r="DR175">
        <v>-9.2525000000000003E-3</v>
      </c>
      <c r="DS175">
        <v>-2.13356E-2</v>
      </c>
      <c r="DT175">
        <v>0.13002330000000001</v>
      </c>
      <c r="DU175">
        <v>0.19271750000000001</v>
      </c>
      <c r="DV175">
        <v>3.79853E-2</v>
      </c>
      <c r="DW175">
        <v>-1.1532000000000001E-2</v>
      </c>
      <c r="DX175">
        <v>-9.1116500000000003E-2</v>
      </c>
      <c r="DY175">
        <v>-8.4624000000000005E-2</v>
      </c>
      <c r="DZ175">
        <v>-3.7421599999999999E-2</v>
      </c>
      <c r="EA175">
        <v>1.4326200000000001E-2</v>
      </c>
      <c r="EB175">
        <v>2.2737400000000001E-2</v>
      </c>
      <c r="EC175">
        <v>1.67583E-2</v>
      </c>
      <c r="ED175">
        <v>1.49663E-2</v>
      </c>
      <c r="EE175">
        <v>1.3659299999999999E-2</v>
      </c>
      <c r="EF175">
        <v>1.17094E-2</v>
      </c>
      <c r="EG175">
        <v>1.10951E-2</v>
      </c>
      <c r="EH175">
        <v>1.0629400000000001E-2</v>
      </c>
      <c r="EI175">
        <v>7.3994999999999998E-3</v>
      </c>
      <c r="EJ175">
        <v>-3.4169999999999999E-3</v>
      </c>
      <c r="EK175">
        <v>-1.4127E-3</v>
      </c>
      <c r="EL175">
        <v>-1.9364E-3</v>
      </c>
      <c r="EM175">
        <v>4.5821999999999998E-3</v>
      </c>
      <c r="EN175">
        <v>1.4793E-3</v>
      </c>
      <c r="EO175">
        <v>-2.3278999999999999E-3</v>
      </c>
      <c r="EP175">
        <v>-3.2748999999999999E-3</v>
      </c>
      <c r="EQ175">
        <v>-1.5043900000000001E-2</v>
      </c>
      <c r="ER175">
        <v>0.13646759999999999</v>
      </c>
      <c r="ES175">
        <v>0.1993317</v>
      </c>
      <c r="ET175">
        <v>4.45785E-2</v>
      </c>
      <c r="EU175">
        <v>-5.2243000000000003E-3</v>
      </c>
      <c r="EV175">
        <v>-8.4990300000000005E-2</v>
      </c>
      <c r="EW175">
        <v>-7.8940700000000003E-2</v>
      </c>
      <c r="EX175">
        <v>-3.22811E-2</v>
      </c>
      <c r="EY175">
        <v>71.368610000000004</v>
      </c>
      <c r="EZ175">
        <v>70.466260000000005</v>
      </c>
      <c r="FA175">
        <v>68.80153</v>
      </c>
      <c r="FB175">
        <v>67.626199999999997</v>
      </c>
      <c r="FC175">
        <v>66.286829999999995</v>
      </c>
      <c r="FD175">
        <v>65.649410000000003</v>
      </c>
      <c r="FE175">
        <v>65.411079999999998</v>
      </c>
      <c r="FF175">
        <v>67.987880000000004</v>
      </c>
      <c r="FG175">
        <v>73.407030000000006</v>
      </c>
      <c r="FH175">
        <v>79.219459999999998</v>
      </c>
      <c r="FI175">
        <v>84.475840000000005</v>
      </c>
      <c r="FJ175">
        <v>89.238079999999997</v>
      </c>
      <c r="FK175">
        <v>93.659940000000006</v>
      </c>
      <c r="FL175">
        <v>97.473979999999997</v>
      </c>
      <c r="FM175">
        <v>99.866489999999999</v>
      </c>
      <c r="FN175">
        <v>100.9556</v>
      </c>
      <c r="FO175">
        <v>100.65819999999999</v>
      </c>
      <c r="FP175">
        <v>98.795739999999995</v>
      </c>
      <c r="FQ175">
        <v>95.990129999999994</v>
      </c>
      <c r="FR175">
        <v>90.94247</v>
      </c>
      <c r="FS175">
        <v>85.590959999999995</v>
      </c>
      <c r="FT175">
        <v>81.970150000000004</v>
      </c>
      <c r="FU175">
        <v>79.198480000000004</v>
      </c>
      <c r="FV175">
        <v>76.940910000000002</v>
      </c>
      <c r="FW175">
        <v>6.5492599999999998E-2</v>
      </c>
      <c r="FX175">
        <v>5.9509999999999997E-3</v>
      </c>
      <c r="FY175">
        <v>5.9509999999999997E-3</v>
      </c>
      <c r="FZ175">
        <v>0</v>
      </c>
      <c r="GA175">
        <v>0</v>
      </c>
    </row>
    <row r="176" spans="1:183" x14ac:dyDescent="0.3">
      <c r="A176" t="s">
        <v>52</v>
      </c>
      <c r="B176" t="s">
        <v>53</v>
      </c>
      <c r="C176" t="s">
        <v>96</v>
      </c>
      <c r="D176" s="6">
        <v>44790</v>
      </c>
      <c r="E176" s="46">
        <v>17</v>
      </c>
      <c r="F176" s="46">
        <v>19</v>
      </c>
      <c r="G176" s="46">
        <v>18</v>
      </c>
      <c r="H176" s="46">
        <v>19</v>
      </c>
      <c r="I176">
        <v>40275</v>
      </c>
      <c r="J176">
        <v>45441</v>
      </c>
      <c r="K176">
        <v>1.360363</v>
      </c>
      <c r="L176">
        <v>1.174437</v>
      </c>
      <c r="M176">
        <v>1.0379130000000001</v>
      </c>
      <c r="N176">
        <v>0.94102790000000003</v>
      </c>
      <c r="O176">
        <v>0.88670959999999999</v>
      </c>
      <c r="P176">
        <v>0.87528090000000003</v>
      </c>
      <c r="Q176">
        <v>0.90970340000000005</v>
      </c>
      <c r="R176">
        <v>0.86973140000000004</v>
      </c>
      <c r="S176">
        <v>0.81281099999999995</v>
      </c>
      <c r="T176">
        <v>0.84519699999999998</v>
      </c>
      <c r="U176">
        <v>0.9279444</v>
      </c>
      <c r="V176">
        <v>1.0199940000000001</v>
      </c>
      <c r="W176">
        <v>1.1515010000000001</v>
      </c>
      <c r="X176">
        <v>1.338409</v>
      </c>
      <c r="Y176">
        <v>1.4937940000000001</v>
      </c>
      <c r="Z176">
        <v>1.723112</v>
      </c>
      <c r="AA176">
        <v>1.8537870000000001</v>
      </c>
      <c r="AB176">
        <v>2.0701209999999999</v>
      </c>
      <c r="AC176">
        <v>2.2445029999999999</v>
      </c>
      <c r="AD176">
        <v>2.2201050000000002</v>
      </c>
      <c r="AE176">
        <v>2.072225</v>
      </c>
      <c r="AF176">
        <v>1.8847640000000001</v>
      </c>
      <c r="AG176">
        <v>1.598708</v>
      </c>
      <c r="AH176">
        <v>1.311766</v>
      </c>
      <c r="AI176">
        <v>-2.1700799999999999E-2</v>
      </c>
      <c r="AJ176">
        <v>-1.48947E-2</v>
      </c>
      <c r="AK176">
        <v>-6.5735999999999998E-3</v>
      </c>
      <c r="AL176">
        <v>4.4098000000000002E-3</v>
      </c>
      <c r="AM176">
        <v>8.4770000000000002E-3</v>
      </c>
      <c r="AN176">
        <v>3.4367E-3</v>
      </c>
      <c r="AO176">
        <v>-1.1980000000000001E-3</v>
      </c>
      <c r="AP176">
        <v>-3.7694E-3</v>
      </c>
      <c r="AQ176">
        <v>-2.3196700000000001E-2</v>
      </c>
      <c r="AR176">
        <v>-1.6507999999999998E-2</v>
      </c>
      <c r="AS176">
        <v>-2.93502E-2</v>
      </c>
      <c r="AT176">
        <v>-3.83019E-2</v>
      </c>
      <c r="AU176">
        <v>-3.9490999999999998E-2</v>
      </c>
      <c r="AV176">
        <v>-4.1592700000000003E-2</v>
      </c>
      <c r="AW176">
        <v>-3.9541100000000003E-2</v>
      </c>
      <c r="AX176">
        <v>-2.89231E-2</v>
      </c>
      <c r="AY176">
        <v>0.13743530000000001</v>
      </c>
      <c r="AZ176">
        <v>0.172842</v>
      </c>
      <c r="BA176">
        <v>0.15620990000000001</v>
      </c>
      <c r="BB176">
        <v>-0.2034125</v>
      </c>
      <c r="BC176">
        <v>-0.1150463</v>
      </c>
      <c r="BD176">
        <v>-6.1654399999999998E-2</v>
      </c>
      <c r="BE176">
        <v>-2.4028600000000001E-2</v>
      </c>
      <c r="BF176">
        <v>-1.52952E-2</v>
      </c>
      <c r="BG176">
        <v>-1.6749300000000002E-2</v>
      </c>
      <c r="BH176">
        <v>-1.0236200000000001E-2</v>
      </c>
      <c r="BI176">
        <v>-2.3381999999999999E-3</v>
      </c>
      <c r="BJ176">
        <v>8.2337E-3</v>
      </c>
      <c r="BK176">
        <v>1.1953800000000001E-2</v>
      </c>
      <c r="BL176">
        <v>6.5344000000000001E-3</v>
      </c>
      <c r="BM176">
        <v>1.833E-3</v>
      </c>
      <c r="BN176">
        <v>-5.5159999999999996E-4</v>
      </c>
      <c r="BO176">
        <v>-1.9731700000000001E-2</v>
      </c>
      <c r="BP176">
        <v>-1.27443E-2</v>
      </c>
      <c r="BQ176">
        <v>-2.5184399999999999E-2</v>
      </c>
      <c r="BR176">
        <v>-3.3841000000000003E-2</v>
      </c>
      <c r="BS176">
        <v>-3.4717900000000003E-2</v>
      </c>
      <c r="BT176">
        <v>-3.6268300000000003E-2</v>
      </c>
      <c r="BU176">
        <v>-3.4020099999999998E-2</v>
      </c>
      <c r="BV176">
        <v>-2.3008799999999999E-2</v>
      </c>
      <c r="BW176">
        <v>0.1432688</v>
      </c>
      <c r="BX176">
        <v>0.178623</v>
      </c>
      <c r="BY176">
        <v>0.1619834</v>
      </c>
      <c r="BZ176">
        <v>-0.1974775</v>
      </c>
      <c r="CA176">
        <v>-0.1095425</v>
      </c>
      <c r="CB176">
        <v>-5.6463300000000001E-2</v>
      </c>
      <c r="CC176">
        <v>-1.9263700000000002E-2</v>
      </c>
      <c r="CD176">
        <v>-1.0985E-2</v>
      </c>
      <c r="CE176">
        <v>-1.332E-2</v>
      </c>
      <c r="CF176">
        <v>-7.0096999999999998E-3</v>
      </c>
      <c r="CG176">
        <v>5.9520000000000005E-4</v>
      </c>
      <c r="CH176">
        <v>1.08821E-2</v>
      </c>
      <c r="CI176">
        <v>1.4361799999999999E-2</v>
      </c>
      <c r="CJ176">
        <v>8.6797999999999997E-3</v>
      </c>
      <c r="CK176">
        <v>3.9322999999999997E-3</v>
      </c>
      <c r="CL176">
        <v>1.6770999999999999E-3</v>
      </c>
      <c r="CM176">
        <v>-1.7331800000000001E-2</v>
      </c>
      <c r="CN176">
        <v>-1.0137699999999999E-2</v>
      </c>
      <c r="CO176">
        <v>-2.2299200000000002E-2</v>
      </c>
      <c r="CP176">
        <v>-3.0751299999999999E-2</v>
      </c>
      <c r="CQ176">
        <v>-3.1412099999999998E-2</v>
      </c>
      <c r="CR176">
        <v>-3.2580699999999997E-2</v>
      </c>
      <c r="CS176">
        <v>-3.0196299999999999E-2</v>
      </c>
      <c r="CT176">
        <v>-1.8912499999999999E-2</v>
      </c>
      <c r="CU176">
        <v>0.1473091</v>
      </c>
      <c r="CV176">
        <v>0.18262690000000001</v>
      </c>
      <c r="CW176">
        <v>0.16598209999999999</v>
      </c>
      <c r="CX176">
        <v>-0.19336680000000001</v>
      </c>
      <c r="CY176">
        <v>-0.10573050000000001</v>
      </c>
      <c r="CZ176">
        <v>-5.2867900000000002E-2</v>
      </c>
      <c r="DA176">
        <v>-1.5963499999999999E-2</v>
      </c>
      <c r="DB176">
        <v>-7.9997999999999996E-3</v>
      </c>
      <c r="DC176">
        <v>-9.8905999999999994E-3</v>
      </c>
      <c r="DD176">
        <v>-3.7832E-3</v>
      </c>
      <c r="DE176">
        <v>3.5285E-3</v>
      </c>
      <c r="DF176">
        <v>1.3530500000000001E-2</v>
      </c>
      <c r="DG176">
        <v>1.6769900000000001E-2</v>
      </c>
      <c r="DH176">
        <v>1.08253E-2</v>
      </c>
      <c r="DI176">
        <v>6.0315999999999998E-3</v>
      </c>
      <c r="DJ176">
        <v>3.9056999999999998E-3</v>
      </c>
      <c r="DK176">
        <v>-1.4932000000000001E-2</v>
      </c>
      <c r="DL176">
        <v>-7.5310000000000004E-3</v>
      </c>
      <c r="DM176">
        <v>-1.9413900000000001E-2</v>
      </c>
      <c r="DN176">
        <v>-2.7661700000000001E-2</v>
      </c>
      <c r="DO176">
        <v>-2.8106300000000001E-2</v>
      </c>
      <c r="DP176">
        <v>-2.8893100000000001E-2</v>
      </c>
      <c r="DQ176">
        <v>-2.63725E-2</v>
      </c>
      <c r="DR176">
        <v>-1.4816299999999999E-2</v>
      </c>
      <c r="DS176">
        <v>0.1513494</v>
      </c>
      <c r="DT176">
        <v>0.18663080000000001</v>
      </c>
      <c r="DU176">
        <v>0.16998079999999999</v>
      </c>
      <c r="DV176">
        <v>-0.18925620000000001</v>
      </c>
      <c r="DW176">
        <v>-0.1019186</v>
      </c>
      <c r="DX176">
        <v>-4.92726E-2</v>
      </c>
      <c r="DY176">
        <v>-1.26634E-2</v>
      </c>
      <c r="DZ176">
        <v>-5.0144999999999999E-3</v>
      </c>
      <c r="EA176">
        <v>-4.9392000000000004E-3</v>
      </c>
      <c r="EB176">
        <v>8.7529999999999997E-4</v>
      </c>
      <c r="EC176">
        <v>7.7638999999999998E-3</v>
      </c>
      <c r="ED176">
        <v>1.7354399999999999E-2</v>
      </c>
      <c r="EE176">
        <v>2.0246699999999999E-2</v>
      </c>
      <c r="EF176">
        <v>1.3923E-2</v>
      </c>
      <c r="EG176">
        <v>9.0626999999999999E-3</v>
      </c>
      <c r="EH176">
        <v>7.1234999999999996E-3</v>
      </c>
      <c r="EI176">
        <v>-1.1467E-2</v>
      </c>
      <c r="EJ176">
        <v>-3.7672999999999999E-3</v>
      </c>
      <c r="EK176">
        <v>-1.5248100000000001E-2</v>
      </c>
      <c r="EL176">
        <v>-2.3200700000000001E-2</v>
      </c>
      <c r="EM176">
        <v>-2.3333300000000001E-2</v>
      </c>
      <c r="EN176">
        <v>-2.3568800000000001E-2</v>
      </c>
      <c r="EO176">
        <v>-2.0851600000000001E-2</v>
      </c>
      <c r="EP176">
        <v>-8.9020000000000002E-3</v>
      </c>
      <c r="EQ176">
        <v>0.15718289999999999</v>
      </c>
      <c r="ER176">
        <v>0.19241179999999999</v>
      </c>
      <c r="ES176">
        <v>0.1757543</v>
      </c>
      <c r="ET176">
        <v>-0.18332109999999999</v>
      </c>
      <c r="EU176">
        <v>-9.6414700000000006E-2</v>
      </c>
      <c r="EV176">
        <v>-4.40814E-2</v>
      </c>
      <c r="EW176">
        <v>-7.8984999999999993E-3</v>
      </c>
      <c r="EX176">
        <v>-7.0439999999999999E-4</v>
      </c>
      <c r="EY176">
        <v>74.606669999999994</v>
      </c>
      <c r="EZ176">
        <v>73.860780000000005</v>
      </c>
      <c r="FA176">
        <v>72.953829999999996</v>
      </c>
      <c r="FB176">
        <v>71.744479999999996</v>
      </c>
      <c r="FC176">
        <v>71.486450000000005</v>
      </c>
      <c r="FD176">
        <v>70.951009999999997</v>
      </c>
      <c r="FE176">
        <v>70.335729999999998</v>
      </c>
      <c r="FF176">
        <v>71.603380000000001</v>
      </c>
      <c r="FG176">
        <v>75.733860000000007</v>
      </c>
      <c r="FH176">
        <v>79.606440000000006</v>
      </c>
      <c r="FI176">
        <v>82.643500000000003</v>
      </c>
      <c r="FJ176">
        <v>86.035769999999999</v>
      </c>
      <c r="FK176">
        <v>88.716350000000006</v>
      </c>
      <c r="FL176">
        <v>89.919219999999996</v>
      </c>
      <c r="FM176">
        <v>91.069959999999995</v>
      </c>
      <c r="FN176">
        <v>91.156030000000001</v>
      </c>
      <c r="FO176">
        <v>90.662869999999998</v>
      </c>
      <c r="FP176">
        <v>89.993340000000003</v>
      </c>
      <c r="FQ176">
        <v>88.281890000000004</v>
      </c>
      <c r="FR176">
        <v>84.535539999999997</v>
      </c>
      <c r="FS176">
        <v>80.239800000000002</v>
      </c>
      <c r="FT176">
        <v>76.902060000000006</v>
      </c>
      <c r="FU176">
        <v>74.487819999999999</v>
      </c>
      <c r="FV176">
        <v>72.895600000000002</v>
      </c>
      <c r="FW176">
        <v>6.4278000000000002E-2</v>
      </c>
      <c r="FX176">
        <v>4.4197000000000004E-3</v>
      </c>
      <c r="FY176">
        <v>5.3953999999999998E-3</v>
      </c>
      <c r="FZ176">
        <v>0</v>
      </c>
      <c r="GA176">
        <v>0</v>
      </c>
    </row>
    <row r="177" spans="1:183" x14ac:dyDescent="0.3">
      <c r="A177" t="s">
        <v>52</v>
      </c>
      <c r="B177" t="s">
        <v>53</v>
      </c>
      <c r="C177" t="s">
        <v>96</v>
      </c>
      <c r="D177" s="6">
        <v>44792</v>
      </c>
      <c r="E177" s="46">
        <v>18</v>
      </c>
      <c r="F177" s="46">
        <v>19</v>
      </c>
      <c r="G177" s="46">
        <v>18</v>
      </c>
      <c r="H177" s="46">
        <v>19</v>
      </c>
      <c r="I177">
        <v>8179</v>
      </c>
      <c r="J177">
        <v>45417</v>
      </c>
      <c r="K177">
        <v>1.238054</v>
      </c>
      <c r="L177">
        <v>1.05863</v>
      </c>
      <c r="M177">
        <v>0.94448019999999999</v>
      </c>
      <c r="N177">
        <v>0.86430300000000004</v>
      </c>
      <c r="O177">
        <v>0.819801</v>
      </c>
      <c r="P177">
        <v>0.81430749999999996</v>
      </c>
      <c r="Q177">
        <v>0.86862340000000005</v>
      </c>
      <c r="R177">
        <v>0.85731710000000005</v>
      </c>
      <c r="S177">
        <v>0.77616830000000003</v>
      </c>
      <c r="T177">
        <v>0.76655249999999997</v>
      </c>
      <c r="U177">
        <v>0.82501429999999998</v>
      </c>
      <c r="V177">
        <v>0.93594500000000003</v>
      </c>
      <c r="W177">
        <v>1.0986419999999999</v>
      </c>
      <c r="X177">
        <v>1.3310999999999999</v>
      </c>
      <c r="Y177">
        <v>1.5907770000000001</v>
      </c>
      <c r="Z177">
        <v>1.9321170000000001</v>
      </c>
      <c r="AA177">
        <v>2.2770009999999998</v>
      </c>
      <c r="AB177">
        <v>2.642452</v>
      </c>
      <c r="AC177">
        <v>2.8226659999999999</v>
      </c>
      <c r="AD177">
        <v>2.6856589999999998</v>
      </c>
      <c r="AE177">
        <v>2.378536</v>
      </c>
      <c r="AF177">
        <v>2.042332</v>
      </c>
      <c r="AG177">
        <v>1.687999</v>
      </c>
      <c r="AH177">
        <v>1.3607290000000001</v>
      </c>
      <c r="AI177">
        <v>2.1207999999999999E-3</v>
      </c>
      <c r="AJ177">
        <v>-2.9956000000000002E-3</v>
      </c>
      <c r="AK177">
        <v>-5.3441000000000001E-3</v>
      </c>
      <c r="AL177">
        <v>-6.1926999999999998E-3</v>
      </c>
      <c r="AM177">
        <v>-4.8526000000000003E-3</v>
      </c>
      <c r="AN177">
        <v>-7.0020000000000004E-3</v>
      </c>
      <c r="AO177">
        <v>-1.3418599999999999E-2</v>
      </c>
      <c r="AP177">
        <v>-1.6691600000000001E-2</v>
      </c>
      <c r="AQ177">
        <v>-1.6942200000000001E-2</v>
      </c>
      <c r="AR177">
        <v>-2.9274100000000001E-2</v>
      </c>
      <c r="AS177">
        <v>-1.9365799999999999E-2</v>
      </c>
      <c r="AT177">
        <v>-2.80843E-2</v>
      </c>
      <c r="AU177">
        <v>-3.6195699999999997E-2</v>
      </c>
      <c r="AV177">
        <v>-2.9097999999999999E-2</v>
      </c>
      <c r="AW177">
        <v>-4.1657399999999997E-2</v>
      </c>
      <c r="AX177">
        <v>-3.3186100000000003E-2</v>
      </c>
      <c r="AY177">
        <v>-2.26623E-2</v>
      </c>
      <c r="AZ177">
        <v>0.20918429999999999</v>
      </c>
      <c r="BA177">
        <v>0.21185200000000001</v>
      </c>
      <c r="BB177">
        <v>-0.21235299999999999</v>
      </c>
      <c r="BC177">
        <v>-0.12741179999999999</v>
      </c>
      <c r="BD177">
        <v>-7.7468899999999993E-2</v>
      </c>
      <c r="BE177">
        <v>-2.7843400000000001E-2</v>
      </c>
      <c r="BF177">
        <v>-3.9023799999999997E-2</v>
      </c>
      <c r="BG177">
        <v>1.15979E-2</v>
      </c>
      <c r="BH177">
        <v>5.6579000000000004E-3</v>
      </c>
      <c r="BI177">
        <v>2.9450000000000001E-3</v>
      </c>
      <c r="BJ177">
        <v>1.3289E-3</v>
      </c>
      <c r="BK177">
        <v>2.2476000000000002E-3</v>
      </c>
      <c r="BL177">
        <v>-8.1289999999999997E-4</v>
      </c>
      <c r="BM177">
        <v>-7.3527999999999996E-3</v>
      </c>
      <c r="BN177">
        <v>-9.9377000000000007E-3</v>
      </c>
      <c r="BO177">
        <v>-9.7792E-3</v>
      </c>
      <c r="BP177">
        <v>-2.1239999999999998E-2</v>
      </c>
      <c r="BQ177">
        <v>-1.04747E-2</v>
      </c>
      <c r="BR177">
        <v>-1.84548E-2</v>
      </c>
      <c r="BS177">
        <v>-2.5894799999999999E-2</v>
      </c>
      <c r="BT177">
        <v>-1.7808299999999999E-2</v>
      </c>
      <c r="BU177">
        <v>-2.97643E-2</v>
      </c>
      <c r="BV177">
        <v>-2.0677600000000001E-2</v>
      </c>
      <c r="BW177">
        <v>-9.8583000000000004E-3</v>
      </c>
      <c r="BX177">
        <v>0.2227278</v>
      </c>
      <c r="BY177">
        <v>0.22573460000000001</v>
      </c>
      <c r="BZ177">
        <v>-0.1983174</v>
      </c>
      <c r="CA177">
        <v>-0.11428969999999999</v>
      </c>
      <c r="CB177">
        <v>-6.5226400000000004E-2</v>
      </c>
      <c r="CC177">
        <v>-1.68471E-2</v>
      </c>
      <c r="CD177">
        <v>-2.9340600000000001E-2</v>
      </c>
      <c r="CE177">
        <v>1.8161699999999999E-2</v>
      </c>
      <c r="CF177">
        <v>1.16513E-2</v>
      </c>
      <c r="CG177">
        <v>8.6861000000000004E-3</v>
      </c>
      <c r="CH177">
        <v>6.5383999999999998E-3</v>
      </c>
      <c r="CI177">
        <v>7.1652E-3</v>
      </c>
      <c r="CJ177">
        <v>3.4735999999999999E-3</v>
      </c>
      <c r="CK177">
        <v>-3.1516000000000001E-3</v>
      </c>
      <c r="CL177">
        <v>-5.2599999999999999E-3</v>
      </c>
      <c r="CM177">
        <v>-4.8181999999999999E-3</v>
      </c>
      <c r="CN177">
        <v>-1.5675499999999998E-2</v>
      </c>
      <c r="CO177">
        <v>-4.3166999999999997E-3</v>
      </c>
      <c r="CP177">
        <v>-1.17854E-2</v>
      </c>
      <c r="CQ177">
        <v>-1.8760499999999999E-2</v>
      </c>
      <c r="CR177">
        <v>-9.9891000000000008E-3</v>
      </c>
      <c r="CS177">
        <v>-2.15271E-2</v>
      </c>
      <c r="CT177">
        <v>-1.2014199999999999E-2</v>
      </c>
      <c r="CU177">
        <v>-9.9029999999999995E-4</v>
      </c>
      <c r="CV177">
        <v>0.23210800000000001</v>
      </c>
      <c r="CW177">
        <v>0.2353497</v>
      </c>
      <c r="CX177">
        <v>-0.1885964</v>
      </c>
      <c r="CY177">
        <v>-0.1052013</v>
      </c>
      <c r="CZ177">
        <v>-5.6747300000000001E-2</v>
      </c>
      <c r="DA177">
        <v>-9.2311000000000008E-3</v>
      </c>
      <c r="DB177">
        <v>-2.2634000000000001E-2</v>
      </c>
      <c r="DC177">
        <v>2.4725500000000001E-2</v>
      </c>
      <c r="DD177">
        <v>1.76446E-2</v>
      </c>
      <c r="DE177">
        <v>1.44271E-2</v>
      </c>
      <c r="DF177">
        <v>1.17479E-2</v>
      </c>
      <c r="DG177">
        <v>1.20827E-2</v>
      </c>
      <c r="DH177">
        <v>7.7602000000000001E-3</v>
      </c>
      <c r="DI177">
        <v>1.0495000000000001E-3</v>
      </c>
      <c r="DJ177">
        <v>-5.8230000000000001E-4</v>
      </c>
      <c r="DK177">
        <v>1.429E-4</v>
      </c>
      <c r="DL177">
        <v>-1.01111E-2</v>
      </c>
      <c r="DM177">
        <v>1.8412999999999999E-3</v>
      </c>
      <c r="DN177">
        <v>-5.1159999999999999E-3</v>
      </c>
      <c r="DO177">
        <v>-1.16262E-2</v>
      </c>
      <c r="DP177">
        <v>-2.1699000000000002E-3</v>
      </c>
      <c r="DQ177">
        <v>-1.329E-2</v>
      </c>
      <c r="DR177">
        <v>-3.3509E-3</v>
      </c>
      <c r="DS177">
        <v>7.8776000000000002E-3</v>
      </c>
      <c r="DT177">
        <v>0.24148819999999999</v>
      </c>
      <c r="DU177">
        <v>0.24496480000000001</v>
      </c>
      <c r="DV177">
        <v>-0.17887529999999999</v>
      </c>
      <c r="DW177">
        <v>-9.6113000000000004E-2</v>
      </c>
      <c r="DX177">
        <v>-4.82683E-2</v>
      </c>
      <c r="DY177">
        <v>-1.6151E-3</v>
      </c>
      <c r="DZ177">
        <v>-1.5927500000000001E-2</v>
      </c>
      <c r="EA177">
        <v>3.4202499999999997E-2</v>
      </c>
      <c r="EB177">
        <v>2.6298100000000001E-2</v>
      </c>
      <c r="EC177">
        <v>2.2716199999999999E-2</v>
      </c>
      <c r="ED177">
        <v>1.9269600000000001E-2</v>
      </c>
      <c r="EE177">
        <v>1.9182899999999999E-2</v>
      </c>
      <c r="EF177">
        <v>1.39493E-2</v>
      </c>
      <c r="EG177">
        <v>7.1152999999999997E-3</v>
      </c>
      <c r="EH177">
        <v>6.1714999999999999E-3</v>
      </c>
      <c r="EI177">
        <v>7.3058999999999997E-3</v>
      </c>
      <c r="EJ177">
        <v>-2.0769E-3</v>
      </c>
      <c r="EK177">
        <v>1.07324E-2</v>
      </c>
      <c r="EL177">
        <v>4.5135000000000002E-3</v>
      </c>
      <c r="EM177">
        <v>-1.3254E-3</v>
      </c>
      <c r="EN177">
        <v>9.1198000000000008E-3</v>
      </c>
      <c r="EO177">
        <v>-1.3969E-3</v>
      </c>
      <c r="EP177">
        <v>9.1576000000000001E-3</v>
      </c>
      <c r="EQ177">
        <v>2.0681600000000001E-2</v>
      </c>
      <c r="ER177">
        <v>0.25503179999999998</v>
      </c>
      <c r="ES177">
        <v>0.25884740000000001</v>
      </c>
      <c r="ET177">
        <v>-0.16483970000000001</v>
      </c>
      <c r="EU177">
        <v>-8.2990900000000006E-2</v>
      </c>
      <c r="EV177">
        <v>-3.6025799999999997E-2</v>
      </c>
      <c r="EW177">
        <v>9.3811999999999993E-3</v>
      </c>
      <c r="EX177">
        <v>-6.2443000000000004E-3</v>
      </c>
      <c r="EY177">
        <v>73.685869999999994</v>
      </c>
      <c r="EZ177">
        <v>72.739410000000007</v>
      </c>
      <c r="FA177">
        <v>71.667259999999999</v>
      </c>
      <c r="FB177">
        <v>70.458609999999993</v>
      </c>
      <c r="FC177">
        <v>69.001769999999993</v>
      </c>
      <c r="FD177">
        <v>67.823279999999997</v>
      </c>
      <c r="FE177">
        <v>67.336219999999997</v>
      </c>
      <c r="FF177">
        <v>69.966130000000007</v>
      </c>
      <c r="FG177">
        <v>75.479550000000003</v>
      </c>
      <c r="FH177">
        <v>81.441950000000006</v>
      </c>
      <c r="FI177">
        <v>86.687029999999993</v>
      </c>
      <c r="FJ177">
        <v>88.874859999999998</v>
      </c>
      <c r="FK177">
        <v>92.018860000000004</v>
      </c>
      <c r="FL177">
        <v>93.697590000000005</v>
      </c>
      <c r="FM177">
        <v>95.81944</v>
      </c>
      <c r="FN177">
        <v>97.678309999999996</v>
      </c>
      <c r="FO177">
        <v>98.929249999999996</v>
      </c>
      <c r="FP177">
        <v>98.800449999999998</v>
      </c>
      <c r="FQ177">
        <v>95.854839999999996</v>
      </c>
      <c r="FR177">
        <v>89.177570000000003</v>
      </c>
      <c r="FS177">
        <v>81.98169</v>
      </c>
      <c r="FT177">
        <v>77.61909</v>
      </c>
      <c r="FU177">
        <v>75.452809999999999</v>
      </c>
      <c r="FV177">
        <v>73.715419999999995</v>
      </c>
      <c r="FW177">
        <v>0.14699309999999999</v>
      </c>
      <c r="FX177">
        <v>1.28077E-2</v>
      </c>
      <c r="FY177">
        <v>1.28077E-2</v>
      </c>
      <c r="FZ177">
        <v>0</v>
      </c>
      <c r="GA177">
        <v>0</v>
      </c>
    </row>
    <row r="178" spans="1:183" x14ac:dyDescent="0.3">
      <c r="A178" t="s">
        <v>52</v>
      </c>
      <c r="B178" t="s">
        <v>53</v>
      </c>
      <c r="C178" t="s">
        <v>96</v>
      </c>
      <c r="D178" s="6">
        <v>44806</v>
      </c>
      <c r="E178" s="46">
        <v>18</v>
      </c>
      <c r="F178" s="46">
        <v>19</v>
      </c>
      <c r="G178" s="46">
        <v>18</v>
      </c>
      <c r="H178" s="46">
        <v>19</v>
      </c>
      <c r="I178">
        <v>7401</v>
      </c>
      <c r="J178">
        <v>48782</v>
      </c>
      <c r="K178">
        <v>1.6247929999999999</v>
      </c>
      <c r="L178">
        <v>1.4199029999999999</v>
      </c>
      <c r="M178">
        <v>1.2909569999999999</v>
      </c>
      <c r="N178">
        <v>1.170269</v>
      </c>
      <c r="O178">
        <v>1.1202399999999999</v>
      </c>
      <c r="P178">
        <v>1.1088640000000001</v>
      </c>
      <c r="Q178">
        <v>1.147799</v>
      </c>
      <c r="R178">
        <v>1.0630059999999999</v>
      </c>
      <c r="S178">
        <v>0.93735440000000003</v>
      </c>
      <c r="T178">
        <v>0.92067650000000001</v>
      </c>
      <c r="U178">
        <v>1.01257</v>
      </c>
      <c r="V178">
        <v>1.1804410000000001</v>
      </c>
      <c r="W178">
        <v>1.4309559999999999</v>
      </c>
      <c r="X178">
        <v>1.7096169999999999</v>
      </c>
      <c r="Y178">
        <v>2.0476169999999998</v>
      </c>
      <c r="Z178">
        <v>2.4478179999999998</v>
      </c>
      <c r="AA178">
        <v>2.8865569999999998</v>
      </c>
      <c r="AB178">
        <v>3.3017720000000002</v>
      </c>
      <c r="AC178">
        <v>3.47566</v>
      </c>
      <c r="AD178">
        <v>3.2769339999999998</v>
      </c>
      <c r="AE178">
        <v>2.9937140000000002</v>
      </c>
      <c r="AF178">
        <v>2.7082890000000002</v>
      </c>
      <c r="AG178">
        <v>2.3215409999999999</v>
      </c>
      <c r="AH178">
        <v>1.972815</v>
      </c>
      <c r="AI178">
        <v>-3.0475499999999999E-2</v>
      </c>
      <c r="AJ178">
        <v>-2.3124700000000002E-2</v>
      </c>
      <c r="AK178">
        <v>1.8743E-3</v>
      </c>
      <c r="AL178">
        <v>-7.2091999999999998E-3</v>
      </c>
      <c r="AM178">
        <v>7.4415000000000002E-3</v>
      </c>
      <c r="AN178">
        <v>1.1381799999999999E-2</v>
      </c>
      <c r="AO178">
        <v>-1.1656700000000001E-2</v>
      </c>
      <c r="AP178">
        <v>-1.00838E-2</v>
      </c>
      <c r="AQ178">
        <v>-2.3030700000000001E-2</v>
      </c>
      <c r="AR178">
        <v>-3.98511E-2</v>
      </c>
      <c r="AS178">
        <v>-3.01138E-2</v>
      </c>
      <c r="AT178">
        <v>-4.1385699999999997E-2</v>
      </c>
      <c r="AU178">
        <v>-2.9944599999999998E-2</v>
      </c>
      <c r="AV178">
        <v>-4.7239999999999997E-2</v>
      </c>
      <c r="AW178">
        <v>-2.9470799999999998E-2</v>
      </c>
      <c r="AX178">
        <v>-6.6446099999999994E-2</v>
      </c>
      <c r="AY178">
        <v>-8.2590999999999998E-2</v>
      </c>
      <c r="AZ178">
        <v>0.25577889999999998</v>
      </c>
      <c r="BA178">
        <v>0.22984589999999999</v>
      </c>
      <c r="BB178">
        <v>-0.26867400000000002</v>
      </c>
      <c r="BC178">
        <v>-0.16876920000000001</v>
      </c>
      <c r="BD178">
        <v>-0.1201163</v>
      </c>
      <c r="BE178">
        <v>-7.9981399999999994E-2</v>
      </c>
      <c r="BF178">
        <v>-4.1069799999999997E-2</v>
      </c>
      <c r="BG178">
        <v>-1.98832E-2</v>
      </c>
      <c r="BH178">
        <v>-1.32061E-2</v>
      </c>
      <c r="BI178">
        <v>1.0766400000000001E-2</v>
      </c>
      <c r="BJ178">
        <v>1.0614000000000001E-3</v>
      </c>
      <c r="BK178">
        <v>1.55371E-2</v>
      </c>
      <c r="BL178">
        <v>1.9061999999999999E-2</v>
      </c>
      <c r="BM178">
        <v>-3.8711000000000001E-3</v>
      </c>
      <c r="BN178">
        <v>-1.7132E-3</v>
      </c>
      <c r="BO178">
        <v>-1.4087799999999999E-2</v>
      </c>
      <c r="BP178">
        <v>-3.0422500000000002E-2</v>
      </c>
      <c r="BQ178">
        <v>-1.98891E-2</v>
      </c>
      <c r="BR178">
        <v>-2.98456E-2</v>
      </c>
      <c r="BS178">
        <v>-1.7377799999999999E-2</v>
      </c>
      <c r="BT178">
        <v>-3.3720399999999998E-2</v>
      </c>
      <c r="BU178">
        <v>-1.50057E-2</v>
      </c>
      <c r="BV178">
        <v>-5.1165599999999999E-2</v>
      </c>
      <c r="BW178">
        <v>-6.6410499999999997E-2</v>
      </c>
      <c r="BX178">
        <v>0.27293040000000002</v>
      </c>
      <c r="BY178">
        <v>0.24687390000000001</v>
      </c>
      <c r="BZ178">
        <v>-0.25175799999999998</v>
      </c>
      <c r="CA178">
        <v>-0.15242449999999999</v>
      </c>
      <c r="CB178">
        <v>-0.1046517</v>
      </c>
      <c r="CC178">
        <v>-6.5836199999999998E-2</v>
      </c>
      <c r="CD178">
        <v>-2.8548500000000001E-2</v>
      </c>
      <c r="CE178">
        <v>-1.25471E-2</v>
      </c>
      <c r="CF178">
        <v>-6.3365000000000001E-3</v>
      </c>
      <c r="CG178">
        <v>1.6925099999999998E-2</v>
      </c>
      <c r="CH178">
        <v>6.7895999999999998E-3</v>
      </c>
      <c r="CI178">
        <v>2.1144199999999998E-2</v>
      </c>
      <c r="CJ178">
        <v>2.4381300000000002E-2</v>
      </c>
      <c r="CK178">
        <v>1.5211999999999999E-3</v>
      </c>
      <c r="CL178">
        <v>4.0841999999999996E-3</v>
      </c>
      <c r="CM178">
        <v>-7.894E-3</v>
      </c>
      <c r="CN178">
        <v>-2.3892199999999999E-2</v>
      </c>
      <c r="CO178">
        <v>-1.2807499999999999E-2</v>
      </c>
      <c r="CP178">
        <v>-2.1852900000000001E-2</v>
      </c>
      <c r="CQ178">
        <v>-8.6742E-3</v>
      </c>
      <c r="CR178">
        <v>-2.4356800000000001E-2</v>
      </c>
      <c r="CS178">
        <v>-4.9871999999999998E-3</v>
      </c>
      <c r="CT178">
        <v>-4.0582399999999998E-2</v>
      </c>
      <c r="CU178">
        <v>-5.52039E-2</v>
      </c>
      <c r="CV178">
        <v>0.28480949999999999</v>
      </c>
      <c r="CW178">
        <v>0.25866739999999999</v>
      </c>
      <c r="CX178">
        <v>-0.24004210000000001</v>
      </c>
      <c r="CY178">
        <v>-0.14110429999999999</v>
      </c>
      <c r="CZ178">
        <v>-9.3940999999999997E-2</v>
      </c>
      <c r="DA178">
        <v>-5.6039199999999997E-2</v>
      </c>
      <c r="DB178">
        <v>-1.98763E-2</v>
      </c>
      <c r="DC178">
        <v>-5.2109000000000001E-3</v>
      </c>
      <c r="DD178">
        <v>5.331E-4</v>
      </c>
      <c r="DE178">
        <v>2.3083800000000002E-2</v>
      </c>
      <c r="DF178">
        <v>1.25177E-2</v>
      </c>
      <c r="DG178">
        <v>2.6751199999999999E-2</v>
      </c>
      <c r="DH178">
        <v>2.9700500000000001E-2</v>
      </c>
      <c r="DI178">
        <v>6.9135000000000004E-3</v>
      </c>
      <c r="DJ178">
        <v>9.8816000000000008E-3</v>
      </c>
      <c r="DK178">
        <v>-1.7001E-3</v>
      </c>
      <c r="DL178">
        <v>-1.7361999999999999E-2</v>
      </c>
      <c r="DM178">
        <v>-5.7258999999999999E-3</v>
      </c>
      <c r="DN178">
        <v>-1.38602E-2</v>
      </c>
      <c r="DO178">
        <v>2.9499999999999999E-5</v>
      </c>
      <c r="DP178">
        <v>-1.49932E-2</v>
      </c>
      <c r="DQ178">
        <v>5.0312000000000004E-3</v>
      </c>
      <c r="DR178">
        <v>-2.99992E-2</v>
      </c>
      <c r="DS178">
        <v>-4.3997399999999999E-2</v>
      </c>
      <c r="DT178">
        <v>0.29668850000000002</v>
      </c>
      <c r="DU178">
        <v>0.27046100000000001</v>
      </c>
      <c r="DV178">
        <v>-0.22832620000000001</v>
      </c>
      <c r="DW178">
        <v>-0.12978400000000001</v>
      </c>
      <c r="DX178">
        <v>-8.3230299999999993E-2</v>
      </c>
      <c r="DY178">
        <v>-4.62423E-2</v>
      </c>
      <c r="DZ178">
        <v>-1.12041E-2</v>
      </c>
      <c r="EA178">
        <v>5.3813000000000003E-3</v>
      </c>
      <c r="EB178">
        <v>1.04517E-2</v>
      </c>
      <c r="EC178">
        <v>3.1975900000000002E-2</v>
      </c>
      <c r="ED178">
        <v>2.0788299999999999E-2</v>
      </c>
      <c r="EE178">
        <v>3.4846799999999997E-2</v>
      </c>
      <c r="EF178">
        <v>3.7380700000000003E-2</v>
      </c>
      <c r="EG178">
        <v>1.46991E-2</v>
      </c>
      <c r="EH178">
        <v>1.82522E-2</v>
      </c>
      <c r="EI178">
        <v>7.2427999999999998E-3</v>
      </c>
      <c r="EJ178">
        <v>-7.9333000000000008E-3</v>
      </c>
      <c r="EK178">
        <v>4.4987999999999998E-3</v>
      </c>
      <c r="EL178">
        <v>-2.32E-3</v>
      </c>
      <c r="EM178">
        <v>1.25962E-2</v>
      </c>
      <c r="EN178">
        <v>-1.4737000000000001E-3</v>
      </c>
      <c r="EO178">
        <v>1.9496300000000001E-2</v>
      </c>
      <c r="EP178">
        <v>-1.4718800000000001E-2</v>
      </c>
      <c r="EQ178">
        <v>-2.7816899999999999E-2</v>
      </c>
      <c r="ER178">
        <v>0.31384000000000001</v>
      </c>
      <c r="ES178">
        <v>0.28748899999999999</v>
      </c>
      <c r="ET178">
        <v>-0.2114103</v>
      </c>
      <c r="EU178">
        <v>-0.11343930000000001</v>
      </c>
      <c r="EV178">
        <v>-6.7765699999999998E-2</v>
      </c>
      <c r="EW178">
        <v>-3.2097100000000003E-2</v>
      </c>
      <c r="EX178">
        <v>1.3171999999999999E-3</v>
      </c>
      <c r="EY178">
        <v>84.921930000000003</v>
      </c>
      <c r="EZ178">
        <v>82.853610000000003</v>
      </c>
      <c r="FA178">
        <v>81.253029999999995</v>
      </c>
      <c r="FB178">
        <v>79.42671</v>
      </c>
      <c r="FC178">
        <v>78.190439999999995</v>
      </c>
      <c r="FD178">
        <v>76.106189999999998</v>
      </c>
      <c r="FE178">
        <v>75.632729999999995</v>
      </c>
      <c r="FF178">
        <v>77.392300000000006</v>
      </c>
      <c r="FG178">
        <v>80.80968</v>
      </c>
      <c r="FH178">
        <v>86.144760000000005</v>
      </c>
      <c r="FI178">
        <v>91.372540000000001</v>
      </c>
      <c r="FJ178">
        <v>95.321730000000002</v>
      </c>
      <c r="FK178">
        <v>98.171589999999995</v>
      </c>
      <c r="FL178">
        <v>101.55840000000001</v>
      </c>
      <c r="FM178">
        <v>105.0615</v>
      </c>
      <c r="FN178">
        <v>106.4058</v>
      </c>
      <c r="FO178">
        <v>108.0188</v>
      </c>
      <c r="FP178">
        <v>107.5067</v>
      </c>
      <c r="FQ178">
        <v>105.0179</v>
      </c>
      <c r="FR178">
        <v>100.9999</v>
      </c>
      <c r="FS178">
        <v>97.616730000000004</v>
      </c>
      <c r="FT178">
        <v>94.237989999999996</v>
      </c>
      <c r="FU178">
        <v>90.285849999999996</v>
      </c>
      <c r="FV178">
        <v>86.767139999999998</v>
      </c>
      <c r="FW178">
        <v>0.18581629999999999</v>
      </c>
      <c r="FX178">
        <v>1.59603E-2</v>
      </c>
      <c r="FY178">
        <v>1.59603E-2</v>
      </c>
      <c r="FZ178">
        <v>0</v>
      </c>
      <c r="GA178">
        <v>0</v>
      </c>
    </row>
    <row r="179" spans="1:183" x14ac:dyDescent="0.3">
      <c r="A179" t="s">
        <v>52</v>
      </c>
      <c r="B179" t="s">
        <v>53</v>
      </c>
      <c r="C179" t="s">
        <v>96</v>
      </c>
      <c r="D179" s="6">
        <v>44809</v>
      </c>
      <c r="E179" s="46">
        <v>19</v>
      </c>
      <c r="F179" s="46">
        <v>22</v>
      </c>
      <c r="G179" s="46">
        <v>19</v>
      </c>
      <c r="H179" s="46">
        <v>20</v>
      </c>
      <c r="I179">
        <v>45187</v>
      </c>
      <c r="J179">
        <v>45205</v>
      </c>
      <c r="K179">
        <v>1.377054</v>
      </c>
      <c r="L179">
        <v>1.1836800000000001</v>
      </c>
      <c r="M179">
        <v>1.047531</v>
      </c>
      <c r="N179">
        <v>0.94763430000000004</v>
      </c>
      <c r="O179">
        <v>0.88508569999999998</v>
      </c>
      <c r="P179">
        <v>0.84939359999999997</v>
      </c>
      <c r="Q179">
        <v>0.85857130000000004</v>
      </c>
      <c r="R179">
        <v>0.85000160000000002</v>
      </c>
      <c r="S179">
        <v>0.89480539999999997</v>
      </c>
      <c r="T179">
        <v>0.99210140000000002</v>
      </c>
      <c r="U179">
        <v>1.1791579999999999</v>
      </c>
      <c r="V179">
        <v>1.4336519999999999</v>
      </c>
      <c r="W179">
        <v>1.7472589999999999</v>
      </c>
      <c r="X179">
        <v>2.0738789999999998</v>
      </c>
      <c r="Y179">
        <v>2.4175360000000001</v>
      </c>
      <c r="Z179">
        <v>2.7579910000000001</v>
      </c>
      <c r="AA179">
        <v>3.0388540000000002</v>
      </c>
      <c r="AB179">
        <v>3.3469009999999999</v>
      </c>
      <c r="AC179">
        <v>3.4499010000000001</v>
      </c>
      <c r="AD179">
        <v>3.2953830000000002</v>
      </c>
      <c r="AE179">
        <v>3.0737459999999999</v>
      </c>
      <c r="AF179">
        <v>2.8138380000000001</v>
      </c>
      <c r="AG179">
        <v>2.4175550000000001</v>
      </c>
      <c r="AH179">
        <v>2.0506530000000001</v>
      </c>
      <c r="AI179">
        <v>8.9254999999999994E-3</v>
      </c>
      <c r="AJ179">
        <v>4.9297000000000004E-3</v>
      </c>
      <c r="AK179">
        <v>5.7930000000000004E-3</v>
      </c>
      <c r="AL179">
        <v>7.9974E-3</v>
      </c>
      <c r="AM179">
        <v>1.10297E-2</v>
      </c>
      <c r="AN179">
        <v>1.5799E-3</v>
      </c>
      <c r="AO179">
        <v>-7.3055000000000004E-3</v>
      </c>
      <c r="AP179">
        <v>-1.2174900000000001E-2</v>
      </c>
      <c r="AQ179">
        <v>7.1517000000000004E-3</v>
      </c>
      <c r="AR179">
        <v>1.49182E-2</v>
      </c>
      <c r="AS179">
        <v>3.2581699999999998E-2</v>
      </c>
      <c r="AT179">
        <v>3.0891700000000001E-2</v>
      </c>
      <c r="AU179">
        <v>2.6266500000000002E-2</v>
      </c>
      <c r="AV179">
        <v>-8.9312999999999997E-3</v>
      </c>
      <c r="AW179">
        <v>-5.4265599999999997E-2</v>
      </c>
      <c r="AX179">
        <v>-7.1316599999999994E-2</v>
      </c>
      <c r="AY179">
        <v>-6.6550300000000007E-2</v>
      </c>
      <c r="AZ179">
        <v>-5.5983600000000001E-2</v>
      </c>
      <c r="BA179">
        <v>0.32593719999999998</v>
      </c>
      <c r="BB179">
        <v>0.34144619999999998</v>
      </c>
      <c r="BC179">
        <v>9.3812699999999999E-2</v>
      </c>
      <c r="BD179">
        <v>-4.4788399999999999E-2</v>
      </c>
      <c r="BE179">
        <v>-0.1829373</v>
      </c>
      <c r="BF179">
        <v>-0.1096174</v>
      </c>
      <c r="BG179">
        <v>1.42446E-2</v>
      </c>
      <c r="BH179">
        <v>9.9229999999999995E-3</v>
      </c>
      <c r="BI179">
        <v>1.03499E-2</v>
      </c>
      <c r="BJ179">
        <v>1.2135099999999999E-2</v>
      </c>
      <c r="BK179">
        <v>1.4801699999999999E-2</v>
      </c>
      <c r="BL179">
        <v>4.9217999999999996E-3</v>
      </c>
      <c r="BM179">
        <v>-4.1485999999999997E-3</v>
      </c>
      <c r="BN179">
        <v>-8.8217999999999994E-3</v>
      </c>
      <c r="BO179">
        <v>1.10379E-2</v>
      </c>
      <c r="BP179">
        <v>1.9377599999999998E-2</v>
      </c>
      <c r="BQ179">
        <v>3.7756999999999999E-2</v>
      </c>
      <c r="BR179">
        <v>3.6776299999999998E-2</v>
      </c>
      <c r="BS179">
        <v>3.27946E-2</v>
      </c>
      <c r="BT179">
        <v>-1.8867000000000001E-3</v>
      </c>
      <c r="BU179">
        <v>-4.6855099999999997E-2</v>
      </c>
      <c r="BV179">
        <v>-6.3687900000000006E-2</v>
      </c>
      <c r="BW179">
        <v>-5.8752199999999997E-2</v>
      </c>
      <c r="BX179">
        <v>-4.7974299999999998E-2</v>
      </c>
      <c r="BY179">
        <v>0.33368310000000001</v>
      </c>
      <c r="BZ179">
        <v>0.34870099999999998</v>
      </c>
      <c r="CA179">
        <v>0.1008908</v>
      </c>
      <c r="CB179">
        <v>-3.7844900000000001E-2</v>
      </c>
      <c r="CC179">
        <v>-0.1759095</v>
      </c>
      <c r="CD179">
        <v>-0.10307769999999999</v>
      </c>
      <c r="CE179">
        <v>1.7928599999999999E-2</v>
      </c>
      <c r="CF179">
        <v>1.33813E-2</v>
      </c>
      <c r="CG179">
        <v>1.35059E-2</v>
      </c>
      <c r="CH179">
        <v>1.5000899999999999E-2</v>
      </c>
      <c r="CI179">
        <v>1.7414099999999998E-2</v>
      </c>
      <c r="CJ179">
        <v>7.2363000000000002E-3</v>
      </c>
      <c r="CK179">
        <v>-1.9621999999999999E-3</v>
      </c>
      <c r="CL179">
        <v>-6.4995000000000001E-3</v>
      </c>
      <c r="CM179">
        <v>1.37295E-2</v>
      </c>
      <c r="CN179">
        <v>2.2466099999999999E-2</v>
      </c>
      <c r="CO179">
        <v>4.13414E-2</v>
      </c>
      <c r="CP179">
        <v>4.0851899999999997E-2</v>
      </c>
      <c r="CQ179">
        <v>3.7315899999999999E-2</v>
      </c>
      <c r="CR179">
        <v>2.9924000000000001E-3</v>
      </c>
      <c r="CS179">
        <v>-4.1722599999999999E-2</v>
      </c>
      <c r="CT179">
        <v>-5.8404299999999999E-2</v>
      </c>
      <c r="CU179">
        <v>-5.3351299999999997E-2</v>
      </c>
      <c r="CV179">
        <v>-4.2426999999999999E-2</v>
      </c>
      <c r="CW179">
        <v>0.33904790000000001</v>
      </c>
      <c r="CX179">
        <v>0.35372559999999997</v>
      </c>
      <c r="CY179">
        <v>0.1057931</v>
      </c>
      <c r="CZ179">
        <v>-3.30359E-2</v>
      </c>
      <c r="DA179">
        <v>-0.1710421</v>
      </c>
      <c r="DB179">
        <v>-9.8548200000000002E-2</v>
      </c>
      <c r="DC179">
        <v>2.16125E-2</v>
      </c>
      <c r="DD179">
        <v>1.6839699999999999E-2</v>
      </c>
      <c r="DE179">
        <v>1.66619E-2</v>
      </c>
      <c r="DF179">
        <v>1.7866699999999999E-2</v>
      </c>
      <c r="DG179">
        <v>2.0026599999999999E-2</v>
      </c>
      <c r="DH179">
        <v>9.5508999999999993E-3</v>
      </c>
      <c r="DI179">
        <v>2.242E-4</v>
      </c>
      <c r="DJ179">
        <v>-4.1771999999999998E-3</v>
      </c>
      <c r="DK179">
        <v>1.6421000000000002E-2</v>
      </c>
      <c r="DL179">
        <v>2.55547E-2</v>
      </c>
      <c r="DM179">
        <v>4.4925800000000002E-2</v>
      </c>
      <c r="DN179">
        <v>4.4927500000000002E-2</v>
      </c>
      <c r="DO179">
        <v>4.1837300000000001E-2</v>
      </c>
      <c r="DP179">
        <v>7.8714000000000006E-3</v>
      </c>
      <c r="DQ179">
        <v>-3.65901E-2</v>
      </c>
      <c r="DR179">
        <v>-5.31207E-2</v>
      </c>
      <c r="DS179">
        <v>-4.7950300000000001E-2</v>
      </c>
      <c r="DT179">
        <v>-3.6879700000000001E-2</v>
      </c>
      <c r="DU179">
        <v>0.34441270000000002</v>
      </c>
      <c r="DV179">
        <v>0.35875020000000002</v>
      </c>
      <c r="DW179">
        <v>0.1106953</v>
      </c>
      <c r="DX179">
        <v>-2.8226899999999999E-2</v>
      </c>
      <c r="DY179">
        <v>-0.16617460000000001</v>
      </c>
      <c r="DZ179">
        <v>-9.40188E-2</v>
      </c>
      <c r="EA179">
        <v>2.69316E-2</v>
      </c>
      <c r="EB179">
        <v>2.1833000000000002E-2</v>
      </c>
      <c r="EC179">
        <v>2.1218799999999999E-2</v>
      </c>
      <c r="ED179">
        <v>2.20044E-2</v>
      </c>
      <c r="EE179">
        <v>2.37985E-2</v>
      </c>
      <c r="EF179">
        <v>1.28927E-2</v>
      </c>
      <c r="EG179">
        <v>3.3811000000000002E-3</v>
      </c>
      <c r="EH179">
        <v>-8.2419999999999998E-4</v>
      </c>
      <c r="EI179">
        <v>2.0307200000000001E-2</v>
      </c>
      <c r="EJ179">
        <v>3.0013999999999999E-2</v>
      </c>
      <c r="EK179">
        <v>5.0101100000000003E-2</v>
      </c>
      <c r="EL179">
        <v>5.0812099999999999E-2</v>
      </c>
      <c r="EM179">
        <v>4.8365400000000003E-2</v>
      </c>
      <c r="EN179">
        <v>1.4916E-2</v>
      </c>
      <c r="EO179">
        <v>-2.91796E-2</v>
      </c>
      <c r="EP179">
        <v>-4.5491999999999998E-2</v>
      </c>
      <c r="EQ179">
        <v>-4.0152199999999999E-2</v>
      </c>
      <c r="ER179">
        <v>-2.8870300000000002E-2</v>
      </c>
      <c r="ES179">
        <v>0.35215869999999999</v>
      </c>
      <c r="ET179">
        <v>0.36600500000000002</v>
      </c>
      <c r="EU179">
        <v>0.1177734</v>
      </c>
      <c r="EV179">
        <v>-2.12835E-2</v>
      </c>
      <c r="EW179">
        <v>-0.1591468</v>
      </c>
      <c r="EX179">
        <v>-8.7479000000000001E-2</v>
      </c>
      <c r="EY179">
        <v>76.367469999999997</v>
      </c>
      <c r="EZ179">
        <v>75.525459999999995</v>
      </c>
      <c r="FA179">
        <v>74.006929999999997</v>
      </c>
      <c r="FB179">
        <v>72.867230000000006</v>
      </c>
      <c r="FC179">
        <v>72.088250000000002</v>
      </c>
      <c r="FD179">
        <v>71.371560000000002</v>
      </c>
      <c r="FE179">
        <v>70.336730000000003</v>
      </c>
      <c r="FF179">
        <v>71.805779999999999</v>
      </c>
      <c r="FG179">
        <v>77.62039</v>
      </c>
      <c r="FH179">
        <v>84.290570000000002</v>
      </c>
      <c r="FI179">
        <v>90.158050000000003</v>
      </c>
      <c r="FJ179">
        <v>95.300830000000005</v>
      </c>
      <c r="FK179">
        <v>99.865129999999994</v>
      </c>
      <c r="FL179">
        <v>103.532</v>
      </c>
      <c r="FM179">
        <v>106.2963</v>
      </c>
      <c r="FN179">
        <v>107.6181</v>
      </c>
      <c r="FO179">
        <v>107.333</v>
      </c>
      <c r="FP179">
        <v>105.61279999999999</v>
      </c>
      <c r="FQ179">
        <v>101.63720000000001</v>
      </c>
      <c r="FR179">
        <v>95.498350000000002</v>
      </c>
      <c r="FS179">
        <v>90.98169</v>
      </c>
      <c r="FT179">
        <v>87.494420000000005</v>
      </c>
      <c r="FU179">
        <v>84.983530000000002</v>
      </c>
      <c r="FV179">
        <v>83.089730000000003</v>
      </c>
      <c r="FW179">
        <v>9.1072399999999998E-2</v>
      </c>
      <c r="FX179">
        <v>4.7955999999999997E-3</v>
      </c>
      <c r="FY179">
        <v>7.0083999999999997E-3</v>
      </c>
      <c r="FZ179">
        <v>0</v>
      </c>
      <c r="GA179">
        <v>0</v>
      </c>
    </row>
    <row r="180" spans="1:183" x14ac:dyDescent="0.3">
      <c r="A180" t="s">
        <v>52</v>
      </c>
      <c r="B180" t="s">
        <v>53</v>
      </c>
      <c r="C180" t="s">
        <v>96</v>
      </c>
      <c r="D180" s="6">
        <v>44810</v>
      </c>
      <c r="E180" s="46">
        <v>18</v>
      </c>
      <c r="F180" s="46">
        <v>21</v>
      </c>
      <c r="G180" s="46">
        <v>18</v>
      </c>
      <c r="H180" s="46">
        <v>20</v>
      </c>
      <c r="I180">
        <v>45125</v>
      </c>
      <c r="J180">
        <v>45143</v>
      </c>
      <c r="K180">
        <v>1.7858320000000001</v>
      </c>
      <c r="L180">
        <v>1.5620430000000001</v>
      </c>
      <c r="M180">
        <v>1.3897919999999999</v>
      </c>
      <c r="N180">
        <v>1.2518309999999999</v>
      </c>
      <c r="O180">
        <v>1.1539379999999999</v>
      </c>
      <c r="P180">
        <v>1.1129</v>
      </c>
      <c r="Q180">
        <v>1.144077</v>
      </c>
      <c r="R180">
        <v>1.148906</v>
      </c>
      <c r="S180">
        <v>1.1213409999999999</v>
      </c>
      <c r="T180">
        <v>1.196213</v>
      </c>
      <c r="U180">
        <v>1.374512</v>
      </c>
      <c r="V180">
        <v>1.644997</v>
      </c>
      <c r="W180">
        <v>1.985363</v>
      </c>
      <c r="X180">
        <v>2.3109090000000001</v>
      </c>
      <c r="Y180">
        <v>2.6245310000000002</v>
      </c>
      <c r="Z180">
        <v>2.959266</v>
      </c>
      <c r="AA180">
        <v>3.1856779999999998</v>
      </c>
      <c r="AB180">
        <v>3.4038949999999999</v>
      </c>
      <c r="AC180">
        <v>3.355461</v>
      </c>
      <c r="AD180">
        <v>3.235042</v>
      </c>
      <c r="AE180">
        <v>3.0749040000000001</v>
      </c>
      <c r="AF180">
        <v>2.854463</v>
      </c>
      <c r="AG180">
        <v>2.4848170000000001</v>
      </c>
      <c r="AH180">
        <v>2.0854249999999999</v>
      </c>
      <c r="AI180">
        <v>-0.11236019999999999</v>
      </c>
      <c r="AJ180">
        <v>-7.4852000000000002E-2</v>
      </c>
      <c r="AK180">
        <v>-4.3891300000000001E-2</v>
      </c>
      <c r="AL180">
        <v>-2.18123E-2</v>
      </c>
      <c r="AM180">
        <v>-1.6341899999999999E-2</v>
      </c>
      <c r="AN180">
        <v>-1.12128E-2</v>
      </c>
      <c r="AO180">
        <v>-1.983E-2</v>
      </c>
      <c r="AP180">
        <v>-2.16469E-2</v>
      </c>
      <c r="AQ180">
        <v>-4.4531000000000001E-2</v>
      </c>
      <c r="AR180">
        <v>-5.8768800000000003E-2</v>
      </c>
      <c r="AS180">
        <v>-6.6504499999999994E-2</v>
      </c>
      <c r="AT180">
        <v>-7.42255E-2</v>
      </c>
      <c r="AU180">
        <v>-8.7001899999999993E-2</v>
      </c>
      <c r="AV180">
        <v>-0.1256979</v>
      </c>
      <c r="AW180">
        <v>-0.14618719999999999</v>
      </c>
      <c r="AX180">
        <v>-0.1489317</v>
      </c>
      <c r="AY180">
        <v>-0.1159279</v>
      </c>
      <c r="AZ180">
        <v>0.23319770000000001</v>
      </c>
      <c r="BA180">
        <v>0.36009540000000001</v>
      </c>
      <c r="BB180">
        <v>0.30526569999999997</v>
      </c>
      <c r="BC180">
        <v>3.6406800000000003E-2</v>
      </c>
      <c r="BD180">
        <v>-0.22224820000000001</v>
      </c>
      <c r="BE180">
        <v>-0.1634418</v>
      </c>
      <c r="BF180">
        <v>-0.12973100000000001</v>
      </c>
      <c r="BG180">
        <v>-0.10589610000000001</v>
      </c>
      <c r="BH180">
        <v>-6.87421E-2</v>
      </c>
      <c r="BI180">
        <v>-3.8262900000000002E-2</v>
      </c>
      <c r="BJ180">
        <v>-1.6687E-2</v>
      </c>
      <c r="BK180">
        <v>-1.16393E-2</v>
      </c>
      <c r="BL180">
        <v>-6.9451000000000001E-3</v>
      </c>
      <c r="BM180">
        <v>-1.5643500000000001E-2</v>
      </c>
      <c r="BN180">
        <v>-1.7172400000000001E-2</v>
      </c>
      <c r="BO180">
        <v>-3.9639899999999999E-2</v>
      </c>
      <c r="BP180">
        <v>-5.3385599999999998E-2</v>
      </c>
      <c r="BQ180">
        <v>-6.0626399999999997E-2</v>
      </c>
      <c r="BR180">
        <v>-6.7752900000000005E-2</v>
      </c>
      <c r="BS180">
        <v>-7.9891699999999996E-2</v>
      </c>
      <c r="BT180">
        <v>-0.1181499</v>
      </c>
      <c r="BU180">
        <v>-0.13844770000000001</v>
      </c>
      <c r="BV180">
        <v>-0.14111580000000001</v>
      </c>
      <c r="BW180">
        <v>-0.108039</v>
      </c>
      <c r="BX180">
        <v>0.241036</v>
      </c>
      <c r="BY180">
        <v>0.36800840000000001</v>
      </c>
      <c r="BZ180">
        <v>0.31249739999999998</v>
      </c>
      <c r="CA180">
        <v>4.3367700000000002E-2</v>
      </c>
      <c r="CB180">
        <v>-0.21511620000000001</v>
      </c>
      <c r="CC180">
        <v>-0.1566343</v>
      </c>
      <c r="CD180">
        <v>-0.12330770000000001</v>
      </c>
      <c r="CE180">
        <v>-0.1014191</v>
      </c>
      <c r="CF180">
        <v>-6.4510399999999996E-2</v>
      </c>
      <c r="CG180">
        <v>-3.4364699999999998E-2</v>
      </c>
      <c r="CH180">
        <v>-1.31372E-2</v>
      </c>
      <c r="CI180">
        <v>-8.3821999999999994E-3</v>
      </c>
      <c r="CJ180">
        <v>-3.9893000000000003E-3</v>
      </c>
      <c r="CK180">
        <v>-1.2744E-2</v>
      </c>
      <c r="CL180">
        <v>-1.40733E-2</v>
      </c>
      <c r="CM180">
        <v>-3.6252300000000001E-2</v>
      </c>
      <c r="CN180">
        <v>-4.9657199999999999E-2</v>
      </c>
      <c r="CO180">
        <v>-5.6555300000000003E-2</v>
      </c>
      <c r="CP180">
        <v>-6.3270000000000007E-2</v>
      </c>
      <c r="CQ180">
        <v>-7.4967199999999998E-2</v>
      </c>
      <c r="CR180">
        <v>-0.1129222</v>
      </c>
      <c r="CS180">
        <v>-0.13308739999999999</v>
      </c>
      <c r="CT180">
        <v>-0.13570260000000001</v>
      </c>
      <c r="CU180">
        <v>-0.10257520000000001</v>
      </c>
      <c r="CV180">
        <v>0.24646480000000001</v>
      </c>
      <c r="CW180">
        <v>0.37348890000000001</v>
      </c>
      <c r="CX180">
        <v>0.31750600000000001</v>
      </c>
      <c r="CY180">
        <v>4.8188799999999997E-2</v>
      </c>
      <c r="CZ180">
        <v>-0.21017659999999999</v>
      </c>
      <c r="DA180">
        <v>-0.15191930000000001</v>
      </c>
      <c r="DB180">
        <v>-0.1188589</v>
      </c>
      <c r="DC180">
        <v>-9.6942100000000003E-2</v>
      </c>
      <c r="DD180">
        <v>-6.0278699999999998E-2</v>
      </c>
      <c r="DE180">
        <v>-3.04666E-2</v>
      </c>
      <c r="DF180">
        <v>-9.5873999999999994E-3</v>
      </c>
      <c r="DG180">
        <v>-5.1250999999999996E-3</v>
      </c>
      <c r="DH180">
        <v>-1.0336E-3</v>
      </c>
      <c r="DI180">
        <v>-9.8443999999999997E-3</v>
      </c>
      <c r="DJ180">
        <v>-1.0974299999999999E-2</v>
      </c>
      <c r="DK180">
        <v>-3.28648E-2</v>
      </c>
      <c r="DL180">
        <v>-4.5928900000000002E-2</v>
      </c>
      <c r="DM180">
        <v>-5.2484099999999999E-2</v>
      </c>
      <c r="DN180">
        <v>-5.8787199999999998E-2</v>
      </c>
      <c r="DO180">
        <v>-7.0042599999999997E-2</v>
      </c>
      <c r="DP180">
        <v>-0.1076945</v>
      </c>
      <c r="DQ180">
        <v>-0.12772700000000001</v>
      </c>
      <c r="DR180">
        <v>-0.1302893</v>
      </c>
      <c r="DS180">
        <v>-9.71114E-2</v>
      </c>
      <c r="DT180">
        <v>0.2518936</v>
      </c>
      <c r="DU180">
        <v>0.37896930000000001</v>
      </c>
      <c r="DV180">
        <v>0.32251469999999999</v>
      </c>
      <c r="DW180">
        <v>5.3009899999999999E-2</v>
      </c>
      <c r="DX180">
        <v>-0.205237</v>
      </c>
      <c r="DY180">
        <v>-0.14720440000000001</v>
      </c>
      <c r="DZ180">
        <v>-0.1144101</v>
      </c>
      <c r="EA180">
        <v>-9.0478000000000003E-2</v>
      </c>
      <c r="EB180">
        <v>-5.41687E-2</v>
      </c>
      <c r="EC180">
        <v>-2.4838200000000001E-2</v>
      </c>
      <c r="ED180">
        <v>-4.4621000000000001E-3</v>
      </c>
      <c r="EE180">
        <v>-4.2250000000000002E-4</v>
      </c>
      <c r="EF180">
        <v>3.2341000000000002E-3</v>
      </c>
      <c r="EG180">
        <v>-5.6579999999999998E-3</v>
      </c>
      <c r="EH180">
        <v>-6.4996999999999997E-3</v>
      </c>
      <c r="EI180">
        <v>-2.7973700000000001E-2</v>
      </c>
      <c r="EJ180">
        <v>-4.0545699999999997E-2</v>
      </c>
      <c r="EK180">
        <v>-4.6606000000000002E-2</v>
      </c>
      <c r="EL180">
        <v>-5.2314600000000003E-2</v>
      </c>
      <c r="EM180">
        <v>-6.2932399999999999E-2</v>
      </c>
      <c r="EN180">
        <v>-0.1001466</v>
      </c>
      <c r="EO180">
        <v>-0.1199876</v>
      </c>
      <c r="EP180">
        <v>-0.1224735</v>
      </c>
      <c r="EQ180">
        <v>-8.9222499999999996E-2</v>
      </c>
      <c r="ER180">
        <v>0.25973190000000002</v>
      </c>
      <c r="ES180">
        <v>0.38688230000000001</v>
      </c>
      <c r="ET180">
        <v>0.3297464</v>
      </c>
      <c r="EU180">
        <v>5.9970799999999998E-2</v>
      </c>
      <c r="EV180">
        <v>-0.198105</v>
      </c>
      <c r="EW180">
        <v>-0.14039679999999999</v>
      </c>
      <c r="EX180">
        <v>-0.10798679999999999</v>
      </c>
      <c r="EY180">
        <v>80.891229999999993</v>
      </c>
      <c r="EZ180">
        <v>79.867450000000005</v>
      </c>
      <c r="FA180">
        <v>78.635810000000006</v>
      </c>
      <c r="FB180">
        <v>77.577920000000006</v>
      </c>
      <c r="FC180">
        <v>76.520719999999997</v>
      </c>
      <c r="FD180">
        <v>75.96378</v>
      </c>
      <c r="FE180">
        <v>75.187700000000007</v>
      </c>
      <c r="FF180">
        <v>77.373450000000005</v>
      </c>
      <c r="FG180">
        <v>83.004360000000005</v>
      </c>
      <c r="FH180">
        <v>89.316540000000003</v>
      </c>
      <c r="FI180">
        <v>94.630260000000007</v>
      </c>
      <c r="FJ180">
        <v>99.92783</v>
      </c>
      <c r="FK180">
        <v>104.0659</v>
      </c>
      <c r="FL180">
        <v>107.523</v>
      </c>
      <c r="FM180">
        <v>108.83329999999999</v>
      </c>
      <c r="FN180">
        <v>109.65479999999999</v>
      </c>
      <c r="FO180">
        <v>108.2199</v>
      </c>
      <c r="FP180">
        <v>105.4686</v>
      </c>
      <c r="FQ180">
        <v>100.99169999999999</v>
      </c>
      <c r="FR180">
        <v>94.349620000000002</v>
      </c>
      <c r="FS180">
        <v>89.564530000000005</v>
      </c>
      <c r="FT180">
        <v>86.598370000000003</v>
      </c>
      <c r="FU180">
        <v>84.326930000000004</v>
      </c>
      <c r="FV180">
        <v>82.350080000000005</v>
      </c>
      <c r="FW180">
        <v>0.1012975</v>
      </c>
      <c r="FX180">
        <v>4.9506000000000003E-3</v>
      </c>
      <c r="FY180">
        <v>5.8463999999999999E-3</v>
      </c>
      <c r="FZ180">
        <v>0</v>
      </c>
      <c r="GA180">
        <v>0</v>
      </c>
    </row>
    <row r="181" spans="1:183" x14ac:dyDescent="0.3">
      <c r="A181" t="s">
        <v>52</v>
      </c>
      <c r="B181" t="s">
        <v>53</v>
      </c>
      <c r="C181" t="s">
        <v>96</v>
      </c>
      <c r="D181" s="6">
        <v>44811</v>
      </c>
      <c r="E181" s="46">
        <v>17</v>
      </c>
      <c r="F181" s="46">
        <v>20</v>
      </c>
      <c r="G181" s="46">
        <v>17</v>
      </c>
      <c r="H181" s="46">
        <v>20</v>
      </c>
      <c r="I181">
        <v>43920</v>
      </c>
      <c r="J181">
        <v>45100</v>
      </c>
      <c r="K181">
        <v>1.8391770000000001</v>
      </c>
      <c r="L181">
        <v>1.5883039999999999</v>
      </c>
      <c r="M181">
        <v>1.4057770000000001</v>
      </c>
      <c r="N181">
        <v>1.268143</v>
      </c>
      <c r="O181">
        <v>1.1627989999999999</v>
      </c>
      <c r="P181">
        <v>1.123022</v>
      </c>
      <c r="Q181">
        <v>1.145157</v>
      </c>
      <c r="R181">
        <v>1.138619</v>
      </c>
      <c r="S181">
        <v>1.078336</v>
      </c>
      <c r="T181">
        <v>1.112344</v>
      </c>
      <c r="U181">
        <v>1.2200059999999999</v>
      </c>
      <c r="V181">
        <v>1.402466</v>
      </c>
      <c r="W181">
        <v>1.658371</v>
      </c>
      <c r="X181">
        <v>1.9203710000000001</v>
      </c>
      <c r="Y181">
        <v>2.2109670000000001</v>
      </c>
      <c r="Z181">
        <v>2.525487</v>
      </c>
      <c r="AA181">
        <v>2.7686929999999998</v>
      </c>
      <c r="AB181">
        <v>3.022567</v>
      </c>
      <c r="AC181">
        <v>3.1359520000000001</v>
      </c>
      <c r="AD181">
        <v>2.9681340000000001</v>
      </c>
      <c r="AE181">
        <v>2.7604229999999998</v>
      </c>
      <c r="AF181">
        <v>2.5387189999999999</v>
      </c>
      <c r="AG181">
        <v>2.1884079999999999</v>
      </c>
      <c r="AH181">
        <v>1.8290200000000001</v>
      </c>
      <c r="AI181">
        <v>-8.8024199999999997E-2</v>
      </c>
      <c r="AJ181">
        <v>-7.0139599999999996E-2</v>
      </c>
      <c r="AK181">
        <v>-4.23083E-2</v>
      </c>
      <c r="AL181">
        <v>-2.0278600000000001E-2</v>
      </c>
      <c r="AM181">
        <v>-1.1856999999999999E-2</v>
      </c>
      <c r="AN181">
        <v>-7.6984999999999996E-3</v>
      </c>
      <c r="AO181">
        <v>-1.8986599999999999E-2</v>
      </c>
      <c r="AP181">
        <v>-2.0920399999999999E-2</v>
      </c>
      <c r="AQ181">
        <v>-4.0837699999999998E-2</v>
      </c>
      <c r="AR181">
        <v>-4.8452099999999998E-2</v>
      </c>
      <c r="AS181">
        <v>-5.4484100000000001E-2</v>
      </c>
      <c r="AT181">
        <v>-6.0091100000000001E-2</v>
      </c>
      <c r="AU181">
        <v>-5.8134999999999999E-2</v>
      </c>
      <c r="AV181">
        <v>-8.2725099999999996E-2</v>
      </c>
      <c r="AW181">
        <v>-9.7725800000000002E-2</v>
      </c>
      <c r="AX181">
        <v>-0.10768659999999999</v>
      </c>
      <c r="AY181">
        <v>0.2498986</v>
      </c>
      <c r="AZ181">
        <v>0.34497800000000001</v>
      </c>
      <c r="BA181">
        <v>0.32076870000000002</v>
      </c>
      <c r="BB181">
        <v>0.23399410000000001</v>
      </c>
      <c r="BC181">
        <v>-0.25709710000000002</v>
      </c>
      <c r="BD181">
        <v>-0.27231270000000002</v>
      </c>
      <c r="BE181">
        <v>-0.168374</v>
      </c>
      <c r="BF181">
        <v>-0.1036313</v>
      </c>
      <c r="BG181">
        <v>-8.1595600000000004E-2</v>
      </c>
      <c r="BH181">
        <v>-6.4140799999999998E-2</v>
      </c>
      <c r="BI181">
        <v>-3.67824E-2</v>
      </c>
      <c r="BJ181">
        <v>-1.5181800000000001E-2</v>
      </c>
      <c r="BK181">
        <v>-7.2277000000000001E-3</v>
      </c>
      <c r="BL181">
        <v>-3.4619999999999998E-3</v>
      </c>
      <c r="BM181">
        <v>-1.4800000000000001E-2</v>
      </c>
      <c r="BN181">
        <v>-1.6471E-2</v>
      </c>
      <c r="BO181">
        <v>-3.6116200000000001E-2</v>
      </c>
      <c r="BP181">
        <v>-4.3381999999999997E-2</v>
      </c>
      <c r="BQ181">
        <v>-4.9124000000000001E-2</v>
      </c>
      <c r="BR181">
        <v>-5.4364999999999997E-2</v>
      </c>
      <c r="BS181">
        <v>-5.1946899999999997E-2</v>
      </c>
      <c r="BT181">
        <v>-7.6135599999999998E-2</v>
      </c>
      <c r="BU181">
        <v>-9.0920200000000007E-2</v>
      </c>
      <c r="BV181">
        <v>-0.100673</v>
      </c>
      <c r="BW181">
        <v>0.25680629999999999</v>
      </c>
      <c r="BX181">
        <v>0.3520008</v>
      </c>
      <c r="BY181">
        <v>0.32770969999999999</v>
      </c>
      <c r="BZ181">
        <v>0.2404665</v>
      </c>
      <c r="CA181">
        <v>-0.25030819999999998</v>
      </c>
      <c r="CB181">
        <v>-0.26559070000000001</v>
      </c>
      <c r="CC181">
        <v>-0.162079</v>
      </c>
      <c r="CD181">
        <v>-9.7787100000000002E-2</v>
      </c>
      <c r="CE181">
        <v>-7.7143100000000006E-2</v>
      </c>
      <c r="CF181">
        <v>-5.9985999999999998E-2</v>
      </c>
      <c r="CG181">
        <v>-3.2955199999999997E-2</v>
      </c>
      <c r="CH181">
        <v>-1.1651699999999999E-2</v>
      </c>
      <c r="CI181">
        <v>-4.0214999999999999E-3</v>
      </c>
      <c r="CJ181">
        <v>-5.2780000000000004E-4</v>
      </c>
      <c r="CK181">
        <v>-1.1900300000000001E-2</v>
      </c>
      <c r="CL181">
        <v>-1.3389399999999999E-2</v>
      </c>
      <c r="CM181">
        <v>-3.2846199999999999E-2</v>
      </c>
      <c r="CN181">
        <v>-3.98704E-2</v>
      </c>
      <c r="CO181">
        <v>-4.54115E-2</v>
      </c>
      <c r="CP181">
        <v>-5.0399100000000002E-2</v>
      </c>
      <c r="CQ181">
        <v>-4.7661099999999998E-2</v>
      </c>
      <c r="CR181">
        <v>-7.1571700000000002E-2</v>
      </c>
      <c r="CS181">
        <v>-8.62068E-2</v>
      </c>
      <c r="CT181">
        <v>-9.5815399999999995E-2</v>
      </c>
      <c r="CU181">
        <v>0.2615905</v>
      </c>
      <c r="CV181">
        <v>0.35686479999999998</v>
      </c>
      <c r="CW181">
        <v>0.33251700000000001</v>
      </c>
      <c r="CX181">
        <v>0.24494930000000001</v>
      </c>
      <c r="CY181">
        <v>-0.2456062</v>
      </c>
      <c r="CZ181">
        <v>-0.26093509999999998</v>
      </c>
      <c r="DA181">
        <v>-0.157719</v>
      </c>
      <c r="DB181">
        <v>-9.3739400000000001E-2</v>
      </c>
      <c r="DC181">
        <v>-7.2690699999999997E-2</v>
      </c>
      <c r="DD181">
        <v>-5.58313E-2</v>
      </c>
      <c r="DE181">
        <v>-2.9128000000000001E-2</v>
      </c>
      <c r="DF181">
        <v>-8.1217000000000008E-3</v>
      </c>
      <c r="DG181">
        <v>-8.1519999999999997E-4</v>
      </c>
      <c r="DH181">
        <v>2.4063999999999999E-3</v>
      </c>
      <c r="DI181">
        <v>-9.0005999999999992E-3</v>
      </c>
      <c r="DJ181">
        <v>-1.0307800000000001E-2</v>
      </c>
      <c r="DK181">
        <v>-2.9576100000000001E-2</v>
      </c>
      <c r="DL181">
        <v>-3.63589E-2</v>
      </c>
      <c r="DM181">
        <v>-4.1699E-2</v>
      </c>
      <c r="DN181">
        <v>-4.6433200000000001E-2</v>
      </c>
      <c r="DO181">
        <v>-4.3375299999999999E-2</v>
      </c>
      <c r="DP181">
        <v>-6.7007800000000006E-2</v>
      </c>
      <c r="DQ181">
        <v>-8.1493300000000005E-2</v>
      </c>
      <c r="DR181">
        <v>-9.0957899999999994E-2</v>
      </c>
      <c r="DS181">
        <v>0.26637460000000002</v>
      </c>
      <c r="DT181">
        <v>0.36172870000000001</v>
      </c>
      <c r="DU181">
        <v>0.33732430000000002</v>
      </c>
      <c r="DV181">
        <v>0.24943209999999999</v>
      </c>
      <c r="DW181">
        <v>-0.24090429999999999</v>
      </c>
      <c r="DX181">
        <v>-0.25627949999999999</v>
      </c>
      <c r="DY181">
        <v>-0.1533591</v>
      </c>
      <c r="DZ181">
        <v>-8.9691699999999999E-2</v>
      </c>
      <c r="EA181">
        <v>-6.6262000000000001E-2</v>
      </c>
      <c r="EB181">
        <v>-4.9832500000000002E-2</v>
      </c>
      <c r="EC181">
        <v>-2.3602100000000001E-2</v>
      </c>
      <c r="ED181">
        <v>-3.0249000000000001E-3</v>
      </c>
      <c r="EE181">
        <v>3.8140000000000001E-3</v>
      </c>
      <c r="EF181">
        <v>6.6429999999999996E-3</v>
      </c>
      <c r="EG181">
        <v>-4.8139000000000003E-3</v>
      </c>
      <c r="EH181">
        <v>-5.8583999999999997E-3</v>
      </c>
      <c r="EI181">
        <v>-2.4854600000000001E-2</v>
      </c>
      <c r="EJ181">
        <v>-3.1288700000000003E-2</v>
      </c>
      <c r="EK181">
        <v>-3.63389E-2</v>
      </c>
      <c r="EL181">
        <v>-4.0707E-2</v>
      </c>
      <c r="EM181">
        <v>-3.7187199999999997E-2</v>
      </c>
      <c r="EN181">
        <v>-6.0418300000000001E-2</v>
      </c>
      <c r="EO181">
        <v>-7.4687799999999999E-2</v>
      </c>
      <c r="EP181">
        <v>-8.3944299999999999E-2</v>
      </c>
      <c r="EQ181">
        <v>0.27328229999999998</v>
      </c>
      <c r="ER181">
        <v>0.36875150000000001</v>
      </c>
      <c r="ES181">
        <v>0.3442653</v>
      </c>
      <c r="ET181">
        <v>0.25590449999999998</v>
      </c>
      <c r="EU181">
        <v>-0.2341154</v>
      </c>
      <c r="EV181">
        <v>-0.24955749999999999</v>
      </c>
      <c r="EW181">
        <v>-0.147064</v>
      </c>
      <c r="EX181">
        <v>-8.3847400000000002E-2</v>
      </c>
      <c r="EY181">
        <v>80.987690000000001</v>
      </c>
      <c r="EZ181">
        <v>79.463229999999996</v>
      </c>
      <c r="FA181">
        <v>77.998729999999995</v>
      </c>
      <c r="FB181">
        <v>77.321100000000001</v>
      </c>
      <c r="FC181">
        <v>76.146420000000006</v>
      </c>
      <c r="FD181">
        <v>74.880070000000003</v>
      </c>
      <c r="FE181">
        <v>74.325739999999996</v>
      </c>
      <c r="FF181">
        <v>75.270579999999995</v>
      </c>
      <c r="FG181">
        <v>79.722589999999997</v>
      </c>
      <c r="FH181">
        <v>84.718190000000007</v>
      </c>
      <c r="FI181">
        <v>89.265140000000002</v>
      </c>
      <c r="FJ181">
        <v>93.289940000000001</v>
      </c>
      <c r="FK181">
        <v>96.972009999999997</v>
      </c>
      <c r="FL181">
        <v>100.021</v>
      </c>
      <c r="FM181">
        <v>101.9171</v>
      </c>
      <c r="FN181">
        <v>102.87609999999999</v>
      </c>
      <c r="FO181">
        <v>102.6966</v>
      </c>
      <c r="FP181">
        <v>100.8702</v>
      </c>
      <c r="FQ181">
        <v>96.132220000000004</v>
      </c>
      <c r="FR181">
        <v>90.222740000000002</v>
      </c>
      <c r="FS181">
        <v>86.375240000000005</v>
      </c>
      <c r="FT181">
        <v>84.43629</v>
      </c>
      <c r="FU181">
        <v>82.217560000000006</v>
      </c>
      <c r="FV181">
        <v>80.311220000000006</v>
      </c>
      <c r="FW181">
        <v>9.0165700000000001E-2</v>
      </c>
      <c r="FX181">
        <v>4.5164999999999997E-3</v>
      </c>
      <c r="FY181">
        <v>4.5164999999999997E-3</v>
      </c>
      <c r="FZ181">
        <v>0</v>
      </c>
      <c r="GA181">
        <v>0</v>
      </c>
    </row>
    <row r="182" spans="1:183" x14ac:dyDescent="0.3">
      <c r="A182" t="s">
        <v>52</v>
      </c>
      <c r="B182" t="s">
        <v>53</v>
      </c>
      <c r="C182" t="s">
        <v>96</v>
      </c>
      <c r="D182" s="6">
        <v>44812</v>
      </c>
      <c r="E182" s="46">
        <v>18</v>
      </c>
      <c r="F182" s="46">
        <v>20</v>
      </c>
      <c r="G182" s="46">
        <v>18</v>
      </c>
      <c r="H182" s="46">
        <v>19</v>
      </c>
      <c r="I182">
        <v>45041</v>
      </c>
      <c r="J182">
        <v>45059</v>
      </c>
      <c r="K182">
        <v>1.597432</v>
      </c>
      <c r="L182">
        <v>1.3839699999999999</v>
      </c>
      <c r="M182">
        <v>1.2220359999999999</v>
      </c>
      <c r="N182">
        <v>1.104565</v>
      </c>
      <c r="O182">
        <v>1.021801</v>
      </c>
      <c r="P182">
        <v>0.99563279999999998</v>
      </c>
      <c r="Q182">
        <v>1.0362910000000001</v>
      </c>
      <c r="R182">
        <v>1.0273669999999999</v>
      </c>
      <c r="S182">
        <v>0.95465990000000001</v>
      </c>
      <c r="T182">
        <v>0.99390730000000005</v>
      </c>
      <c r="U182">
        <v>1.1133010000000001</v>
      </c>
      <c r="V182">
        <v>1.315172</v>
      </c>
      <c r="W182">
        <v>1.601585</v>
      </c>
      <c r="X182">
        <v>1.9361330000000001</v>
      </c>
      <c r="Y182">
        <v>2.2717800000000001</v>
      </c>
      <c r="Z182">
        <v>2.6365769999999999</v>
      </c>
      <c r="AA182">
        <v>2.9465940000000002</v>
      </c>
      <c r="AB182">
        <v>3.244389</v>
      </c>
      <c r="AC182">
        <v>3.3517060000000001</v>
      </c>
      <c r="AD182">
        <v>3.1940179999999998</v>
      </c>
      <c r="AE182">
        <v>2.9699779999999998</v>
      </c>
      <c r="AF182">
        <v>2.7075670000000001</v>
      </c>
      <c r="AG182">
        <v>2.3294929999999998</v>
      </c>
      <c r="AH182">
        <v>1.951462</v>
      </c>
      <c r="AI182">
        <v>-5.6164800000000001E-2</v>
      </c>
      <c r="AJ182">
        <v>-3.2654799999999998E-2</v>
      </c>
      <c r="AK182">
        <v>-1.9770599999999999E-2</v>
      </c>
      <c r="AL182">
        <v>-1.5436800000000001E-2</v>
      </c>
      <c r="AM182">
        <v>-7.3368000000000001E-3</v>
      </c>
      <c r="AN182">
        <v>-4.2201000000000001E-3</v>
      </c>
      <c r="AO182">
        <v>-1.2320299999999999E-2</v>
      </c>
      <c r="AP182">
        <v>-1.9963499999999999E-2</v>
      </c>
      <c r="AQ182">
        <v>-3.50894E-2</v>
      </c>
      <c r="AR182">
        <v>-3.9188199999999999E-2</v>
      </c>
      <c r="AS182">
        <v>-4.4417900000000003E-2</v>
      </c>
      <c r="AT182">
        <v>-5.7613699999999997E-2</v>
      </c>
      <c r="AU182">
        <v>-6.62383E-2</v>
      </c>
      <c r="AV182">
        <v>-8.5993399999999998E-2</v>
      </c>
      <c r="AW182">
        <v>-0.1136636</v>
      </c>
      <c r="AX182">
        <v>-0.1214479</v>
      </c>
      <c r="AY182">
        <v>-9.06531E-2</v>
      </c>
      <c r="AZ182">
        <v>0.28182420000000002</v>
      </c>
      <c r="BA182">
        <v>0.36849569999999998</v>
      </c>
      <c r="BB182">
        <v>2.85276E-2</v>
      </c>
      <c r="BC182">
        <v>-0.19244649999999999</v>
      </c>
      <c r="BD182">
        <v>-0.1857915</v>
      </c>
      <c r="BE182">
        <v>-0.12629270000000001</v>
      </c>
      <c r="BF182">
        <v>-7.9964999999999994E-2</v>
      </c>
      <c r="BG182">
        <v>-5.0413899999999998E-2</v>
      </c>
      <c r="BH182">
        <v>-2.7263699999999998E-2</v>
      </c>
      <c r="BI182">
        <v>-1.48787E-2</v>
      </c>
      <c r="BJ182">
        <v>-1.09436E-2</v>
      </c>
      <c r="BK182">
        <v>-3.3021000000000001E-3</v>
      </c>
      <c r="BL182">
        <v>-5.689E-4</v>
      </c>
      <c r="BM182">
        <v>-8.6613999999999997E-3</v>
      </c>
      <c r="BN182">
        <v>-1.6065400000000001E-2</v>
      </c>
      <c r="BO182">
        <v>-3.0927699999999999E-2</v>
      </c>
      <c r="BP182">
        <v>-3.4615899999999998E-2</v>
      </c>
      <c r="BQ182">
        <v>-3.94749E-2</v>
      </c>
      <c r="BR182">
        <v>-5.21615E-2</v>
      </c>
      <c r="BS182">
        <v>-6.0176300000000002E-2</v>
      </c>
      <c r="BT182">
        <v>-7.9330200000000003E-2</v>
      </c>
      <c r="BU182">
        <v>-0.1066583</v>
      </c>
      <c r="BV182">
        <v>-0.114222</v>
      </c>
      <c r="BW182">
        <v>-8.3302799999999996E-2</v>
      </c>
      <c r="BX182">
        <v>0.28918450000000001</v>
      </c>
      <c r="BY182">
        <v>0.37572030000000001</v>
      </c>
      <c r="BZ182">
        <v>3.5484599999999998E-2</v>
      </c>
      <c r="CA182">
        <v>-0.1855233</v>
      </c>
      <c r="CB182">
        <v>-0.1789828</v>
      </c>
      <c r="CC182">
        <v>-0.1197796</v>
      </c>
      <c r="CD182">
        <v>-7.3854900000000001E-2</v>
      </c>
      <c r="CE182">
        <v>-4.6430899999999997E-2</v>
      </c>
      <c r="CF182">
        <v>-2.35298E-2</v>
      </c>
      <c r="CG182">
        <v>-1.1490500000000001E-2</v>
      </c>
      <c r="CH182">
        <v>-7.8315999999999993E-3</v>
      </c>
      <c r="CI182">
        <v>-5.0759999999999998E-4</v>
      </c>
      <c r="CJ182">
        <v>1.9599000000000001E-3</v>
      </c>
      <c r="CK182">
        <v>-6.1272000000000002E-3</v>
      </c>
      <c r="CL182">
        <v>-1.33656E-2</v>
      </c>
      <c r="CM182">
        <v>-2.8045400000000002E-2</v>
      </c>
      <c r="CN182">
        <v>-3.1449100000000001E-2</v>
      </c>
      <c r="CO182">
        <v>-3.6051399999999997E-2</v>
      </c>
      <c r="CP182">
        <v>-4.8385299999999999E-2</v>
      </c>
      <c r="CQ182">
        <v>-5.5977800000000001E-2</v>
      </c>
      <c r="CR182">
        <v>-7.4715199999999996E-2</v>
      </c>
      <c r="CS182">
        <v>-0.10180640000000001</v>
      </c>
      <c r="CT182">
        <v>-0.10921740000000001</v>
      </c>
      <c r="CU182">
        <v>-7.8212000000000004E-2</v>
      </c>
      <c r="CV182">
        <v>0.29428219999999999</v>
      </c>
      <c r="CW182">
        <v>0.38072400000000001</v>
      </c>
      <c r="CX182">
        <v>4.0302999999999999E-2</v>
      </c>
      <c r="CY182">
        <v>-0.18072820000000001</v>
      </c>
      <c r="CZ182">
        <v>-0.17426720000000001</v>
      </c>
      <c r="DA182">
        <v>-0.1152687</v>
      </c>
      <c r="DB182">
        <v>-6.9623000000000004E-2</v>
      </c>
      <c r="DC182">
        <v>-4.2447899999999997E-2</v>
      </c>
      <c r="DD182">
        <v>-1.9795900000000002E-2</v>
      </c>
      <c r="DE182">
        <v>-8.1023999999999992E-3</v>
      </c>
      <c r="DF182">
        <v>-4.7197000000000003E-3</v>
      </c>
      <c r="DG182">
        <v>2.2869000000000001E-3</v>
      </c>
      <c r="DH182">
        <v>4.4887E-3</v>
      </c>
      <c r="DI182">
        <v>-3.5931000000000001E-3</v>
      </c>
      <c r="DJ182">
        <v>-1.06657E-2</v>
      </c>
      <c r="DK182">
        <v>-2.5163000000000001E-2</v>
      </c>
      <c r="DL182">
        <v>-2.82823E-2</v>
      </c>
      <c r="DM182">
        <v>-3.2627900000000001E-2</v>
      </c>
      <c r="DN182">
        <v>-4.4609200000000002E-2</v>
      </c>
      <c r="DO182">
        <v>-5.1779199999999997E-2</v>
      </c>
      <c r="DP182">
        <v>-7.0100300000000004E-2</v>
      </c>
      <c r="DQ182">
        <v>-9.6954499999999999E-2</v>
      </c>
      <c r="DR182">
        <v>-0.10421279999999999</v>
      </c>
      <c r="DS182">
        <v>-7.3121199999999997E-2</v>
      </c>
      <c r="DT182">
        <v>0.29937989999999998</v>
      </c>
      <c r="DU182">
        <v>0.38572770000000001</v>
      </c>
      <c r="DV182">
        <v>4.5121500000000002E-2</v>
      </c>
      <c r="DW182">
        <v>-0.17593320000000001</v>
      </c>
      <c r="DX182">
        <v>-0.16955149999999999</v>
      </c>
      <c r="DY182">
        <v>-0.1107577</v>
      </c>
      <c r="DZ182">
        <v>-6.5391199999999997E-2</v>
      </c>
      <c r="EA182">
        <v>-3.6697E-2</v>
      </c>
      <c r="EB182">
        <v>-1.4404800000000001E-2</v>
      </c>
      <c r="EC182">
        <v>-3.2104E-3</v>
      </c>
      <c r="ED182">
        <v>-2.265E-4</v>
      </c>
      <c r="EE182">
        <v>6.3216000000000001E-3</v>
      </c>
      <c r="EF182">
        <v>8.1399000000000003E-3</v>
      </c>
      <c r="EG182">
        <v>6.58E-5</v>
      </c>
      <c r="EH182">
        <v>-6.7676000000000004E-3</v>
      </c>
      <c r="EI182">
        <v>-2.10014E-2</v>
      </c>
      <c r="EJ182">
        <v>-2.3709999999999998E-2</v>
      </c>
      <c r="EK182">
        <v>-2.7684799999999999E-2</v>
      </c>
      <c r="EL182">
        <v>-3.9156999999999997E-2</v>
      </c>
      <c r="EM182">
        <v>-4.57172E-2</v>
      </c>
      <c r="EN182">
        <v>-6.3437099999999996E-2</v>
      </c>
      <c r="EO182">
        <v>-8.9949100000000004E-2</v>
      </c>
      <c r="EP182">
        <v>-9.6986900000000001E-2</v>
      </c>
      <c r="EQ182">
        <v>-6.5770999999999996E-2</v>
      </c>
      <c r="ER182">
        <v>0.30674020000000002</v>
      </c>
      <c r="ES182">
        <v>0.39295239999999998</v>
      </c>
      <c r="ET182">
        <v>5.20785E-2</v>
      </c>
      <c r="EU182">
        <v>-0.16900989999999999</v>
      </c>
      <c r="EV182">
        <v>-0.16274279999999999</v>
      </c>
      <c r="EW182">
        <v>-0.1042447</v>
      </c>
      <c r="EX182">
        <v>-5.9281100000000003E-2</v>
      </c>
      <c r="EY182">
        <v>78.739890000000003</v>
      </c>
      <c r="EZ182">
        <v>77.045640000000006</v>
      </c>
      <c r="FA182">
        <v>75.654020000000003</v>
      </c>
      <c r="FB182">
        <v>74.377330000000001</v>
      </c>
      <c r="FC182">
        <v>74.040189999999996</v>
      </c>
      <c r="FD182">
        <v>73.054050000000004</v>
      </c>
      <c r="FE182">
        <v>72.629040000000003</v>
      </c>
      <c r="FF182">
        <v>74.187240000000003</v>
      </c>
      <c r="FG182">
        <v>78.784300000000002</v>
      </c>
      <c r="FH182">
        <v>84.590429999999998</v>
      </c>
      <c r="FI182">
        <v>89.875799999999998</v>
      </c>
      <c r="FJ182">
        <v>95.106189999999998</v>
      </c>
      <c r="FK182">
        <v>99.327269999999999</v>
      </c>
      <c r="FL182">
        <v>102.7188</v>
      </c>
      <c r="FM182">
        <v>105.2158</v>
      </c>
      <c r="FN182">
        <v>106.3511</v>
      </c>
      <c r="FO182">
        <v>105.58499999999999</v>
      </c>
      <c r="FP182">
        <v>103.1117</v>
      </c>
      <c r="FQ182">
        <v>98.980900000000005</v>
      </c>
      <c r="FR182">
        <v>92.813839999999999</v>
      </c>
      <c r="FS182">
        <v>88.050089999999997</v>
      </c>
      <c r="FT182">
        <v>85.223179999999999</v>
      </c>
      <c r="FU182">
        <v>82.705789999999993</v>
      </c>
      <c r="FV182">
        <v>80.362530000000007</v>
      </c>
      <c r="FW182">
        <v>8.9115200000000006E-2</v>
      </c>
      <c r="FX182">
        <v>6.1960000000000001E-3</v>
      </c>
      <c r="FY182">
        <v>6.1960000000000001E-3</v>
      </c>
      <c r="FZ182">
        <v>0</v>
      </c>
      <c r="GA182">
        <v>0</v>
      </c>
    </row>
    <row r="183" spans="1:183" x14ac:dyDescent="0.3">
      <c r="A183" t="s">
        <v>52</v>
      </c>
      <c r="B183" t="s">
        <v>53</v>
      </c>
      <c r="C183" t="s">
        <v>96</v>
      </c>
      <c r="D183" s="6">
        <v>44813</v>
      </c>
      <c r="E183" s="46">
        <v>17</v>
      </c>
      <c r="F183" s="46">
        <v>18</v>
      </c>
      <c r="G183" s="46">
        <v>17</v>
      </c>
      <c r="H183" s="46">
        <v>18</v>
      </c>
      <c r="I183">
        <v>18667</v>
      </c>
      <c r="J183">
        <v>48575</v>
      </c>
      <c r="K183">
        <v>1.620573</v>
      </c>
      <c r="L183">
        <v>1.4149879999999999</v>
      </c>
      <c r="M183">
        <v>1.2556149999999999</v>
      </c>
      <c r="N183">
        <v>1.1359360000000001</v>
      </c>
      <c r="O183">
        <v>1.0595490000000001</v>
      </c>
      <c r="P183">
        <v>1.0430170000000001</v>
      </c>
      <c r="Q183">
        <v>1.106792</v>
      </c>
      <c r="R183">
        <v>1.1152249999999999</v>
      </c>
      <c r="S183">
        <v>1.031377</v>
      </c>
      <c r="T183">
        <v>1.007395</v>
      </c>
      <c r="U183">
        <v>1.05541</v>
      </c>
      <c r="V183">
        <v>1.175057</v>
      </c>
      <c r="W183">
        <v>1.3469979999999999</v>
      </c>
      <c r="X183">
        <v>1.5816330000000001</v>
      </c>
      <c r="Y183">
        <v>1.8858079999999999</v>
      </c>
      <c r="Z183">
        <v>2.2391030000000001</v>
      </c>
      <c r="AA183">
        <v>2.5463200000000001</v>
      </c>
      <c r="AB183">
        <v>2.8090380000000001</v>
      </c>
      <c r="AC183">
        <v>2.8707590000000001</v>
      </c>
      <c r="AD183">
        <v>2.643065</v>
      </c>
      <c r="AE183">
        <v>2.3794219999999999</v>
      </c>
      <c r="AF183">
        <v>2.1165479999999999</v>
      </c>
      <c r="AG183">
        <v>1.814316</v>
      </c>
      <c r="AH183">
        <v>1.516162</v>
      </c>
      <c r="AI183">
        <v>-6.9906499999999996E-2</v>
      </c>
      <c r="AJ183">
        <v>-5.4040699999999997E-2</v>
      </c>
      <c r="AK183">
        <v>-3.17121E-2</v>
      </c>
      <c r="AL183">
        <v>-2.0353599999999999E-2</v>
      </c>
      <c r="AM183">
        <v>-1.43955E-2</v>
      </c>
      <c r="AN183">
        <v>-9.1170000000000001E-3</v>
      </c>
      <c r="AO183">
        <v>-1.1190800000000001E-2</v>
      </c>
      <c r="AP183">
        <v>-8.1361000000000003E-3</v>
      </c>
      <c r="AQ183">
        <v>-2.5487900000000001E-2</v>
      </c>
      <c r="AR183">
        <v>-3.33368E-2</v>
      </c>
      <c r="AS183">
        <v>-3.4595800000000003E-2</v>
      </c>
      <c r="AT183">
        <v>-3.1238499999999999E-2</v>
      </c>
      <c r="AU183">
        <v>-6.0332299999999998E-2</v>
      </c>
      <c r="AV183">
        <v>-8.1743099999999999E-2</v>
      </c>
      <c r="AW183">
        <v>-8.4687399999999996E-2</v>
      </c>
      <c r="AX183">
        <v>-9.5883300000000005E-2</v>
      </c>
      <c r="AY183">
        <v>0.19456699999999999</v>
      </c>
      <c r="AZ183">
        <v>0.25874740000000002</v>
      </c>
      <c r="BA183">
        <v>-0.16717480000000001</v>
      </c>
      <c r="BB183">
        <v>-0.15233659999999999</v>
      </c>
      <c r="BC183">
        <v>-9.2575400000000002E-2</v>
      </c>
      <c r="BD183">
        <v>-7.9211500000000004E-2</v>
      </c>
      <c r="BE183">
        <v>-5.6455499999999999E-2</v>
      </c>
      <c r="BF183">
        <v>-4.32933E-2</v>
      </c>
      <c r="BG183">
        <v>-6.1552700000000002E-2</v>
      </c>
      <c r="BH183">
        <v>-4.6132300000000001E-2</v>
      </c>
      <c r="BI183">
        <v>-2.4645400000000001E-2</v>
      </c>
      <c r="BJ183">
        <v>-1.40252E-2</v>
      </c>
      <c r="BK183">
        <v>-8.5453999999999999E-3</v>
      </c>
      <c r="BL183">
        <v>-3.5769E-3</v>
      </c>
      <c r="BM183">
        <v>-5.4143000000000004E-3</v>
      </c>
      <c r="BN183">
        <v>-1.7723000000000001E-3</v>
      </c>
      <c r="BO183">
        <v>-1.8580300000000001E-2</v>
      </c>
      <c r="BP183">
        <v>-2.6117499999999998E-2</v>
      </c>
      <c r="BQ183">
        <v>-2.7100300000000001E-2</v>
      </c>
      <c r="BR183">
        <v>-2.3355899999999999E-2</v>
      </c>
      <c r="BS183">
        <v>-5.2000499999999998E-2</v>
      </c>
      <c r="BT183">
        <v>-7.2776499999999994E-2</v>
      </c>
      <c r="BU183">
        <v>-7.5064199999999998E-2</v>
      </c>
      <c r="BV183">
        <v>-8.5810600000000001E-2</v>
      </c>
      <c r="BW183">
        <v>0.20485639999999999</v>
      </c>
      <c r="BX183">
        <v>0.26937879999999997</v>
      </c>
      <c r="BY183">
        <v>-0.15629170000000001</v>
      </c>
      <c r="BZ183">
        <v>-0.1423391</v>
      </c>
      <c r="CA183">
        <v>-8.3191000000000001E-2</v>
      </c>
      <c r="CB183">
        <v>-7.0333900000000005E-2</v>
      </c>
      <c r="CC183">
        <v>-4.8160099999999997E-2</v>
      </c>
      <c r="CD183">
        <v>-3.5728299999999998E-2</v>
      </c>
      <c r="CE183">
        <v>-5.5766799999999998E-2</v>
      </c>
      <c r="CF183">
        <v>-4.0654999999999997E-2</v>
      </c>
      <c r="CG183">
        <v>-1.9751000000000001E-2</v>
      </c>
      <c r="CH183">
        <v>-9.6422000000000001E-3</v>
      </c>
      <c r="CI183">
        <v>-4.4936999999999998E-3</v>
      </c>
      <c r="CJ183">
        <v>2.6019999999999998E-4</v>
      </c>
      <c r="CK183">
        <v>-1.4134E-3</v>
      </c>
      <c r="CL183">
        <v>2.6351999999999999E-3</v>
      </c>
      <c r="CM183">
        <v>-1.37962E-2</v>
      </c>
      <c r="CN183">
        <v>-2.1117500000000001E-2</v>
      </c>
      <c r="CO183">
        <v>-2.1909000000000001E-2</v>
      </c>
      <c r="CP183">
        <v>-1.78964E-2</v>
      </c>
      <c r="CQ183">
        <v>-4.6229899999999997E-2</v>
      </c>
      <c r="CR183">
        <v>-6.6566299999999995E-2</v>
      </c>
      <c r="CS183">
        <v>-6.8399199999999993E-2</v>
      </c>
      <c r="CT183">
        <v>-7.8834199999999993E-2</v>
      </c>
      <c r="CU183">
        <v>0.2119828</v>
      </c>
      <c r="CV183">
        <v>0.27674199999999999</v>
      </c>
      <c r="CW183">
        <v>-0.148754</v>
      </c>
      <c r="CX183">
        <v>-0.1354148</v>
      </c>
      <c r="CY183">
        <v>-7.6691400000000007E-2</v>
      </c>
      <c r="CZ183">
        <v>-6.4185300000000001E-2</v>
      </c>
      <c r="DA183">
        <v>-4.2414800000000003E-2</v>
      </c>
      <c r="DB183">
        <v>-3.04888E-2</v>
      </c>
      <c r="DC183">
        <v>-4.9980999999999998E-2</v>
      </c>
      <c r="DD183">
        <v>-3.5177699999999999E-2</v>
      </c>
      <c r="DE183">
        <v>-1.48567E-2</v>
      </c>
      <c r="DF183">
        <v>-5.2591000000000001E-3</v>
      </c>
      <c r="DG183">
        <v>-4.4200000000000001E-4</v>
      </c>
      <c r="DH183">
        <v>4.0972999999999999E-3</v>
      </c>
      <c r="DI183">
        <v>2.5874000000000001E-3</v>
      </c>
      <c r="DJ183">
        <v>7.0426999999999998E-3</v>
      </c>
      <c r="DK183">
        <v>-9.0119999999999992E-3</v>
      </c>
      <c r="DL183">
        <v>-1.61175E-2</v>
      </c>
      <c r="DM183">
        <v>-1.6717599999999999E-2</v>
      </c>
      <c r="DN183">
        <v>-1.24368E-2</v>
      </c>
      <c r="DO183">
        <v>-4.0459200000000001E-2</v>
      </c>
      <c r="DP183">
        <v>-6.0356E-2</v>
      </c>
      <c r="DQ183">
        <v>-6.1734299999999999E-2</v>
      </c>
      <c r="DR183">
        <v>-7.1857799999999999E-2</v>
      </c>
      <c r="DS183">
        <v>0.21910930000000001</v>
      </c>
      <c r="DT183">
        <v>0.2841052</v>
      </c>
      <c r="DU183">
        <v>-0.14121629999999999</v>
      </c>
      <c r="DV183">
        <v>-0.12849050000000001</v>
      </c>
      <c r="DW183">
        <v>-7.0191900000000002E-2</v>
      </c>
      <c r="DX183">
        <v>-5.8036699999999997E-2</v>
      </c>
      <c r="DY183">
        <v>-3.6669399999999998E-2</v>
      </c>
      <c r="DZ183">
        <v>-2.5249400000000002E-2</v>
      </c>
      <c r="EA183">
        <v>-4.1627200000000003E-2</v>
      </c>
      <c r="EB183">
        <v>-2.72693E-2</v>
      </c>
      <c r="EC183">
        <v>-7.79E-3</v>
      </c>
      <c r="ED183">
        <v>1.0693E-3</v>
      </c>
      <c r="EE183">
        <v>5.4080999999999999E-3</v>
      </c>
      <c r="EF183">
        <v>9.6375000000000002E-3</v>
      </c>
      <c r="EG183">
        <v>8.3639000000000005E-3</v>
      </c>
      <c r="EH183">
        <v>1.3406400000000001E-2</v>
      </c>
      <c r="EI183">
        <v>-2.1045E-3</v>
      </c>
      <c r="EJ183">
        <v>-8.8982999999999996E-3</v>
      </c>
      <c r="EK183">
        <v>-9.2221000000000004E-3</v>
      </c>
      <c r="EL183">
        <v>-4.5541999999999996E-3</v>
      </c>
      <c r="EM183">
        <v>-3.21274E-2</v>
      </c>
      <c r="EN183">
        <v>-5.1389499999999998E-2</v>
      </c>
      <c r="EO183">
        <v>-5.21111E-2</v>
      </c>
      <c r="EP183">
        <v>-6.1785100000000003E-2</v>
      </c>
      <c r="EQ183">
        <v>0.22939870000000001</v>
      </c>
      <c r="ER183">
        <v>0.29473650000000001</v>
      </c>
      <c r="ES183">
        <v>-0.13033320000000001</v>
      </c>
      <c r="ET183">
        <v>-0.118493</v>
      </c>
      <c r="EU183">
        <v>-6.08075E-2</v>
      </c>
      <c r="EV183">
        <v>-4.9159000000000001E-2</v>
      </c>
      <c r="EW183">
        <v>-2.8374E-2</v>
      </c>
      <c r="EX183">
        <v>-1.7684399999999999E-2</v>
      </c>
      <c r="EY183">
        <v>82.321489999999997</v>
      </c>
      <c r="EZ183">
        <v>81.825329999999994</v>
      </c>
      <c r="FA183">
        <v>79.707949999999997</v>
      </c>
      <c r="FB183">
        <v>78.108029999999999</v>
      </c>
      <c r="FC183">
        <v>78.485479999999995</v>
      </c>
      <c r="FD183">
        <v>77.226849999999999</v>
      </c>
      <c r="FE183">
        <v>75.274119999999996</v>
      </c>
      <c r="FF183">
        <v>75.255030000000005</v>
      </c>
      <c r="FG183">
        <v>78.449849999999998</v>
      </c>
      <c r="FH183">
        <v>82.024600000000007</v>
      </c>
      <c r="FI183">
        <v>86.449269999999999</v>
      </c>
      <c r="FJ183">
        <v>91.18083</v>
      </c>
      <c r="FK183">
        <v>95.237710000000007</v>
      </c>
      <c r="FL183">
        <v>98.702950000000001</v>
      </c>
      <c r="FM183">
        <v>100.59739999999999</v>
      </c>
      <c r="FN183">
        <v>102.4485</v>
      </c>
      <c r="FO183">
        <v>102.78700000000001</v>
      </c>
      <c r="FP183">
        <v>101.8309</v>
      </c>
      <c r="FQ183">
        <v>97.918279999999996</v>
      </c>
      <c r="FR183">
        <v>91.567840000000004</v>
      </c>
      <c r="FS183">
        <v>86.577600000000004</v>
      </c>
      <c r="FT183">
        <v>83.065250000000006</v>
      </c>
      <c r="FU183">
        <v>80.618589999999998</v>
      </c>
      <c r="FV183">
        <v>78.826530000000005</v>
      </c>
      <c r="FW183">
        <v>0.1297586</v>
      </c>
      <c r="FX183">
        <v>9.7703000000000009E-3</v>
      </c>
      <c r="FY183">
        <v>9.7703000000000009E-3</v>
      </c>
      <c r="FZ183">
        <v>0</v>
      </c>
      <c r="GA183">
        <v>0</v>
      </c>
    </row>
    <row r="184" spans="1:183" x14ac:dyDescent="0.3">
      <c r="A184" t="s">
        <v>52</v>
      </c>
      <c r="B184" t="s">
        <v>53</v>
      </c>
      <c r="C184" t="s">
        <v>98</v>
      </c>
      <c r="D184" s="6">
        <v>44753</v>
      </c>
      <c r="E184" s="46">
        <v>18</v>
      </c>
      <c r="F184" s="46">
        <v>19</v>
      </c>
      <c r="G184" s="46">
        <v>18</v>
      </c>
      <c r="H184" s="46">
        <v>19</v>
      </c>
      <c r="I184">
        <v>15284</v>
      </c>
      <c r="J184">
        <v>43137</v>
      </c>
      <c r="K184">
        <v>0.99387740000000002</v>
      </c>
      <c r="L184">
        <v>0.83864689999999997</v>
      </c>
      <c r="M184">
        <v>0.73921300000000001</v>
      </c>
      <c r="N184">
        <v>0.67391380000000001</v>
      </c>
      <c r="O184">
        <v>0.64438799999999996</v>
      </c>
      <c r="P184">
        <v>0.640907</v>
      </c>
      <c r="Q184">
        <v>0.663443</v>
      </c>
      <c r="R184">
        <v>0.73880630000000003</v>
      </c>
      <c r="S184">
        <v>0.83995070000000005</v>
      </c>
      <c r="T184">
        <v>0.98914440000000003</v>
      </c>
      <c r="U184">
        <v>1.196585</v>
      </c>
      <c r="V184">
        <v>1.472785</v>
      </c>
      <c r="W184">
        <v>1.8093440000000001</v>
      </c>
      <c r="X184">
        <v>2.1435529999999998</v>
      </c>
      <c r="Y184">
        <v>2.453897</v>
      </c>
      <c r="Z184">
        <v>2.7245349999999999</v>
      </c>
      <c r="AA184">
        <v>2.8951720000000001</v>
      </c>
      <c r="AB184">
        <v>2.9817809999999998</v>
      </c>
      <c r="AC184">
        <v>2.9443320000000002</v>
      </c>
      <c r="AD184">
        <v>2.691948</v>
      </c>
      <c r="AE184">
        <v>2.3511929999999999</v>
      </c>
      <c r="AF184">
        <v>2.0539260000000001</v>
      </c>
      <c r="AG184">
        <v>1.676131</v>
      </c>
      <c r="AH184">
        <v>1.327868</v>
      </c>
      <c r="AI184">
        <v>-5.7261999999999999E-3</v>
      </c>
      <c r="AJ184">
        <v>-1.19679E-2</v>
      </c>
      <c r="AK184">
        <v>-1.2534200000000001E-2</v>
      </c>
      <c r="AL184">
        <v>-8.4919999999999995E-3</v>
      </c>
      <c r="AM184">
        <v>-6.8747000000000001E-3</v>
      </c>
      <c r="AN184">
        <v>4.996E-4</v>
      </c>
      <c r="AO184">
        <v>-2.2106199999999999E-2</v>
      </c>
      <c r="AP184">
        <v>-1.4464400000000001E-2</v>
      </c>
      <c r="AQ184">
        <v>-1.42211E-2</v>
      </c>
      <c r="AR184">
        <v>-1.8458100000000002E-2</v>
      </c>
      <c r="AS184">
        <v>-3.3808600000000001E-2</v>
      </c>
      <c r="AT184">
        <v>-2.5454299999999999E-2</v>
      </c>
      <c r="AU184">
        <v>-2.0213700000000001E-2</v>
      </c>
      <c r="AV184">
        <v>-3.5528799999999999E-2</v>
      </c>
      <c r="AW184">
        <v>-4.1875700000000002E-2</v>
      </c>
      <c r="AX184">
        <v>-5.0386199999999999E-2</v>
      </c>
      <c r="AY184">
        <v>-6.0056100000000001E-2</v>
      </c>
      <c r="AZ184">
        <v>0.29387530000000001</v>
      </c>
      <c r="BA184">
        <v>0.31125700000000001</v>
      </c>
      <c r="BB184">
        <v>-0.22640730000000001</v>
      </c>
      <c r="BC184">
        <v>-0.20049239999999999</v>
      </c>
      <c r="BD184">
        <v>-0.13510910000000001</v>
      </c>
      <c r="BE184">
        <v>-7.8071500000000002E-2</v>
      </c>
      <c r="BF184">
        <v>-5.5751000000000002E-2</v>
      </c>
      <c r="BG184">
        <v>-1.133E-4</v>
      </c>
      <c r="BH184">
        <v>-6.9769000000000003E-3</v>
      </c>
      <c r="BI184">
        <v>-8.1461999999999993E-3</v>
      </c>
      <c r="BJ184">
        <v>-4.4552000000000003E-3</v>
      </c>
      <c r="BK184">
        <v>-3.1280000000000001E-3</v>
      </c>
      <c r="BL184">
        <v>4.0236999999999998E-3</v>
      </c>
      <c r="BM184">
        <v>-1.83124E-2</v>
      </c>
      <c r="BN184">
        <v>-1.0270700000000001E-2</v>
      </c>
      <c r="BO184">
        <v>-9.2527000000000009E-3</v>
      </c>
      <c r="BP184">
        <v>-1.2525E-2</v>
      </c>
      <c r="BQ184">
        <v>-2.6754099999999999E-2</v>
      </c>
      <c r="BR184">
        <v>-1.7395999999999998E-2</v>
      </c>
      <c r="BS184">
        <v>-1.1332099999999999E-2</v>
      </c>
      <c r="BT184">
        <v>-2.6026899999999999E-2</v>
      </c>
      <c r="BU184">
        <v>-3.2071200000000001E-2</v>
      </c>
      <c r="BV184">
        <v>-4.0420699999999997E-2</v>
      </c>
      <c r="BW184">
        <v>-5.02417E-2</v>
      </c>
      <c r="BX184">
        <v>0.30356820000000001</v>
      </c>
      <c r="BY184">
        <v>0.3207932</v>
      </c>
      <c r="BZ184">
        <v>-0.21682029999999999</v>
      </c>
      <c r="CA184">
        <v>-0.191524</v>
      </c>
      <c r="CB184">
        <v>-0.1268802</v>
      </c>
      <c r="CC184">
        <v>-7.0609400000000003E-2</v>
      </c>
      <c r="CD184">
        <v>-4.9296E-2</v>
      </c>
      <c r="CE184">
        <v>3.7742000000000001E-3</v>
      </c>
      <c r="CF184">
        <v>-3.5201999999999998E-3</v>
      </c>
      <c r="CG184">
        <v>-5.1070000000000004E-3</v>
      </c>
      <c r="CH184">
        <v>-1.6593000000000001E-3</v>
      </c>
      <c r="CI184">
        <v>-5.331E-4</v>
      </c>
      <c r="CJ184">
        <v>6.4644000000000004E-3</v>
      </c>
      <c r="CK184">
        <v>-1.5684900000000002E-2</v>
      </c>
      <c r="CL184">
        <v>-7.3661000000000004E-3</v>
      </c>
      <c r="CM184">
        <v>-5.8116000000000001E-3</v>
      </c>
      <c r="CN184">
        <v>-8.4157999999999993E-3</v>
      </c>
      <c r="CO184">
        <v>-2.1868100000000001E-2</v>
      </c>
      <c r="CP184">
        <v>-1.18149E-2</v>
      </c>
      <c r="CQ184">
        <v>-5.1806999999999999E-3</v>
      </c>
      <c r="CR184">
        <v>-1.9445899999999999E-2</v>
      </c>
      <c r="CS184">
        <v>-2.52806E-2</v>
      </c>
      <c r="CT184">
        <v>-3.3518600000000003E-2</v>
      </c>
      <c r="CU184">
        <v>-4.3444400000000001E-2</v>
      </c>
      <c r="CV184">
        <v>0.31028139999999998</v>
      </c>
      <c r="CW184">
        <v>0.32739790000000002</v>
      </c>
      <c r="CX184">
        <v>-0.21018039999999999</v>
      </c>
      <c r="CY184">
        <v>-0.18531239999999999</v>
      </c>
      <c r="CZ184">
        <v>-0.121181</v>
      </c>
      <c r="DA184">
        <v>-6.5441100000000002E-2</v>
      </c>
      <c r="DB184">
        <v>-4.4825299999999998E-2</v>
      </c>
      <c r="DC184">
        <v>7.6616000000000002E-3</v>
      </c>
      <c r="DD184">
        <v>-6.3499999999999999E-5</v>
      </c>
      <c r="DE184">
        <v>-2.0679000000000001E-3</v>
      </c>
      <c r="DF184">
        <v>1.1366E-3</v>
      </c>
      <c r="DG184">
        <v>2.0617999999999999E-3</v>
      </c>
      <c r="DH184">
        <v>8.9052000000000003E-3</v>
      </c>
      <c r="DI184">
        <v>-1.3057300000000001E-2</v>
      </c>
      <c r="DJ184">
        <v>-4.4615999999999996E-3</v>
      </c>
      <c r="DK184">
        <v>-2.3705000000000002E-3</v>
      </c>
      <c r="DL184">
        <v>-4.3065999999999998E-3</v>
      </c>
      <c r="DM184">
        <v>-1.69821E-2</v>
      </c>
      <c r="DN184">
        <v>-6.2337E-3</v>
      </c>
      <c r="DO184">
        <v>9.7059999999999996E-4</v>
      </c>
      <c r="DP184">
        <v>-1.28649E-2</v>
      </c>
      <c r="DQ184">
        <v>-1.8489999999999999E-2</v>
      </c>
      <c r="DR184">
        <v>-2.6616500000000001E-2</v>
      </c>
      <c r="DS184">
        <v>-3.6646999999999999E-2</v>
      </c>
      <c r="DT184">
        <v>0.31699470000000002</v>
      </c>
      <c r="DU184">
        <v>0.33400259999999998</v>
      </c>
      <c r="DV184">
        <v>-0.20354050000000001</v>
      </c>
      <c r="DW184">
        <v>-0.17910090000000001</v>
      </c>
      <c r="DX184">
        <v>-0.11548170000000001</v>
      </c>
      <c r="DY184">
        <v>-6.0272800000000001E-2</v>
      </c>
      <c r="DZ184">
        <v>-4.0354500000000001E-2</v>
      </c>
      <c r="EA184">
        <v>1.32745E-2</v>
      </c>
      <c r="EB184">
        <v>4.9274000000000002E-3</v>
      </c>
      <c r="EC184">
        <v>2.3200999999999999E-3</v>
      </c>
      <c r="ED184">
        <v>5.1735000000000001E-3</v>
      </c>
      <c r="EE184">
        <v>5.8084E-3</v>
      </c>
      <c r="EF184">
        <v>1.2429300000000001E-2</v>
      </c>
      <c r="EG184">
        <v>-9.2634999999999992E-3</v>
      </c>
      <c r="EH184">
        <v>-2.6790000000000001E-4</v>
      </c>
      <c r="EI184">
        <v>2.5979000000000002E-3</v>
      </c>
      <c r="EJ184">
        <v>1.6264000000000001E-3</v>
      </c>
      <c r="EK184">
        <v>-9.9275000000000006E-3</v>
      </c>
      <c r="EL184">
        <v>1.8246E-3</v>
      </c>
      <c r="EM184">
        <v>9.8522000000000002E-3</v>
      </c>
      <c r="EN184">
        <v>-3.3630000000000001E-3</v>
      </c>
      <c r="EO184">
        <v>-8.6853999999999994E-3</v>
      </c>
      <c r="EP184">
        <v>-1.66509E-2</v>
      </c>
      <c r="EQ184">
        <v>-2.6832700000000001E-2</v>
      </c>
      <c r="ER184">
        <v>0.32668750000000002</v>
      </c>
      <c r="ES184">
        <v>0.34353869999999997</v>
      </c>
      <c r="ET184">
        <v>-0.1939535</v>
      </c>
      <c r="EU184">
        <v>-0.17013249999999999</v>
      </c>
      <c r="EV184">
        <v>-0.1072528</v>
      </c>
      <c r="EW184">
        <v>-5.2810599999999999E-2</v>
      </c>
      <c r="EX184">
        <v>-3.3899499999999999E-2</v>
      </c>
      <c r="EY184">
        <v>75.551169999999999</v>
      </c>
      <c r="EZ184">
        <v>74.973730000000003</v>
      </c>
      <c r="FA184">
        <v>73.910880000000006</v>
      </c>
      <c r="FB184">
        <v>72.799700000000001</v>
      </c>
      <c r="FC184">
        <v>71.551959999999994</v>
      </c>
      <c r="FD184">
        <v>70.302769999999995</v>
      </c>
      <c r="FE184">
        <v>71.029589999999999</v>
      </c>
      <c r="FF184">
        <v>74.399119999999996</v>
      </c>
      <c r="FG184">
        <v>78.774990000000003</v>
      </c>
      <c r="FH184">
        <v>83.772710000000004</v>
      </c>
      <c r="FI184">
        <v>87.616969999999995</v>
      </c>
      <c r="FJ184">
        <v>90.776809999999998</v>
      </c>
      <c r="FK184">
        <v>94.058300000000003</v>
      </c>
      <c r="FL184">
        <v>96.362170000000006</v>
      </c>
      <c r="FM184">
        <v>98.002089999999995</v>
      </c>
      <c r="FN184">
        <v>99.751519999999999</v>
      </c>
      <c r="FO184">
        <v>100.1533</v>
      </c>
      <c r="FP184">
        <v>99.641559999999998</v>
      </c>
      <c r="FQ184">
        <v>98.169430000000006</v>
      </c>
      <c r="FR184">
        <v>94.442890000000006</v>
      </c>
      <c r="FS184">
        <v>89.198650000000001</v>
      </c>
      <c r="FT184">
        <v>84.912930000000003</v>
      </c>
      <c r="FU184">
        <v>81.849860000000007</v>
      </c>
      <c r="FV184">
        <v>79.23</v>
      </c>
      <c r="FW184">
        <v>0.1031313</v>
      </c>
      <c r="FX184">
        <v>8.9793000000000008E-3</v>
      </c>
      <c r="FY184">
        <v>8.9793000000000008E-3</v>
      </c>
      <c r="FZ184">
        <v>0</v>
      </c>
      <c r="GA184">
        <v>0</v>
      </c>
    </row>
    <row r="185" spans="1:183" x14ac:dyDescent="0.3">
      <c r="A185" t="s">
        <v>52</v>
      </c>
      <c r="B185" t="s">
        <v>53</v>
      </c>
      <c r="C185" t="s">
        <v>98</v>
      </c>
      <c r="D185" s="6">
        <v>44758</v>
      </c>
      <c r="E185" s="46">
        <v>17</v>
      </c>
      <c r="F185" s="46">
        <v>19</v>
      </c>
      <c r="G185" s="46">
        <v>18</v>
      </c>
      <c r="H185" s="46">
        <v>18</v>
      </c>
      <c r="I185">
        <v>29705</v>
      </c>
      <c r="J185">
        <v>49210</v>
      </c>
      <c r="K185">
        <v>1.0654380000000001</v>
      </c>
      <c r="L185">
        <v>0.91125210000000001</v>
      </c>
      <c r="M185">
        <v>0.7958809</v>
      </c>
      <c r="N185">
        <v>0.71816959999999996</v>
      </c>
      <c r="O185">
        <v>0.67146300000000003</v>
      </c>
      <c r="P185">
        <v>0.65447500000000003</v>
      </c>
      <c r="Q185">
        <v>0.67634950000000005</v>
      </c>
      <c r="R185">
        <v>0.76809740000000004</v>
      </c>
      <c r="S185">
        <v>0.91346700000000003</v>
      </c>
      <c r="T185">
        <v>1.079126</v>
      </c>
      <c r="U185">
        <v>1.292419</v>
      </c>
      <c r="V185">
        <v>1.5520419999999999</v>
      </c>
      <c r="W185">
        <v>1.867491</v>
      </c>
      <c r="X185">
        <v>2.2079569999999999</v>
      </c>
      <c r="Y185">
        <v>2.5125890000000002</v>
      </c>
      <c r="Z185">
        <v>2.7756340000000002</v>
      </c>
      <c r="AA185">
        <v>2.9318710000000001</v>
      </c>
      <c r="AB185">
        <v>3.0016280000000002</v>
      </c>
      <c r="AC185">
        <v>2.948671</v>
      </c>
      <c r="AD185">
        <v>2.7340230000000001</v>
      </c>
      <c r="AE185">
        <v>2.4309940000000001</v>
      </c>
      <c r="AF185">
        <v>2.1686100000000001</v>
      </c>
      <c r="AG185">
        <v>1.8314220000000001</v>
      </c>
      <c r="AH185">
        <v>1.5184120000000001</v>
      </c>
      <c r="AI185">
        <v>-5.2150000000000005E-4</v>
      </c>
      <c r="AJ185">
        <v>8.0161E-3</v>
      </c>
      <c r="AK185">
        <v>3.2019000000000001E-3</v>
      </c>
      <c r="AL185">
        <v>-2.8049999999999999E-4</v>
      </c>
      <c r="AM185">
        <v>-1.8201999999999999E-3</v>
      </c>
      <c r="AN185">
        <v>-3.6871999999999999E-3</v>
      </c>
      <c r="AO185">
        <v>-7.2903999999999998E-3</v>
      </c>
      <c r="AP185">
        <v>5.0259999999999997E-4</v>
      </c>
      <c r="AQ185">
        <v>1.3561399999999999E-2</v>
      </c>
      <c r="AR185">
        <v>4.2868999999999997E-3</v>
      </c>
      <c r="AS185">
        <v>8.2819999999999994E-3</v>
      </c>
      <c r="AT185">
        <v>1.0455E-3</v>
      </c>
      <c r="AU185">
        <v>-8.4630999999999994E-3</v>
      </c>
      <c r="AV185">
        <v>2.8190000000000002E-4</v>
      </c>
      <c r="AW185">
        <v>-2.6448800000000001E-2</v>
      </c>
      <c r="AX185">
        <v>-3.5770299999999998E-2</v>
      </c>
      <c r="AY185">
        <v>0.2215366</v>
      </c>
      <c r="AZ185">
        <v>0.32189459999999998</v>
      </c>
      <c r="BA185">
        <v>-8.0794900000000003E-2</v>
      </c>
      <c r="BB185">
        <v>-0.1803302</v>
      </c>
      <c r="BC185">
        <v>-0.1230456</v>
      </c>
      <c r="BD185">
        <v>-7.1149400000000002E-2</v>
      </c>
      <c r="BE185">
        <v>-4.1399900000000003E-2</v>
      </c>
      <c r="BF185">
        <v>-1.6373800000000001E-2</v>
      </c>
      <c r="BG185">
        <v>3.7347999999999999E-3</v>
      </c>
      <c r="BH185">
        <v>1.1777899999999999E-2</v>
      </c>
      <c r="BI185">
        <v>6.5402999999999998E-3</v>
      </c>
      <c r="BJ185">
        <v>2.7970999999999998E-3</v>
      </c>
      <c r="BK185">
        <v>9.9400000000000009E-4</v>
      </c>
      <c r="BL185">
        <v>-1.036E-3</v>
      </c>
      <c r="BM185">
        <v>-4.3940999999999997E-3</v>
      </c>
      <c r="BN185">
        <v>3.8571E-3</v>
      </c>
      <c r="BO185">
        <v>1.7664699999999998E-2</v>
      </c>
      <c r="BP185">
        <v>9.1924999999999993E-3</v>
      </c>
      <c r="BQ185">
        <v>1.3970399999999999E-2</v>
      </c>
      <c r="BR185">
        <v>7.5325000000000001E-3</v>
      </c>
      <c r="BS185">
        <v>-1.2926999999999999E-3</v>
      </c>
      <c r="BT185">
        <v>7.9243999999999998E-3</v>
      </c>
      <c r="BU185">
        <v>-1.8505600000000001E-2</v>
      </c>
      <c r="BV185">
        <v>-2.7738599999999999E-2</v>
      </c>
      <c r="BW185">
        <v>0.22950899999999999</v>
      </c>
      <c r="BX185">
        <v>0.32978950000000001</v>
      </c>
      <c r="BY185">
        <v>-7.2832999999999995E-2</v>
      </c>
      <c r="BZ185">
        <v>-0.17257890000000001</v>
      </c>
      <c r="CA185">
        <v>-0.11571090000000001</v>
      </c>
      <c r="CB185">
        <v>-6.4216599999999999E-2</v>
      </c>
      <c r="CC185">
        <v>-3.5112299999999999E-2</v>
      </c>
      <c r="CD185">
        <v>-1.0777800000000001E-2</v>
      </c>
      <c r="CE185">
        <v>6.6826000000000003E-3</v>
      </c>
      <c r="CF185">
        <v>1.43833E-2</v>
      </c>
      <c r="CG185">
        <v>8.8524999999999993E-3</v>
      </c>
      <c r="CH185">
        <v>4.9287000000000003E-3</v>
      </c>
      <c r="CI185">
        <v>2.9431000000000001E-3</v>
      </c>
      <c r="CJ185">
        <v>8.0009999999999999E-4</v>
      </c>
      <c r="CK185">
        <v>-2.3881000000000002E-3</v>
      </c>
      <c r="CL185">
        <v>6.1805000000000002E-3</v>
      </c>
      <c r="CM185">
        <v>2.05065E-2</v>
      </c>
      <c r="CN185">
        <v>1.259E-2</v>
      </c>
      <c r="CO185">
        <v>1.7910100000000002E-2</v>
      </c>
      <c r="CP185">
        <v>1.20254E-2</v>
      </c>
      <c r="CQ185">
        <v>3.6735000000000001E-3</v>
      </c>
      <c r="CR185">
        <v>1.32175E-2</v>
      </c>
      <c r="CS185">
        <v>-1.30042E-2</v>
      </c>
      <c r="CT185">
        <v>-2.2175899999999998E-2</v>
      </c>
      <c r="CU185">
        <v>0.23503060000000001</v>
      </c>
      <c r="CV185">
        <v>0.33525749999999999</v>
      </c>
      <c r="CW185">
        <v>-6.7318600000000006E-2</v>
      </c>
      <c r="CX185">
        <v>-0.16721030000000001</v>
      </c>
      <c r="CY185">
        <v>-0.1106308</v>
      </c>
      <c r="CZ185">
        <v>-5.94149E-2</v>
      </c>
      <c r="DA185">
        <v>-3.07576E-2</v>
      </c>
      <c r="DB185">
        <v>-6.9021000000000004E-3</v>
      </c>
      <c r="DC185">
        <v>9.6304000000000008E-3</v>
      </c>
      <c r="DD185">
        <v>1.6988699999999999E-2</v>
      </c>
      <c r="DE185">
        <v>1.11647E-2</v>
      </c>
      <c r="DF185">
        <v>7.0603000000000003E-3</v>
      </c>
      <c r="DG185">
        <v>4.8922000000000002E-3</v>
      </c>
      <c r="DH185">
        <v>2.6362999999999998E-3</v>
      </c>
      <c r="DI185">
        <v>-3.8210000000000002E-4</v>
      </c>
      <c r="DJ185">
        <v>8.5038000000000006E-3</v>
      </c>
      <c r="DK185">
        <v>2.3348399999999998E-2</v>
      </c>
      <c r="DL185">
        <v>1.5987600000000001E-2</v>
      </c>
      <c r="DM185">
        <v>2.1849799999999999E-2</v>
      </c>
      <c r="DN185">
        <v>1.6518399999999999E-2</v>
      </c>
      <c r="DO185">
        <v>8.6397000000000002E-3</v>
      </c>
      <c r="DP185">
        <v>1.8510599999999999E-2</v>
      </c>
      <c r="DQ185">
        <v>-7.5028999999999998E-3</v>
      </c>
      <c r="DR185">
        <v>-1.6613099999999999E-2</v>
      </c>
      <c r="DS185">
        <v>0.2405523</v>
      </c>
      <c r="DT185">
        <v>0.34072550000000001</v>
      </c>
      <c r="DU185">
        <v>-6.1804199999999997E-2</v>
      </c>
      <c r="DV185">
        <v>-0.1618417</v>
      </c>
      <c r="DW185">
        <v>-0.1055508</v>
      </c>
      <c r="DX185">
        <v>-5.4613299999999997E-2</v>
      </c>
      <c r="DY185">
        <v>-2.6402800000000001E-2</v>
      </c>
      <c r="DZ185">
        <v>-3.0263E-3</v>
      </c>
      <c r="EA185">
        <v>1.3886600000000001E-2</v>
      </c>
      <c r="EB185">
        <v>2.0750600000000001E-2</v>
      </c>
      <c r="EC185">
        <v>1.45031E-2</v>
      </c>
      <c r="ED185">
        <v>1.01379E-2</v>
      </c>
      <c r="EE185">
        <v>7.7064000000000004E-3</v>
      </c>
      <c r="EF185">
        <v>5.2874999999999997E-3</v>
      </c>
      <c r="EG185">
        <v>2.5141999999999999E-3</v>
      </c>
      <c r="EH185">
        <v>1.18584E-2</v>
      </c>
      <c r="EI185">
        <v>2.7451699999999999E-2</v>
      </c>
      <c r="EJ185">
        <v>2.0893100000000001E-2</v>
      </c>
      <c r="EK185">
        <v>2.7538099999999999E-2</v>
      </c>
      <c r="EL185">
        <v>2.3005399999999999E-2</v>
      </c>
      <c r="EM185">
        <v>1.5810100000000001E-2</v>
      </c>
      <c r="EN185">
        <v>2.6152999999999999E-2</v>
      </c>
      <c r="EO185">
        <v>4.4030000000000002E-4</v>
      </c>
      <c r="EP185">
        <v>-8.5815000000000006E-3</v>
      </c>
      <c r="EQ185">
        <v>0.24852460000000001</v>
      </c>
      <c r="ER185">
        <v>0.3486204</v>
      </c>
      <c r="ES185">
        <v>-5.38422E-2</v>
      </c>
      <c r="ET185">
        <v>-0.15409039999999999</v>
      </c>
      <c r="EU185">
        <v>-9.8215999999999998E-2</v>
      </c>
      <c r="EV185">
        <v>-4.7680500000000001E-2</v>
      </c>
      <c r="EW185">
        <v>-2.0115299999999999E-2</v>
      </c>
      <c r="EX185">
        <v>2.5696999999999998E-3</v>
      </c>
      <c r="EY185">
        <v>77.238399999999999</v>
      </c>
      <c r="EZ185">
        <v>75.704160000000002</v>
      </c>
      <c r="FA185">
        <v>73.78201</v>
      </c>
      <c r="FB185">
        <v>72.068920000000006</v>
      </c>
      <c r="FC185">
        <v>70.994669999999999</v>
      </c>
      <c r="FD185">
        <v>69.847099999999998</v>
      </c>
      <c r="FE185">
        <v>69.996629999999996</v>
      </c>
      <c r="FF185">
        <v>72.834149999999994</v>
      </c>
      <c r="FG185">
        <v>77.684780000000003</v>
      </c>
      <c r="FH185">
        <v>82.081559999999996</v>
      </c>
      <c r="FI185">
        <v>86.207750000000004</v>
      </c>
      <c r="FJ185">
        <v>90.051060000000007</v>
      </c>
      <c r="FK185">
        <v>93.647880000000001</v>
      </c>
      <c r="FL185">
        <v>96.982439999999997</v>
      </c>
      <c r="FM185">
        <v>99.885720000000006</v>
      </c>
      <c r="FN185">
        <v>101.39</v>
      </c>
      <c r="FO185">
        <v>102.5656</v>
      </c>
      <c r="FP185">
        <v>102.75449999999999</v>
      </c>
      <c r="FQ185">
        <v>101.883</v>
      </c>
      <c r="FR185">
        <v>99.199780000000004</v>
      </c>
      <c r="FS185">
        <v>93.950810000000004</v>
      </c>
      <c r="FT185">
        <v>89.200779999999995</v>
      </c>
      <c r="FU185">
        <v>86.311359999999993</v>
      </c>
      <c r="FV185">
        <v>84.087680000000006</v>
      </c>
      <c r="FW185">
        <v>8.7702000000000002E-2</v>
      </c>
      <c r="FX185">
        <v>7.3742E-3</v>
      </c>
      <c r="FY185">
        <v>7.3742E-3</v>
      </c>
      <c r="FZ185">
        <v>0</v>
      </c>
      <c r="GA185">
        <v>0</v>
      </c>
    </row>
    <row r="186" spans="1:183" x14ac:dyDescent="0.3">
      <c r="A186" t="s">
        <v>52</v>
      </c>
      <c r="B186" t="s">
        <v>53</v>
      </c>
      <c r="C186" t="s">
        <v>98</v>
      </c>
      <c r="D186" s="6">
        <v>44759</v>
      </c>
      <c r="E186" s="46">
        <v>16</v>
      </c>
      <c r="F186" s="46">
        <v>18</v>
      </c>
      <c r="G186" s="46">
        <v>17</v>
      </c>
      <c r="H186" s="46">
        <v>17</v>
      </c>
      <c r="I186">
        <v>11442</v>
      </c>
      <c r="J186">
        <v>49209</v>
      </c>
      <c r="K186">
        <v>1.541096</v>
      </c>
      <c r="L186">
        <v>1.3163640000000001</v>
      </c>
      <c r="M186">
        <v>1.155079</v>
      </c>
      <c r="N186">
        <v>1.03132</v>
      </c>
      <c r="O186">
        <v>0.92449669999999995</v>
      </c>
      <c r="P186">
        <v>0.86629929999999999</v>
      </c>
      <c r="Q186">
        <v>0.8688264</v>
      </c>
      <c r="R186">
        <v>0.98053630000000003</v>
      </c>
      <c r="S186">
        <v>1.2044429999999999</v>
      </c>
      <c r="T186">
        <v>1.491905</v>
      </c>
      <c r="U186">
        <v>1.839288</v>
      </c>
      <c r="V186">
        <v>2.243709</v>
      </c>
      <c r="W186">
        <v>2.6325440000000002</v>
      </c>
      <c r="X186">
        <v>2.959117</v>
      </c>
      <c r="Y186">
        <v>3.2293500000000002</v>
      </c>
      <c r="Z186">
        <v>3.4232960000000001</v>
      </c>
      <c r="AA186">
        <v>3.5197409999999998</v>
      </c>
      <c r="AB186">
        <v>3.5192990000000002</v>
      </c>
      <c r="AC186">
        <v>3.4006069999999999</v>
      </c>
      <c r="AD186">
        <v>3.1618819999999999</v>
      </c>
      <c r="AE186">
        <v>2.883219</v>
      </c>
      <c r="AF186">
        <v>2.6806399999999999</v>
      </c>
      <c r="AG186">
        <v>2.3027890000000002</v>
      </c>
      <c r="AH186">
        <v>1.8854709999999999</v>
      </c>
      <c r="AI186">
        <v>-1.7315299999999999E-2</v>
      </c>
      <c r="AJ186">
        <v>-1.5503299999999999E-2</v>
      </c>
      <c r="AK186">
        <v>-1.1107000000000001E-2</v>
      </c>
      <c r="AL186">
        <v>4.4127000000000003E-3</v>
      </c>
      <c r="AM186">
        <v>-6.9530000000000004E-4</v>
      </c>
      <c r="AN186">
        <v>-6.7825000000000003E-3</v>
      </c>
      <c r="AO186">
        <v>1.9009000000000001E-3</v>
      </c>
      <c r="AP186">
        <v>3.2229999999999997E-4</v>
      </c>
      <c r="AQ186">
        <v>2.5022699999999998E-2</v>
      </c>
      <c r="AR186">
        <v>3.0481000000000001E-2</v>
      </c>
      <c r="AS186">
        <v>7.9483999999999996E-3</v>
      </c>
      <c r="AT186">
        <v>2.44768E-2</v>
      </c>
      <c r="AU186">
        <v>-1.4950700000000001E-2</v>
      </c>
      <c r="AV186">
        <v>-2.6575499999999998E-2</v>
      </c>
      <c r="AW186">
        <v>-4.0701300000000003E-2</v>
      </c>
      <c r="AX186">
        <v>0.17313429999999999</v>
      </c>
      <c r="AY186">
        <v>0.3864802</v>
      </c>
      <c r="AZ186">
        <v>7.09732E-2</v>
      </c>
      <c r="BA186">
        <v>-0.19107270000000001</v>
      </c>
      <c r="BB186">
        <v>-0.14978759999999999</v>
      </c>
      <c r="BC186">
        <v>-0.1225942</v>
      </c>
      <c r="BD186">
        <v>-7.9514799999999997E-2</v>
      </c>
      <c r="BE186">
        <v>-5.6446200000000002E-2</v>
      </c>
      <c r="BF186">
        <v>-3.5574300000000003E-2</v>
      </c>
      <c r="BG186">
        <v>-8.8263999999999999E-3</v>
      </c>
      <c r="BH186">
        <v>-7.9847000000000008E-3</v>
      </c>
      <c r="BI186">
        <v>-4.1589000000000001E-3</v>
      </c>
      <c r="BJ186">
        <v>1.0782699999999999E-2</v>
      </c>
      <c r="BK186">
        <v>5.1637000000000002E-3</v>
      </c>
      <c r="BL186">
        <v>-1.1165000000000001E-3</v>
      </c>
      <c r="BM186">
        <v>7.6899999999999998E-3</v>
      </c>
      <c r="BN186">
        <v>6.8963999999999996E-3</v>
      </c>
      <c r="BO186">
        <v>3.3050099999999999E-2</v>
      </c>
      <c r="BP186">
        <v>3.9977699999999998E-2</v>
      </c>
      <c r="BQ186">
        <v>1.9079100000000002E-2</v>
      </c>
      <c r="BR186">
        <v>3.6853799999999999E-2</v>
      </c>
      <c r="BS186">
        <v>-1.7776000000000001E-3</v>
      </c>
      <c r="BT186">
        <v>-1.3021599999999999E-2</v>
      </c>
      <c r="BU186">
        <v>-2.7094E-2</v>
      </c>
      <c r="BV186">
        <v>0.18634609999999999</v>
      </c>
      <c r="BW186">
        <v>0.39955020000000002</v>
      </c>
      <c r="BX186">
        <v>8.3744299999999994E-2</v>
      </c>
      <c r="BY186">
        <v>-0.1787041</v>
      </c>
      <c r="BZ186">
        <v>-0.13792940000000001</v>
      </c>
      <c r="CA186">
        <v>-0.1111524</v>
      </c>
      <c r="CB186">
        <v>-6.85949E-2</v>
      </c>
      <c r="CC186">
        <v>-4.6237500000000001E-2</v>
      </c>
      <c r="CD186">
        <v>-2.6372300000000001E-2</v>
      </c>
      <c r="CE186">
        <v>-2.947E-3</v>
      </c>
      <c r="CF186">
        <v>-2.7772999999999999E-3</v>
      </c>
      <c r="CG186">
        <v>6.533E-4</v>
      </c>
      <c r="CH186">
        <v>1.5194600000000001E-2</v>
      </c>
      <c r="CI186">
        <v>9.2216999999999993E-3</v>
      </c>
      <c r="CJ186">
        <v>2.8077000000000002E-3</v>
      </c>
      <c r="CK186">
        <v>1.1699599999999999E-2</v>
      </c>
      <c r="CL186">
        <v>1.1449600000000001E-2</v>
      </c>
      <c r="CM186">
        <v>3.86098E-2</v>
      </c>
      <c r="CN186">
        <v>4.6555100000000002E-2</v>
      </c>
      <c r="CO186">
        <v>2.6788200000000002E-2</v>
      </c>
      <c r="CP186">
        <v>4.5426099999999997E-2</v>
      </c>
      <c r="CQ186">
        <v>7.3460000000000001E-3</v>
      </c>
      <c r="CR186">
        <v>-3.6342000000000002E-3</v>
      </c>
      <c r="CS186">
        <v>-1.7669600000000001E-2</v>
      </c>
      <c r="CT186">
        <v>0.19549659999999999</v>
      </c>
      <c r="CU186">
        <v>0.40860239999999998</v>
      </c>
      <c r="CV186">
        <v>9.2589400000000002E-2</v>
      </c>
      <c r="CW186">
        <v>-0.1701377</v>
      </c>
      <c r="CX186">
        <v>-0.12971640000000001</v>
      </c>
      <c r="CY186">
        <v>-0.10322779999999999</v>
      </c>
      <c r="CZ186">
        <v>-6.1031799999999997E-2</v>
      </c>
      <c r="DA186">
        <v>-3.9167E-2</v>
      </c>
      <c r="DB186">
        <v>-1.9998999999999999E-2</v>
      </c>
      <c r="DC186">
        <v>2.9323999999999999E-3</v>
      </c>
      <c r="DD186">
        <v>2.4301000000000001E-3</v>
      </c>
      <c r="DE186">
        <v>5.4656000000000001E-3</v>
      </c>
      <c r="DF186">
        <v>1.9606499999999999E-2</v>
      </c>
      <c r="DG186">
        <v>1.3279600000000001E-2</v>
      </c>
      <c r="DH186">
        <v>6.7318999999999999E-3</v>
      </c>
      <c r="DI186">
        <v>1.57091E-2</v>
      </c>
      <c r="DJ186">
        <v>1.6002800000000001E-2</v>
      </c>
      <c r="DK186">
        <v>4.41695E-2</v>
      </c>
      <c r="DL186">
        <v>5.3132600000000002E-2</v>
      </c>
      <c r="DM186">
        <v>3.4497300000000002E-2</v>
      </c>
      <c r="DN186">
        <v>5.3998400000000002E-2</v>
      </c>
      <c r="DO186">
        <v>1.6469600000000001E-2</v>
      </c>
      <c r="DP186">
        <v>5.7532E-3</v>
      </c>
      <c r="DQ186">
        <v>-8.2453000000000005E-3</v>
      </c>
      <c r="DR186">
        <v>0.204647</v>
      </c>
      <c r="DS186">
        <v>0.41765459999999999</v>
      </c>
      <c r="DT186">
        <v>0.1014346</v>
      </c>
      <c r="DU186">
        <v>-0.1615714</v>
      </c>
      <c r="DV186">
        <v>-0.1215034</v>
      </c>
      <c r="DW186">
        <v>-9.5303200000000005E-2</v>
      </c>
      <c r="DX186">
        <v>-5.3468700000000001E-2</v>
      </c>
      <c r="DY186">
        <v>-3.20965E-2</v>
      </c>
      <c r="DZ186">
        <v>-1.36258E-2</v>
      </c>
      <c r="EA186">
        <v>1.1421300000000001E-2</v>
      </c>
      <c r="EB186">
        <v>9.9488000000000007E-3</v>
      </c>
      <c r="EC186">
        <v>1.24137E-2</v>
      </c>
      <c r="ED186">
        <v>2.5976599999999999E-2</v>
      </c>
      <c r="EE186">
        <v>1.9138700000000002E-2</v>
      </c>
      <c r="EF186">
        <v>1.23979E-2</v>
      </c>
      <c r="EG186">
        <v>2.1498199999999999E-2</v>
      </c>
      <c r="EH186">
        <v>2.25769E-2</v>
      </c>
      <c r="EI186">
        <v>5.2196899999999997E-2</v>
      </c>
      <c r="EJ186">
        <v>6.2629299999999999E-2</v>
      </c>
      <c r="EK186">
        <v>4.5628000000000002E-2</v>
      </c>
      <c r="EL186">
        <v>6.6375400000000001E-2</v>
      </c>
      <c r="EM186">
        <v>2.9642700000000001E-2</v>
      </c>
      <c r="EN186">
        <v>1.9307100000000001E-2</v>
      </c>
      <c r="EO186">
        <v>5.3619999999999996E-3</v>
      </c>
      <c r="EP186">
        <v>0.21785879999999999</v>
      </c>
      <c r="EQ186">
        <v>0.43072460000000001</v>
      </c>
      <c r="ER186">
        <v>0.1142056</v>
      </c>
      <c r="ES186">
        <v>-0.1492028</v>
      </c>
      <c r="ET186">
        <v>-0.1096451</v>
      </c>
      <c r="EU186">
        <v>-8.38613E-2</v>
      </c>
      <c r="EV186">
        <v>-4.2548799999999998E-2</v>
      </c>
      <c r="EW186">
        <v>-2.1887799999999999E-2</v>
      </c>
      <c r="EX186">
        <v>-4.4238000000000003E-3</v>
      </c>
      <c r="EY186">
        <v>86.765879999999996</v>
      </c>
      <c r="EZ186">
        <v>85.412980000000005</v>
      </c>
      <c r="FA186">
        <v>83.540710000000004</v>
      </c>
      <c r="FB186">
        <v>81.667469999999994</v>
      </c>
      <c r="FC186">
        <v>79.818470000000005</v>
      </c>
      <c r="FD186">
        <v>78.825040000000001</v>
      </c>
      <c r="FE186">
        <v>77.641090000000005</v>
      </c>
      <c r="FF186">
        <v>80.1691</v>
      </c>
      <c r="FG186">
        <v>84.757980000000003</v>
      </c>
      <c r="FH186">
        <v>89.718270000000004</v>
      </c>
      <c r="FI186">
        <v>94.533289999999994</v>
      </c>
      <c r="FJ186">
        <v>98.419280000000001</v>
      </c>
      <c r="FK186">
        <v>101.1827</v>
      </c>
      <c r="FL186">
        <v>103.9504</v>
      </c>
      <c r="FM186">
        <v>104.6711</v>
      </c>
      <c r="FN186">
        <v>105.8937</v>
      </c>
      <c r="FO186">
        <v>106.4435</v>
      </c>
      <c r="FP186">
        <v>105.6734</v>
      </c>
      <c r="FQ186">
        <v>103.7726</v>
      </c>
      <c r="FR186">
        <v>100.7508</v>
      </c>
      <c r="FS186">
        <v>97.732830000000007</v>
      </c>
      <c r="FT186">
        <v>95.207890000000006</v>
      </c>
      <c r="FU186">
        <v>91.937550000000002</v>
      </c>
      <c r="FV186">
        <v>88.672719999999998</v>
      </c>
      <c r="FW186">
        <v>0.15248719999999999</v>
      </c>
      <c r="FX186">
        <v>1.22156E-2</v>
      </c>
      <c r="FY186">
        <v>1.22156E-2</v>
      </c>
      <c r="FZ186">
        <v>0</v>
      </c>
      <c r="GA186">
        <v>0</v>
      </c>
    </row>
    <row r="187" spans="1:183" x14ac:dyDescent="0.3">
      <c r="A187" t="s">
        <v>52</v>
      </c>
      <c r="B187" t="s">
        <v>53</v>
      </c>
      <c r="C187" t="s">
        <v>98</v>
      </c>
      <c r="D187" s="6">
        <v>44766</v>
      </c>
      <c r="F187" s="46"/>
      <c r="G187" s="46"/>
      <c r="H187" s="46"/>
      <c r="FZ187">
        <v>0</v>
      </c>
      <c r="GA187">
        <v>1</v>
      </c>
    </row>
    <row r="188" spans="1:183" x14ac:dyDescent="0.3">
      <c r="A188" t="s">
        <v>52</v>
      </c>
      <c r="B188" t="s">
        <v>53</v>
      </c>
      <c r="C188" t="s">
        <v>98</v>
      </c>
      <c r="D188" s="6">
        <v>44771</v>
      </c>
      <c r="E188" s="46">
        <v>18</v>
      </c>
      <c r="F188" s="46">
        <v>20</v>
      </c>
      <c r="G188" s="46">
        <v>19</v>
      </c>
      <c r="H188" s="46">
        <v>19</v>
      </c>
      <c r="I188">
        <v>18860</v>
      </c>
      <c r="J188">
        <v>49101</v>
      </c>
      <c r="K188">
        <v>1.152957</v>
      </c>
      <c r="L188">
        <v>0.98835609999999996</v>
      </c>
      <c r="M188">
        <v>0.88015710000000003</v>
      </c>
      <c r="N188">
        <v>0.79899010000000004</v>
      </c>
      <c r="O188">
        <v>0.74974819999999998</v>
      </c>
      <c r="P188">
        <v>0.72873370000000004</v>
      </c>
      <c r="Q188">
        <v>0.73320909999999995</v>
      </c>
      <c r="R188">
        <v>0.79389770000000004</v>
      </c>
      <c r="S188">
        <v>0.88303730000000002</v>
      </c>
      <c r="T188">
        <v>1.0106010000000001</v>
      </c>
      <c r="U188">
        <v>1.195621</v>
      </c>
      <c r="V188">
        <v>1.447654</v>
      </c>
      <c r="W188">
        <v>1.7343219999999999</v>
      </c>
      <c r="X188">
        <v>2.0351490000000001</v>
      </c>
      <c r="Y188">
        <v>2.3151299999999999</v>
      </c>
      <c r="Z188">
        <v>2.573337</v>
      </c>
      <c r="AA188">
        <v>2.7277</v>
      </c>
      <c r="AB188">
        <v>2.7874889999999999</v>
      </c>
      <c r="AC188">
        <v>2.7023739999999998</v>
      </c>
      <c r="AD188">
        <v>2.4582700000000002</v>
      </c>
      <c r="AE188">
        <v>2.2164869999999999</v>
      </c>
      <c r="AF188">
        <v>2.0256099999999999</v>
      </c>
      <c r="AG188">
        <v>1.7503649999999999</v>
      </c>
      <c r="AH188">
        <v>1.462367</v>
      </c>
      <c r="AI188">
        <v>2.5747999999999999E-3</v>
      </c>
      <c r="AJ188">
        <v>-6.0821E-3</v>
      </c>
      <c r="AK188">
        <v>-2.3425999999999998E-3</v>
      </c>
      <c r="AL188">
        <v>-4.7948000000000001E-3</v>
      </c>
      <c r="AM188">
        <v>-1.1720400000000001E-2</v>
      </c>
      <c r="AN188">
        <v>-8.1273999999999999E-3</v>
      </c>
      <c r="AO188">
        <v>-9.9675000000000007E-3</v>
      </c>
      <c r="AP188">
        <v>-1.6072E-3</v>
      </c>
      <c r="AQ188">
        <v>-1.8943E-3</v>
      </c>
      <c r="AR188">
        <v>-1.13893E-2</v>
      </c>
      <c r="AS188">
        <v>-2.3536399999999999E-2</v>
      </c>
      <c r="AT188">
        <v>-7.5775E-3</v>
      </c>
      <c r="AU188">
        <v>-2.6003100000000001E-2</v>
      </c>
      <c r="AV188">
        <v>-2.4599300000000001E-2</v>
      </c>
      <c r="AW188">
        <v>-2.69801E-2</v>
      </c>
      <c r="AX188">
        <v>-2.5815999999999999E-2</v>
      </c>
      <c r="AY188">
        <v>-4.96307E-2</v>
      </c>
      <c r="AZ188">
        <v>0.1277722</v>
      </c>
      <c r="BA188">
        <v>0.1745024</v>
      </c>
      <c r="BB188">
        <v>-0.105186</v>
      </c>
      <c r="BC188">
        <v>-0.13006680000000001</v>
      </c>
      <c r="BD188">
        <v>-6.8968799999999997E-2</v>
      </c>
      <c r="BE188">
        <v>-2.2907899999999998E-2</v>
      </c>
      <c r="BF188">
        <v>-7.9839000000000004E-3</v>
      </c>
      <c r="BG188">
        <v>7.9471999999999998E-3</v>
      </c>
      <c r="BH188">
        <v>-1.3392E-3</v>
      </c>
      <c r="BI188">
        <v>1.9387E-3</v>
      </c>
      <c r="BJ188">
        <v>-9.6949999999999998E-4</v>
      </c>
      <c r="BK188">
        <v>-8.1627000000000002E-3</v>
      </c>
      <c r="BL188">
        <v>-4.6426000000000002E-3</v>
      </c>
      <c r="BM188">
        <v>-6.4337999999999999E-3</v>
      </c>
      <c r="BN188">
        <v>2.3915E-3</v>
      </c>
      <c r="BO188">
        <v>2.7169E-3</v>
      </c>
      <c r="BP188">
        <v>-5.9886999999999996E-3</v>
      </c>
      <c r="BQ188">
        <v>-1.7230700000000002E-2</v>
      </c>
      <c r="BR188">
        <v>-3.7280000000000001E-4</v>
      </c>
      <c r="BS188">
        <v>-1.8005199999999999E-2</v>
      </c>
      <c r="BT188">
        <v>-1.5949600000000001E-2</v>
      </c>
      <c r="BU188">
        <v>-1.80529E-2</v>
      </c>
      <c r="BV188">
        <v>-1.66386E-2</v>
      </c>
      <c r="BW188">
        <v>-4.0546800000000001E-2</v>
      </c>
      <c r="BX188">
        <v>0.13677700000000001</v>
      </c>
      <c r="BY188">
        <v>0.18324650000000001</v>
      </c>
      <c r="BZ188">
        <v>-9.6656500000000006E-2</v>
      </c>
      <c r="CA188">
        <v>-0.12192210000000001</v>
      </c>
      <c r="CB188">
        <v>-6.1254700000000002E-2</v>
      </c>
      <c r="CC188">
        <v>-1.5784300000000001E-2</v>
      </c>
      <c r="CD188">
        <v>-1.6138999999999999E-3</v>
      </c>
      <c r="CE188">
        <v>1.1668E-2</v>
      </c>
      <c r="CF188">
        <v>1.9456E-3</v>
      </c>
      <c r="CG188">
        <v>4.9039000000000001E-3</v>
      </c>
      <c r="CH188">
        <v>1.6799E-3</v>
      </c>
      <c r="CI188">
        <v>-5.6987000000000001E-3</v>
      </c>
      <c r="CJ188">
        <v>-2.2288999999999998E-3</v>
      </c>
      <c r="CK188">
        <v>-3.9864000000000002E-3</v>
      </c>
      <c r="CL188">
        <v>5.1609000000000004E-3</v>
      </c>
      <c r="CM188">
        <v>5.9106000000000002E-3</v>
      </c>
      <c r="CN188">
        <v>-2.2483E-3</v>
      </c>
      <c r="CO188">
        <v>-1.2863400000000001E-2</v>
      </c>
      <c r="CP188">
        <v>4.6172000000000001E-3</v>
      </c>
      <c r="CQ188">
        <v>-1.2466E-2</v>
      </c>
      <c r="CR188">
        <v>-9.9588000000000003E-3</v>
      </c>
      <c r="CS188">
        <v>-1.1869899999999999E-2</v>
      </c>
      <c r="CT188">
        <v>-1.0282400000000001E-2</v>
      </c>
      <c r="CU188">
        <v>-3.4255399999999998E-2</v>
      </c>
      <c r="CV188">
        <v>0.14301369999999999</v>
      </c>
      <c r="CW188">
        <v>0.18930269999999999</v>
      </c>
      <c r="CX188">
        <v>-9.0748999999999996E-2</v>
      </c>
      <c r="CY188">
        <v>-0.1162811</v>
      </c>
      <c r="CZ188">
        <v>-5.59119E-2</v>
      </c>
      <c r="DA188">
        <v>-1.0850500000000001E-2</v>
      </c>
      <c r="DB188">
        <v>2.7978999999999999E-3</v>
      </c>
      <c r="DC188">
        <v>1.53889E-2</v>
      </c>
      <c r="DD188">
        <v>5.2304999999999999E-3</v>
      </c>
      <c r="DE188">
        <v>7.8691000000000004E-3</v>
      </c>
      <c r="DF188">
        <v>4.3293999999999997E-3</v>
      </c>
      <c r="DG188">
        <v>-3.2347000000000001E-3</v>
      </c>
      <c r="DH188">
        <v>1.8469999999999999E-4</v>
      </c>
      <c r="DI188">
        <v>-1.539E-3</v>
      </c>
      <c r="DJ188">
        <v>7.9304000000000006E-3</v>
      </c>
      <c r="DK188">
        <v>9.1042999999999992E-3</v>
      </c>
      <c r="DL188">
        <v>1.4922E-3</v>
      </c>
      <c r="DM188">
        <v>-8.4960999999999995E-3</v>
      </c>
      <c r="DN188">
        <v>9.6071999999999998E-3</v>
      </c>
      <c r="DO188">
        <v>-6.9267E-3</v>
      </c>
      <c r="DP188">
        <v>-3.9680000000000002E-3</v>
      </c>
      <c r="DQ188">
        <v>-5.6868999999999999E-3</v>
      </c>
      <c r="DR188">
        <v>-3.9262000000000003E-3</v>
      </c>
      <c r="DS188">
        <v>-2.79639E-2</v>
      </c>
      <c r="DT188">
        <v>0.1492503</v>
      </c>
      <c r="DU188">
        <v>0.1953588</v>
      </c>
      <c r="DV188">
        <v>-8.4841399999999997E-2</v>
      </c>
      <c r="DW188">
        <v>-0.11064010000000001</v>
      </c>
      <c r="DX188">
        <v>-5.0569200000000002E-2</v>
      </c>
      <c r="DY188">
        <v>-5.9167999999999998E-3</v>
      </c>
      <c r="DZ188">
        <v>7.2097000000000003E-3</v>
      </c>
      <c r="EA188">
        <v>2.07613E-2</v>
      </c>
      <c r="EB188">
        <v>9.9732999999999992E-3</v>
      </c>
      <c r="EC188">
        <v>1.21504E-2</v>
      </c>
      <c r="ED188">
        <v>8.1547000000000008E-3</v>
      </c>
      <c r="EE188">
        <v>3.2299999999999999E-4</v>
      </c>
      <c r="EF188">
        <v>3.6695999999999999E-3</v>
      </c>
      <c r="EG188">
        <v>1.9946999999999999E-3</v>
      </c>
      <c r="EH188">
        <v>1.1929E-2</v>
      </c>
      <c r="EI188">
        <v>1.37155E-2</v>
      </c>
      <c r="EJ188">
        <v>6.8928000000000001E-3</v>
      </c>
      <c r="EK188">
        <v>-2.1903999999999999E-3</v>
      </c>
      <c r="EL188">
        <v>1.6812000000000001E-2</v>
      </c>
      <c r="EM188">
        <v>1.0712E-3</v>
      </c>
      <c r="EN188">
        <v>4.6816999999999996E-3</v>
      </c>
      <c r="EO188">
        <v>3.2403000000000002E-3</v>
      </c>
      <c r="EP188">
        <v>5.2510999999999999E-3</v>
      </c>
      <c r="EQ188">
        <v>-1.8880000000000001E-2</v>
      </c>
      <c r="ER188">
        <v>0.15825510000000001</v>
      </c>
      <c r="ES188">
        <v>0.2041029</v>
      </c>
      <c r="ET188">
        <v>-7.6311900000000002E-2</v>
      </c>
      <c r="EU188">
        <v>-0.1024953</v>
      </c>
      <c r="EV188">
        <v>-4.28551E-2</v>
      </c>
      <c r="EW188">
        <v>1.2068000000000001E-3</v>
      </c>
      <c r="EX188">
        <v>1.35797E-2</v>
      </c>
      <c r="EY188">
        <v>78.360870000000006</v>
      </c>
      <c r="EZ188">
        <v>76.481790000000004</v>
      </c>
      <c r="FA188">
        <v>74.825339999999997</v>
      </c>
      <c r="FB188">
        <v>73.382390000000001</v>
      </c>
      <c r="FC188">
        <v>72.059979999999996</v>
      </c>
      <c r="FD188">
        <v>71.42062</v>
      </c>
      <c r="FE188">
        <v>71.133930000000007</v>
      </c>
      <c r="FF188">
        <v>72.630840000000006</v>
      </c>
      <c r="FG188">
        <v>75.732879999999994</v>
      </c>
      <c r="FH188">
        <v>79.964190000000002</v>
      </c>
      <c r="FI188">
        <v>84.146259999999998</v>
      </c>
      <c r="FJ188">
        <v>87.702759999999998</v>
      </c>
      <c r="FK188">
        <v>90.966579999999993</v>
      </c>
      <c r="FL188">
        <v>93.525189999999995</v>
      </c>
      <c r="FM188">
        <v>95.468019999999996</v>
      </c>
      <c r="FN188">
        <v>97.207179999999994</v>
      </c>
      <c r="FO188">
        <v>98.452349999999996</v>
      </c>
      <c r="FP188">
        <v>97.824209999999994</v>
      </c>
      <c r="FQ188">
        <v>96.005920000000003</v>
      </c>
      <c r="FR188">
        <v>92.427970000000002</v>
      </c>
      <c r="FS188">
        <v>88.75027</v>
      </c>
      <c r="FT188">
        <v>85.483699999999999</v>
      </c>
      <c r="FU188">
        <v>82.678560000000004</v>
      </c>
      <c r="FV188">
        <v>79.765969999999996</v>
      </c>
      <c r="FW188">
        <v>9.7220299999999996E-2</v>
      </c>
      <c r="FX188">
        <v>8.1151000000000001E-3</v>
      </c>
      <c r="FY188">
        <v>8.1151000000000001E-3</v>
      </c>
      <c r="FZ188">
        <v>0</v>
      </c>
      <c r="GA188">
        <v>0</v>
      </c>
    </row>
    <row r="189" spans="1:183" x14ac:dyDescent="0.3">
      <c r="A189" t="s">
        <v>52</v>
      </c>
      <c r="B189" t="s">
        <v>53</v>
      </c>
      <c r="C189" t="s">
        <v>98</v>
      </c>
      <c r="D189" s="6">
        <v>44789</v>
      </c>
      <c r="E189" s="46">
        <v>18</v>
      </c>
      <c r="F189" s="46">
        <v>22</v>
      </c>
      <c r="G189" s="46">
        <v>21</v>
      </c>
      <c r="H189" s="46">
        <v>19</v>
      </c>
      <c r="I189">
        <v>41075</v>
      </c>
      <c r="J189">
        <v>43010</v>
      </c>
      <c r="K189">
        <v>0.96709160000000005</v>
      </c>
      <c r="L189">
        <v>0.82274139999999996</v>
      </c>
      <c r="M189">
        <v>0.72433689999999995</v>
      </c>
      <c r="N189">
        <v>0.65493860000000004</v>
      </c>
      <c r="O189">
        <v>0.62005259999999995</v>
      </c>
      <c r="P189">
        <v>0.61771569999999998</v>
      </c>
      <c r="Q189">
        <v>0.65288740000000001</v>
      </c>
      <c r="R189">
        <v>0.70983879999999999</v>
      </c>
      <c r="S189">
        <v>0.75729679999999999</v>
      </c>
      <c r="T189">
        <v>0.85201530000000003</v>
      </c>
      <c r="U189">
        <v>1.018256</v>
      </c>
      <c r="V189">
        <v>1.2383839999999999</v>
      </c>
      <c r="W189">
        <v>1.555555</v>
      </c>
      <c r="X189">
        <v>1.91354</v>
      </c>
      <c r="Y189">
        <v>2.2871039999999998</v>
      </c>
      <c r="Z189">
        <v>2.6440809999999999</v>
      </c>
      <c r="AA189">
        <v>2.8683839999999998</v>
      </c>
      <c r="AB189">
        <v>2.9996390000000002</v>
      </c>
      <c r="AC189">
        <v>2.9509660000000002</v>
      </c>
      <c r="AD189">
        <v>2.7077650000000002</v>
      </c>
      <c r="AE189">
        <v>2.4247510000000001</v>
      </c>
      <c r="AF189">
        <v>2.1384300000000001</v>
      </c>
      <c r="AG189">
        <v>1.743471</v>
      </c>
      <c r="AH189">
        <v>1.3893800000000001</v>
      </c>
      <c r="AI189">
        <v>-4.2081999999999996E-3</v>
      </c>
      <c r="AJ189">
        <v>-1.423E-3</v>
      </c>
      <c r="AK189">
        <v>-2.1565999999999998E-3</v>
      </c>
      <c r="AL189">
        <v>-4.504E-4</v>
      </c>
      <c r="AM189">
        <v>-2.7599999999999999E-4</v>
      </c>
      <c r="AN189">
        <v>1.6178E-3</v>
      </c>
      <c r="AO189">
        <v>1.2113E-3</v>
      </c>
      <c r="AP189">
        <v>1.5171E-3</v>
      </c>
      <c r="AQ189">
        <v>-7.5659999999999996E-4</v>
      </c>
      <c r="AR189">
        <v>-9.7926000000000003E-3</v>
      </c>
      <c r="AS189">
        <v>-5.6952000000000001E-3</v>
      </c>
      <c r="AT189">
        <v>-1.5397599999999999E-2</v>
      </c>
      <c r="AU189">
        <v>-1.14666E-2</v>
      </c>
      <c r="AV189">
        <v>-1.3672699999999999E-2</v>
      </c>
      <c r="AW189">
        <v>-2.27948E-2</v>
      </c>
      <c r="AX189">
        <v>-2.1250700000000001E-2</v>
      </c>
      <c r="AY189">
        <v>-3.9763E-2</v>
      </c>
      <c r="AZ189">
        <v>9.8427500000000001E-2</v>
      </c>
      <c r="BA189">
        <v>0.173092</v>
      </c>
      <c r="BB189">
        <v>5.4811499999999999E-2</v>
      </c>
      <c r="BC189">
        <v>-2.7008799999999999E-2</v>
      </c>
      <c r="BD189">
        <v>-0.1093179</v>
      </c>
      <c r="BE189">
        <v>-9.8663000000000001E-2</v>
      </c>
      <c r="BF189">
        <v>-5.2222900000000003E-2</v>
      </c>
      <c r="BG189">
        <v>-5.1460000000000004E-4</v>
      </c>
      <c r="BH189">
        <v>1.9846E-3</v>
      </c>
      <c r="BI189">
        <v>8.8909999999999998E-4</v>
      </c>
      <c r="BJ189">
        <v>2.2227000000000002E-3</v>
      </c>
      <c r="BK189">
        <v>2.1771E-3</v>
      </c>
      <c r="BL189">
        <v>3.8438000000000001E-3</v>
      </c>
      <c r="BM189">
        <v>3.4047000000000001E-3</v>
      </c>
      <c r="BN189">
        <v>3.9012000000000001E-3</v>
      </c>
      <c r="BO189">
        <v>1.949E-3</v>
      </c>
      <c r="BP189">
        <v>-6.6239000000000003E-3</v>
      </c>
      <c r="BQ189">
        <v>-1.9119E-3</v>
      </c>
      <c r="BR189">
        <v>-1.09766E-2</v>
      </c>
      <c r="BS189">
        <v>-6.3353999999999997E-3</v>
      </c>
      <c r="BT189">
        <v>-7.9413000000000001E-3</v>
      </c>
      <c r="BU189">
        <v>-1.65988E-2</v>
      </c>
      <c r="BV189">
        <v>-1.48606E-2</v>
      </c>
      <c r="BW189">
        <v>-3.3328200000000002E-2</v>
      </c>
      <c r="BX189">
        <v>0.1047067</v>
      </c>
      <c r="BY189">
        <v>0.17927879999999999</v>
      </c>
      <c r="BZ189">
        <v>6.0906799999999997E-2</v>
      </c>
      <c r="CA189">
        <v>-2.1171200000000001E-2</v>
      </c>
      <c r="CB189">
        <v>-0.1036871</v>
      </c>
      <c r="CC189">
        <v>-9.3488199999999994E-2</v>
      </c>
      <c r="CD189">
        <v>-4.7718799999999999E-2</v>
      </c>
      <c r="CE189">
        <v>2.0436E-3</v>
      </c>
      <c r="CF189">
        <v>4.3447E-3</v>
      </c>
      <c r="CG189">
        <v>2.9984999999999999E-3</v>
      </c>
      <c r="CH189">
        <v>4.0740000000000004E-3</v>
      </c>
      <c r="CI189">
        <v>3.8760999999999999E-3</v>
      </c>
      <c r="CJ189">
        <v>5.3855999999999999E-3</v>
      </c>
      <c r="CK189">
        <v>4.9237999999999999E-3</v>
      </c>
      <c r="CL189">
        <v>5.5525000000000001E-3</v>
      </c>
      <c r="CM189">
        <v>3.8229000000000002E-3</v>
      </c>
      <c r="CN189">
        <v>-4.4292999999999997E-3</v>
      </c>
      <c r="CO189">
        <v>7.0839999999999998E-4</v>
      </c>
      <c r="CP189">
        <v>-7.9147000000000002E-3</v>
      </c>
      <c r="CQ189">
        <v>-2.7816E-3</v>
      </c>
      <c r="CR189">
        <v>-3.9718000000000002E-3</v>
      </c>
      <c r="CS189">
        <v>-1.2307500000000001E-2</v>
      </c>
      <c r="CT189">
        <v>-1.0434799999999999E-2</v>
      </c>
      <c r="CU189">
        <v>-2.8871399999999998E-2</v>
      </c>
      <c r="CV189">
        <v>0.10905570000000001</v>
      </c>
      <c r="CW189">
        <v>0.1835637</v>
      </c>
      <c r="CX189">
        <v>6.5128400000000003E-2</v>
      </c>
      <c r="CY189">
        <v>-1.71281E-2</v>
      </c>
      <c r="CZ189">
        <v>-9.9787200000000006E-2</v>
      </c>
      <c r="DA189">
        <v>-8.9904100000000001E-2</v>
      </c>
      <c r="DB189">
        <v>-4.4599399999999997E-2</v>
      </c>
      <c r="DC189">
        <v>4.6017999999999996E-3</v>
      </c>
      <c r="DD189">
        <v>6.7048000000000003E-3</v>
      </c>
      <c r="DE189">
        <v>5.1079000000000003E-3</v>
      </c>
      <c r="DF189">
        <v>5.9253999999999999E-3</v>
      </c>
      <c r="DG189">
        <v>5.5751000000000004E-3</v>
      </c>
      <c r="DH189">
        <v>6.9273E-3</v>
      </c>
      <c r="DI189">
        <v>6.4428999999999997E-3</v>
      </c>
      <c r="DJ189">
        <v>7.2037999999999998E-3</v>
      </c>
      <c r="DK189">
        <v>5.6968000000000001E-3</v>
      </c>
      <c r="DL189">
        <v>-2.2347000000000001E-3</v>
      </c>
      <c r="DM189">
        <v>3.3287E-3</v>
      </c>
      <c r="DN189">
        <v>-4.8528E-3</v>
      </c>
      <c r="DO189">
        <v>7.7229999999999996E-4</v>
      </c>
      <c r="DP189" s="34">
        <v>-2.3199999999999998E-6</v>
      </c>
      <c r="DQ189">
        <v>-8.0161999999999994E-3</v>
      </c>
      <c r="DR189">
        <v>-6.0090999999999999E-3</v>
      </c>
      <c r="DS189">
        <v>-2.4414600000000002E-2</v>
      </c>
      <c r="DT189">
        <v>0.1134047</v>
      </c>
      <c r="DU189">
        <v>0.18784870000000001</v>
      </c>
      <c r="DV189">
        <v>6.9350099999999998E-2</v>
      </c>
      <c r="DW189">
        <v>-1.30849E-2</v>
      </c>
      <c r="DX189">
        <v>-9.5887299999999995E-2</v>
      </c>
      <c r="DY189">
        <v>-8.6319999999999994E-2</v>
      </c>
      <c r="DZ189">
        <v>-4.14799E-2</v>
      </c>
      <c r="EA189">
        <v>8.2955000000000008E-3</v>
      </c>
      <c r="EB189">
        <v>1.0112400000000001E-2</v>
      </c>
      <c r="EC189">
        <v>8.1536000000000004E-3</v>
      </c>
      <c r="ED189">
        <v>8.5985000000000002E-3</v>
      </c>
      <c r="EE189">
        <v>8.0283000000000004E-3</v>
      </c>
      <c r="EF189">
        <v>9.1532999999999996E-3</v>
      </c>
      <c r="EG189">
        <v>8.6362000000000001E-3</v>
      </c>
      <c r="EH189">
        <v>9.5878999999999999E-3</v>
      </c>
      <c r="EI189">
        <v>8.4025000000000002E-3</v>
      </c>
      <c r="EJ189">
        <v>9.3389999999999999E-4</v>
      </c>
      <c r="EK189">
        <v>7.1120000000000003E-3</v>
      </c>
      <c r="EL189">
        <v>-4.3189999999999998E-4</v>
      </c>
      <c r="EM189">
        <v>5.9034999999999999E-3</v>
      </c>
      <c r="EN189">
        <v>5.7289999999999997E-3</v>
      </c>
      <c r="EO189">
        <v>-1.8203E-3</v>
      </c>
      <c r="EP189">
        <v>3.8099999999999999E-4</v>
      </c>
      <c r="EQ189">
        <v>-1.7979700000000001E-2</v>
      </c>
      <c r="ER189">
        <v>0.1196839</v>
      </c>
      <c r="ES189">
        <v>0.1940354</v>
      </c>
      <c r="ET189">
        <v>7.5445399999999996E-2</v>
      </c>
      <c r="EU189">
        <v>-7.2472999999999999E-3</v>
      </c>
      <c r="EV189">
        <v>-9.0256500000000003E-2</v>
      </c>
      <c r="EW189">
        <v>-8.1145099999999998E-2</v>
      </c>
      <c r="EX189">
        <v>-3.6975800000000003E-2</v>
      </c>
      <c r="EY189">
        <v>72.700839999999999</v>
      </c>
      <c r="EZ189">
        <v>71.711789999999993</v>
      </c>
      <c r="FA189">
        <v>70.055660000000003</v>
      </c>
      <c r="FB189">
        <v>68.790890000000005</v>
      </c>
      <c r="FC189">
        <v>67.357770000000002</v>
      </c>
      <c r="FD189">
        <v>66.66028</v>
      </c>
      <c r="FE189">
        <v>66.338260000000005</v>
      </c>
      <c r="FF189">
        <v>68.77722</v>
      </c>
      <c r="FG189">
        <v>74.001459999999994</v>
      </c>
      <c r="FH189">
        <v>79.713679999999997</v>
      </c>
      <c r="FI189">
        <v>84.834540000000004</v>
      </c>
      <c r="FJ189">
        <v>89.529899999999998</v>
      </c>
      <c r="FK189">
        <v>93.956059999999994</v>
      </c>
      <c r="FL189">
        <v>97.751900000000006</v>
      </c>
      <c r="FM189">
        <v>100.2418</v>
      </c>
      <c r="FN189">
        <v>101.4007</v>
      </c>
      <c r="FO189">
        <v>101.1987</v>
      </c>
      <c r="FP189">
        <v>99.556240000000003</v>
      </c>
      <c r="FQ189">
        <v>97.01097</v>
      </c>
      <c r="FR189">
        <v>92.352419999999995</v>
      </c>
      <c r="FS189">
        <v>87.176150000000007</v>
      </c>
      <c r="FT189">
        <v>83.573409999999996</v>
      </c>
      <c r="FU189">
        <v>80.718620000000001</v>
      </c>
      <c r="FV189">
        <v>78.422740000000005</v>
      </c>
      <c r="FW189">
        <v>6.2611899999999998E-2</v>
      </c>
      <c r="FX189">
        <v>5.5894999999999999E-3</v>
      </c>
      <c r="FY189">
        <v>5.5894999999999999E-3</v>
      </c>
      <c r="FZ189">
        <v>0</v>
      </c>
      <c r="GA189">
        <v>0</v>
      </c>
    </row>
    <row r="190" spans="1:183" x14ac:dyDescent="0.3">
      <c r="A190" t="s">
        <v>52</v>
      </c>
      <c r="B190" t="s">
        <v>53</v>
      </c>
      <c r="C190" t="s">
        <v>98</v>
      </c>
      <c r="D190" s="6">
        <v>44790</v>
      </c>
      <c r="E190" s="46">
        <v>17</v>
      </c>
      <c r="F190" s="46">
        <v>19</v>
      </c>
      <c r="G190" s="46">
        <v>18</v>
      </c>
      <c r="H190" s="46">
        <v>19</v>
      </c>
      <c r="I190">
        <v>38312</v>
      </c>
      <c r="J190">
        <v>42999</v>
      </c>
      <c r="K190">
        <v>1.1486689999999999</v>
      </c>
      <c r="L190">
        <v>0.98243919999999996</v>
      </c>
      <c r="M190">
        <v>0.86287579999999997</v>
      </c>
      <c r="N190">
        <v>0.78272790000000003</v>
      </c>
      <c r="O190">
        <v>0.73979170000000005</v>
      </c>
      <c r="P190">
        <v>0.72786969999999995</v>
      </c>
      <c r="Q190">
        <v>0.75944089999999997</v>
      </c>
      <c r="R190">
        <v>0.82160060000000001</v>
      </c>
      <c r="S190">
        <v>0.87959069999999995</v>
      </c>
      <c r="T190">
        <v>0.99769249999999998</v>
      </c>
      <c r="U190">
        <v>1.1369009999999999</v>
      </c>
      <c r="V190">
        <v>1.3061039999999999</v>
      </c>
      <c r="W190">
        <v>1.517779</v>
      </c>
      <c r="X190">
        <v>1.721695</v>
      </c>
      <c r="Y190">
        <v>1.9152260000000001</v>
      </c>
      <c r="Z190">
        <v>2.10249</v>
      </c>
      <c r="AA190">
        <v>2.2070379999999998</v>
      </c>
      <c r="AB190">
        <v>2.3024200000000001</v>
      </c>
      <c r="AC190">
        <v>2.285866</v>
      </c>
      <c r="AD190">
        <v>2.0949209999999998</v>
      </c>
      <c r="AE190">
        <v>1.9000300000000001</v>
      </c>
      <c r="AF190">
        <v>1.7161850000000001</v>
      </c>
      <c r="AG190">
        <v>1.428177</v>
      </c>
      <c r="AH190">
        <v>1.1521140000000001</v>
      </c>
      <c r="AI190">
        <v>-2.6150099999999999E-2</v>
      </c>
      <c r="AJ190">
        <v>-1.4265099999999999E-2</v>
      </c>
      <c r="AK190">
        <v>-9.9267999999999995E-3</v>
      </c>
      <c r="AL190">
        <v>-5.7879999999999997E-4</v>
      </c>
      <c r="AM190">
        <v>-4.306E-4</v>
      </c>
      <c r="AN190">
        <v>-3.5328E-3</v>
      </c>
      <c r="AO190">
        <v>-7.4795E-3</v>
      </c>
      <c r="AP190">
        <v>-1.10121E-2</v>
      </c>
      <c r="AQ190">
        <v>-1.87032E-2</v>
      </c>
      <c r="AR190">
        <v>-1.65037E-2</v>
      </c>
      <c r="AS190">
        <v>-1.79227E-2</v>
      </c>
      <c r="AT190">
        <v>-2.4744200000000001E-2</v>
      </c>
      <c r="AU190">
        <v>-2.2318299999999999E-2</v>
      </c>
      <c r="AV190">
        <v>-3.4979200000000002E-2</v>
      </c>
      <c r="AW190">
        <v>-3.18359E-2</v>
      </c>
      <c r="AX190">
        <v>-1.7161699999999998E-2</v>
      </c>
      <c r="AY190">
        <v>0.1838486</v>
      </c>
      <c r="AZ190">
        <v>0.21143909999999999</v>
      </c>
      <c r="BA190">
        <v>0.1830331</v>
      </c>
      <c r="BB190">
        <v>-0.19735710000000001</v>
      </c>
      <c r="BC190">
        <v>-0.12787750000000001</v>
      </c>
      <c r="BD190">
        <v>-6.1455900000000001E-2</v>
      </c>
      <c r="BE190">
        <v>-2.19583E-2</v>
      </c>
      <c r="BF190">
        <v>-1.2177199999999999E-2</v>
      </c>
      <c r="BG190">
        <v>-2.2046400000000001E-2</v>
      </c>
      <c r="BH190">
        <v>-1.0505199999999999E-2</v>
      </c>
      <c r="BI190">
        <v>-6.5079999999999999E-3</v>
      </c>
      <c r="BJ190">
        <v>2.4948000000000001E-3</v>
      </c>
      <c r="BK190">
        <v>2.4007999999999998E-3</v>
      </c>
      <c r="BL190">
        <v>-9.1889999999999995E-4</v>
      </c>
      <c r="BM190">
        <v>-4.8541000000000001E-3</v>
      </c>
      <c r="BN190">
        <v>-8.182E-3</v>
      </c>
      <c r="BO190">
        <v>-1.5514E-2</v>
      </c>
      <c r="BP190">
        <v>-1.2801099999999999E-2</v>
      </c>
      <c r="BQ190">
        <v>-1.3807099999999999E-2</v>
      </c>
      <c r="BR190">
        <v>-2.0182100000000001E-2</v>
      </c>
      <c r="BS190">
        <v>-1.73251E-2</v>
      </c>
      <c r="BT190">
        <v>-2.9625499999999999E-2</v>
      </c>
      <c r="BU190">
        <v>-2.6251300000000002E-2</v>
      </c>
      <c r="BV190">
        <v>-1.13857E-2</v>
      </c>
      <c r="BW190">
        <v>0.18955359999999999</v>
      </c>
      <c r="BX190">
        <v>0.21702740000000001</v>
      </c>
      <c r="BY190">
        <v>0.1884979</v>
      </c>
      <c r="BZ190">
        <v>-0.19176689999999999</v>
      </c>
      <c r="CA190">
        <v>-0.1227792</v>
      </c>
      <c r="CB190">
        <v>-5.6708599999999998E-2</v>
      </c>
      <c r="CC190">
        <v>-1.7693799999999999E-2</v>
      </c>
      <c r="CD190">
        <v>-8.4250999999999996E-3</v>
      </c>
      <c r="CE190">
        <v>-1.9204100000000002E-2</v>
      </c>
      <c r="CF190">
        <v>-7.9012000000000006E-3</v>
      </c>
      <c r="CG190">
        <v>-4.1400999999999999E-3</v>
      </c>
      <c r="CH190">
        <v>4.6236000000000003E-3</v>
      </c>
      <c r="CI190">
        <v>4.3617999999999999E-3</v>
      </c>
      <c r="CJ190">
        <v>8.9139999999999998E-4</v>
      </c>
      <c r="CK190">
        <v>-3.0358E-3</v>
      </c>
      <c r="CL190">
        <v>-6.2218999999999998E-3</v>
      </c>
      <c r="CM190">
        <v>-1.33051E-2</v>
      </c>
      <c r="CN190">
        <v>-1.02366E-2</v>
      </c>
      <c r="CO190">
        <v>-1.09567E-2</v>
      </c>
      <c r="CP190">
        <v>-1.70224E-2</v>
      </c>
      <c r="CQ190">
        <v>-1.38669E-2</v>
      </c>
      <c r="CR190">
        <v>-2.5917599999999999E-2</v>
      </c>
      <c r="CS190">
        <v>-2.2383500000000001E-2</v>
      </c>
      <c r="CT190">
        <v>-7.3851999999999998E-3</v>
      </c>
      <c r="CU190">
        <v>0.1935048</v>
      </c>
      <c r="CV190">
        <v>0.22089790000000001</v>
      </c>
      <c r="CW190">
        <v>0.1922828</v>
      </c>
      <c r="CX190">
        <v>-0.18789510000000001</v>
      </c>
      <c r="CY190">
        <v>-0.1192481</v>
      </c>
      <c r="CZ190">
        <v>-5.3420599999999999E-2</v>
      </c>
      <c r="DA190">
        <v>-1.4740100000000001E-2</v>
      </c>
      <c r="DB190">
        <v>-5.8263000000000004E-3</v>
      </c>
      <c r="DC190">
        <v>-1.6361899999999999E-2</v>
      </c>
      <c r="DD190">
        <v>-5.2970999999999999E-3</v>
      </c>
      <c r="DE190">
        <v>-1.7722E-3</v>
      </c>
      <c r="DF190">
        <v>6.7523000000000001E-3</v>
      </c>
      <c r="DG190">
        <v>6.3227999999999999E-3</v>
      </c>
      <c r="DH190">
        <v>2.7017999999999999E-3</v>
      </c>
      <c r="DI190">
        <v>-1.2175E-3</v>
      </c>
      <c r="DJ190">
        <v>-4.2617999999999996E-3</v>
      </c>
      <c r="DK190">
        <v>-1.1096200000000001E-2</v>
      </c>
      <c r="DL190">
        <v>-7.6721999999999997E-3</v>
      </c>
      <c r="DM190">
        <v>-8.1063000000000003E-3</v>
      </c>
      <c r="DN190">
        <v>-1.38627E-2</v>
      </c>
      <c r="DO190">
        <v>-1.04086E-2</v>
      </c>
      <c r="DP190">
        <v>-2.2209699999999999E-2</v>
      </c>
      <c r="DQ190">
        <v>-1.85157E-2</v>
      </c>
      <c r="DR190">
        <v>-3.3847E-3</v>
      </c>
      <c r="DS190">
        <v>0.1974561</v>
      </c>
      <c r="DT190">
        <v>0.2247683</v>
      </c>
      <c r="DU190">
        <v>0.19606779999999999</v>
      </c>
      <c r="DV190">
        <v>-0.1840234</v>
      </c>
      <c r="DW190">
        <v>-0.1157171</v>
      </c>
      <c r="DX190">
        <v>-5.0132599999999999E-2</v>
      </c>
      <c r="DY190">
        <v>-1.17865E-2</v>
      </c>
      <c r="DZ190">
        <v>-3.2276000000000002E-3</v>
      </c>
      <c r="EA190">
        <v>-1.2258099999999999E-2</v>
      </c>
      <c r="EB190">
        <v>-1.5372999999999999E-3</v>
      </c>
      <c r="EC190">
        <v>1.6467000000000001E-3</v>
      </c>
      <c r="ED190">
        <v>9.8259999999999997E-3</v>
      </c>
      <c r="EE190">
        <v>9.1541000000000001E-3</v>
      </c>
      <c r="EF190">
        <v>5.3156000000000002E-3</v>
      </c>
      <c r="EG190">
        <v>1.4078999999999999E-3</v>
      </c>
      <c r="EH190">
        <v>-1.4316999999999999E-3</v>
      </c>
      <c r="EI190">
        <v>-7.9068999999999997E-3</v>
      </c>
      <c r="EJ190">
        <v>-3.9696000000000002E-3</v>
      </c>
      <c r="EK190">
        <v>-3.9906999999999998E-3</v>
      </c>
      <c r="EL190">
        <v>-9.3005999999999991E-3</v>
      </c>
      <c r="EM190">
        <v>-5.4155000000000002E-3</v>
      </c>
      <c r="EN190">
        <v>-1.6856099999999999E-2</v>
      </c>
      <c r="EO190">
        <v>-1.29312E-2</v>
      </c>
      <c r="EP190">
        <v>2.3914000000000001E-3</v>
      </c>
      <c r="EQ190">
        <v>0.20316110000000001</v>
      </c>
      <c r="ER190">
        <v>0.23035659999999999</v>
      </c>
      <c r="ES190">
        <v>0.20153260000000001</v>
      </c>
      <c r="ET190">
        <v>-0.17843319999999999</v>
      </c>
      <c r="EU190">
        <v>-0.1106187</v>
      </c>
      <c r="EV190">
        <v>-4.5385200000000001E-2</v>
      </c>
      <c r="EW190">
        <v>-7.5218999999999998E-3</v>
      </c>
      <c r="EX190">
        <v>5.2450000000000001E-4</v>
      </c>
      <c r="EY190">
        <v>76.214519999999993</v>
      </c>
      <c r="EZ190">
        <v>75.327879999999993</v>
      </c>
      <c r="FA190">
        <v>74.285769999999999</v>
      </c>
      <c r="FB190">
        <v>73.03116</v>
      </c>
      <c r="FC190">
        <v>72.753069999999994</v>
      </c>
      <c r="FD190">
        <v>72.193349999999995</v>
      </c>
      <c r="FE190">
        <v>71.544640000000001</v>
      </c>
      <c r="FF190">
        <v>72.720780000000005</v>
      </c>
      <c r="FG190">
        <v>76.700609999999998</v>
      </c>
      <c r="FH190">
        <v>80.302160000000001</v>
      </c>
      <c r="FI190">
        <v>83.314449999999994</v>
      </c>
      <c r="FJ190">
        <v>86.753240000000005</v>
      </c>
      <c r="FK190">
        <v>89.604420000000005</v>
      </c>
      <c r="FL190">
        <v>90.990639999999999</v>
      </c>
      <c r="FM190">
        <v>92.125399999999999</v>
      </c>
      <c r="FN190">
        <v>92.235339999999994</v>
      </c>
      <c r="FO190">
        <v>91.890979999999999</v>
      </c>
      <c r="FP190">
        <v>91.311549999999997</v>
      </c>
      <c r="FQ190">
        <v>89.782730000000001</v>
      </c>
      <c r="FR190">
        <v>86.221729999999994</v>
      </c>
      <c r="FS190">
        <v>82.093050000000005</v>
      </c>
      <c r="FT190">
        <v>78.67398</v>
      </c>
      <c r="FU190">
        <v>76.151730000000001</v>
      </c>
      <c r="FV190">
        <v>74.452979999999997</v>
      </c>
      <c r="FW190">
        <v>5.8125799999999998E-2</v>
      </c>
      <c r="FX190">
        <v>4.2601999999999996E-3</v>
      </c>
      <c r="FY190">
        <v>5.1615999999999997E-3</v>
      </c>
      <c r="FZ190">
        <v>0</v>
      </c>
      <c r="GA190">
        <v>0</v>
      </c>
    </row>
    <row r="191" spans="1:183" x14ac:dyDescent="0.3">
      <c r="A191" t="s">
        <v>52</v>
      </c>
      <c r="B191" t="s">
        <v>53</v>
      </c>
      <c r="C191" t="s">
        <v>98</v>
      </c>
      <c r="D191" s="6">
        <v>44792</v>
      </c>
      <c r="E191" s="46">
        <v>18</v>
      </c>
      <c r="F191" s="46">
        <v>19</v>
      </c>
      <c r="G191" s="46">
        <v>18</v>
      </c>
      <c r="H191" s="46">
        <v>19</v>
      </c>
      <c r="I191">
        <v>6700</v>
      </c>
      <c r="J191">
        <v>42980</v>
      </c>
      <c r="K191">
        <v>1.010615</v>
      </c>
      <c r="L191">
        <v>0.86141679999999998</v>
      </c>
      <c r="M191">
        <v>0.75797420000000004</v>
      </c>
      <c r="N191">
        <v>0.69486000000000003</v>
      </c>
      <c r="O191">
        <v>0.66364029999999996</v>
      </c>
      <c r="P191">
        <v>0.663161</v>
      </c>
      <c r="Q191">
        <v>0.7176439</v>
      </c>
      <c r="R191">
        <v>0.79695179999999999</v>
      </c>
      <c r="S191">
        <v>0.84968100000000002</v>
      </c>
      <c r="T191">
        <v>0.95988839999999997</v>
      </c>
      <c r="U191">
        <v>1.1082320000000001</v>
      </c>
      <c r="V191">
        <v>1.3293630000000001</v>
      </c>
      <c r="W191">
        <v>1.610114</v>
      </c>
      <c r="X191">
        <v>1.93509</v>
      </c>
      <c r="Y191">
        <v>2.255992</v>
      </c>
      <c r="Z191">
        <v>2.5865840000000002</v>
      </c>
      <c r="AA191">
        <v>2.774959</v>
      </c>
      <c r="AB191">
        <v>2.854257</v>
      </c>
      <c r="AC191">
        <v>2.755433</v>
      </c>
      <c r="AD191">
        <v>2.434358</v>
      </c>
      <c r="AE191">
        <v>2.0925669999999998</v>
      </c>
      <c r="AF191">
        <v>1.7576750000000001</v>
      </c>
      <c r="AG191">
        <v>1.422118</v>
      </c>
      <c r="AH191">
        <v>1.1377809999999999</v>
      </c>
      <c r="AI191">
        <v>-1.6481200000000001E-2</v>
      </c>
      <c r="AJ191">
        <v>-1.0574099999999999E-2</v>
      </c>
      <c r="AK191">
        <v>-1.27201E-2</v>
      </c>
      <c r="AL191">
        <v>-1.13332E-2</v>
      </c>
      <c r="AM191">
        <v>-9.8480000000000009E-3</v>
      </c>
      <c r="AN191">
        <v>-7.8084000000000001E-3</v>
      </c>
      <c r="AO191">
        <v>-9.7739000000000003E-3</v>
      </c>
      <c r="AP191">
        <v>-1.52234E-2</v>
      </c>
      <c r="AQ191">
        <v>-1.3952000000000001E-2</v>
      </c>
      <c r="AR191">
        <v>-2.4851600000000001E-2</v>
      </c>
      <c r="AS191">
        <v>-3.11121E-2</v>
      </c>
      <c r="AT191">
        <v>-4.5371000000000002E-2</v>
      </c>
      <c r="AU191">
        <v>-3.5314400000000003E-2</v>
      </c>
      <c r="AV191">
        <v>-3.2772799999999998E-2</v>
      </c>
      <c r="AW191">
        <v>-3.51355E-2</v>
      </c>
      <c r="AX191">
        <v>-2.2227899999999998E-2</v>
      </c>
      <c r="AY191">
        <v>-2.4433099999999999E-2</v>
      </c>
      <c r="AZ191">
        <v>0.22410369999999999</v>
      </c>
      <c r="BA191">
        <v>0.21489849999999999</v>
      </c>
      <c r="BB191">
        <v>-0.2157297</v>
      </c>
      <c r="BC191">
        <v>-0.13526850000000001</v>
      </c>
      <c r="BD191">
        <v>-8.7078000000000003E-2</v>
      </c>
      <c r="BE191">
        <v>-4.1061300000000002E-2</v>
      </c>
      <c r="BF191">
        <v>-3.4350600000000002E-2</v>
      </c>
      <c r="BG191">
        <v>-7.9401000000000003E-3</v>
      </c>
      <c r="BH191">
        <v>-2.9526999999999999E-3</v>
      </c>
      <c r="BI191">
        <v>-5.9163999999999996E-3</v>
      </c>
      <c r="BJ191">
        <v>-5.1561000000000003E-3</v>
      </c>
      <c r="BK191">
        <v>-3.9775000000000001E-3</v>
      </c>
      <c r="BL191">
        <v>-2.3999999999999998E-3</v>
      </c>
      <c r="BM191">
        <v>-4.0766999999999999E-3</v>
      </c>
      <c r="BN191">
        <v>-8.5147E-3</v>
      </c>
      <c r="BO191">
        <v>-6.4364000000000001E-3</v>
      </c>
      <c r="BP191">
        <v>-1.5810899999999999E-2</v>
      </c>
      <c r="BQ191">
        <v>-2.0618500000000001E-2</v>
      </c>
      <c r="BR191">
        <v>-3.3410599999999999E-2</v>
      </c>
      <c r="BS191">
        <v>-2.21909E-2</v>
      </c>
      <c r="BT191">
        <v>-1.8462300000000001E-2</v>
      </c>
      <c r="BU191">
        <v>-2.0429900000000001E-2</v>
      </c>
      <c r="BV191">
        <v>-7.1884999999999996E-3</v>
      </c>
      <c r="BW191" s="34">
        <v>-9.5875999999999999E-3</v>
      </c>
      <c r="BX191">
        <v>0.2387695</v>
      </c>
      <c r="BY191">
        <v>0.22914780000000001</v>
      </c>
      <c r="BZ191">
        <v>-0.2014619</v>
      </c>
      <c r="CA191">
        <v>-0.1220034</v>
      </c>
      <c r="CB191">
        <v>-7.4994000000000005E-2</v>
      </c>
      <c r="CC191">
        <v>-3.06553E-2</v>
      </c>
      <c r="CD191">
        <v>-2.5231900000000002E-2</v>
      </c>
      <c r="CE191">
        <v>-2.0244999999999998E-3</v>
      </c>
      <c r="CF191">
        <v>2.3257999999999998E-3</v>
      </c>
      <c r="CG191">
        <v>-1.2042000000000001E-3</v>
      </c>
      <c r="CH191">
        <v>-8.7790000000000003E-4</v>
      </c>
      <c r="CI191">
        <v>8.8399999999999994E-5</v>
      </c>
      <c r="CJ191">
        <v>1.3458000000000001E-3</v>
      </c>
      <c r="CK191">
        <v>-1.3080000000000001E-4</v>
      </c>
      <c r="CL191">
        <v>-3.8684000000000001E-3</v>
      </c>
      <c r="CM191">
        <v>-1.2312E-3</v>
      </c>
      <c r="CN191">
        <v>-9.5492000000000007E-3</v>
      </c>
      <c r="CO191">
        <v>-1.33507E-2</v>
      </c>
      <c r="CP191">
        <v>-2.5126800000000001E-2</v>
      </c>
      <c r="CQ191">
        <v>-1.31015E-2</v>
      </c>
      <c r="CR191">
        <v>-8.5509999999999996E-3</v>
      </c>
      <c r="CS191">
        <v>-1.02448E-2</v>
      </c>
      <c r="CT191">
        <v>3.2277999999999999E-3</v>
      </c>
      <c r="CU191">
        <v>6.9430000000000002E-4</v>
      </c>
      <c r="CV191">
        <v>0.24892710000000001</v>
      </c>
      <c r="CW191">
        <v>0.2390168</v>
      </c>
      <c r="CX191">
        <v>-0.1915801</v>
      </c>
      <c r="CY191">
        <v>-0.112816</v>
      </c>
      <c r="CZ191">
        <v>-6.6624699999999995E-2</v>
      </c>
      <c r="DA191">
        <v>-2.3448199999999999E-2</v>
      </c>
      <c r="DB191">
        <v>-1.89163E-2</v>
      </c>
      <c r="DC191">
        <v>3.8911000000000002E-3</v>
      </c>
      <c r="DD191">
        <v>7.6043999999999999E-3</v>
      </c>
      <c r="DE191">
        <v>3.5079999999999998E-3</v>
      </c>
      <c r="DF191">
        <v>3.4003000000000002E-3</v>
      </c>
      <c r="DG191">
        <v>4.1542999999999997E-3</v>
      </c>
      <c r="DH191">
        <v>5.0915999999999999E-3</v>
      </c>
      <c r="DI191">
        <v>3.8149999999999998E-3</v>
      </c>
      <c r="DJ191">
        <v>7.7800000000000005E-4</v>
      </c>
      <c r="DK191">
        <v>3.9740000000000001E-3</v>
      </c>
      <c r="DL191">
        <v>-3.2875999999999999E-3</v>
      </c>
      <c r="DM191">
        <v>-6.0828000000000002E-3</v>
      </c>
      <c r="DN191">
        <v>-1.6843E-2</v>
      </c>
      <c r="DO191">
        <v>-4.0121999999999996E-3</v>
      </c>
      <c r="DP191">
        <v>1.3604000000000001E-3</v>
      </c>
      <c r="DQ191">
        <v>-5.9700000000000001E-5</v>
      </c>
      <c r="DR191">
        <v>1.3644099999999999E-2</v>
      </c>
      <c r="DS191">
        <v>1.09762E-2</v>
      </c>
      <c r="DT191">
        <v>0.2590846</v>
      </c>
      <c r="DU191">
        <v>0.24888589999999999</v>
      </c>
      <c r="DV191">
        <v>-0.18169830000000001</v>
      </c>
      <c r="DW191">
        <v>-0.1036287</v>
      </c>
      <c r="DX191">
        <v>-5.8255399999999999E-2</v>
      </c>
      <c r="DY191">
        <v>-1.6241100000000001E-2</v>
      </c>
      <c r="DZ191">
        <v>-1.2600699999999999E-2</v>
      </c>
      <c r="EA191">
        <v>1.24323E-2</v>
      </c>
      <c r="EB191">
        <v>1.52257E-2</v>
      </c>
      <c r="EC191">
        <v>1.03117E-2</v>
      </c>
      <c r="ED191">
        <v>9.5773000000000004E-3</v>
      </c>
      <c r="EE191">
        <v>1.00248E-2</v>
      </c>
      <c r="EF191">
        <v>1.0500000000000001E-2</v>
      </c>
      <c r="EG191">
        <v>9.5122999999999996E-3</v>
      </c>
      <c r="EH191">
        <v>7.4866000000000004E-3</v>
      </c>
      <c r="EI191">
        <v>1.1489600000000001E-2</v>
      </c>
      <c r="EJ191">
        <v>5.7532E-3</v>
      </c>
      <c r="EK191">
        <v>4.4108000000000003E-3</v>
      </c>
      <c r="EL191">
        <v>-4.8826E-3</v>
      </c>
      <c r="EM191">
        <v>9.1112999999999993E-3</v>
      </c>
      <c r="EN191">
        <v>1.5670799999999999E-2</v>
      </c>
      <c r="EO191">
        <v>1.46459E-2</v>
      </c>
      <c r="EP191">
        <v>2.86836E-2</v>
      </c>
      <c r="EQ191">
        <v>2.58217E-2</v>
      </c>
      <c r="ER191">
        <v>0.27375050000000001</v>
      </c>
      <c r="ES191">
        <v>0.26313510000000001</v>
      </c>
      <c r="ET191">
        <v>-0.16743050000000001</v>
      </c>
      <c r="EU191">
        <v>-9.0363600000000002E-2</v>
      </c>
      <c r="EV191">
        <v>-4.6171400000000001E-2</v>
      </c>
      <c r="EW191">
        <v>-5.8351000000000002E-3</v>
      </c>
      <c r="EX191">
        <v>-3.4819999999999999E-3</v>
      </c>
      <c r="EY191">
        <v>73.845699999999994</v>
      </c>
      <c r="EZ191">
        <v>72.878039999999999</v>
      </c>
      <c r="FA191">
        <v>71.697490000000002</v>
      </c>
      <c r="FB191">
        <v>70.328890000000001</v>
      </c>
      <c r="FC191">
        <v>68.811400000000006</v>
      </c>
      <c r="FD191">
        <v>67.563320000000004</v>
      </c>
      <c r="FE191">
        <v>67.078850000000003</v>
      </c>
      <c r="FF191">
        <v>69.832430000000002</v>
      </c>
      <c r="FG191">
        <v>75.196669999999997</v>
      </c>
      <c r="FH191">
        <v>80.988990000000001</v>
      </c>
      <c r="FI191">
        <v>86.250110000000006</v>
      </c>
      <c r="FJ191">
        <v>88.663799999999995</v>
      </c>
      <c r="FK191">
        <v>91.944289999999995</v>
      </c>
      <c r="FL191">
        <v>93.736170000000001</v>
      </c>
      <c r="FM191">
        <v>95.950699999999998</v>
      </c>
      <c r="FN191">
        <v>97.761870000000002</v>
      </c>
      <c r="FO191">
        <v>99.037239999999997</v>
      </c>
      <c r="FP191">
        <v>98.900049999999993</v>
      </c>
      <c r="FQ191">
        <v>96.016959999999997</v>
      </c>
      <c r="FR191">
        <v>89.543949999999995</v>
      </c>
      <c r="FS191">
        <v>82.422730000000001</v>
      </c>
      <c r="FT191">
        <v>78.033019999999993</v>
      </c>
      <c r="FU191">
        <v>75.757949999999994</v>
      </c>
      <c r="FV191">
        <v>73.925449999999998</v>
      </c>
      <c r="FW191">
        <v>0.15434149999999999</v>
      </c>
      <c r="FX191">
        <v>1.35034E-2</v>
      </c>
      <c r="FY191">
        <v>1.35034E-2</v>
      </c>
      <c r="FZ191">
        <v>0</v>
      </c>
      <c r="GA191">
        <v>0</v>
      </c>
    </row>
    <row r="192" spans="1:183" x14ac:dyDescent="0.3">
      <c r="A192" t="s">
        <v>52</v>
      </c>
      <c r="B192" t="s">
        <v>53</v>
      </c>
      <c r="C192" t="s">
        <v>98</v>
      </c>
      <c r="D192" s="6">
        <v>44806</v>
      </c>
      <c r="E192" s="46">
        <v>18</v>
      </c>
      <c r="F192" s="46">
        <v>19</v>
      </c>
      <c r="G192" s="46">
        <v>18</v>
      </c>
      <c r="H192" s="46">
        <v>19</v>
      </c>
      <c r="I192">
        <v>11340</v>
      </c>
      <c r="J192">
        <v>48828</v>
      </c>
      <c r="K192">
        <v>1.308222</v>
      </c>
      <c r="L192">
        <v>1.113442</v>
      </c>
      <c r="M192">
        <v>0.99244180000000004</v>
      </c>
      <c r="N192">
        <v>0.89054940000000005</v>
      </c>
      <c r="O192">
        <v>0.84132580000000001</v>
      </c>
      <c r="P192">
        <v>0.81547570000000003</v>
      </c>
      <c r="Q192">
        <v>0.82602330000000002</v>
      </c>
      <c r="R192">
        <v>0.87329389999999996</v>
      </c>
      <c r="S192">
        <v>0.93855</v>
      </c>
      <c r="T192">
        <v>1.117469</v>
      </c>
      <c r="U192">
        <v>1.3806130000000001</v>
      </c>
      <c r="V192">
        <v>1.721938</v>
      </c>
      <c r="W192">
        <v>2.114671</v>
      </c>
      <c r="X192">
        <v>2.5080019999999998</v>
      </c>
      <c r="Y192">
        <v>2.8481489999999998</v>
      </c>
      <c r="Z192">
        <v>3.1425269999999998</v>
      </c>
      <c r="AA192">
        <v>3.3046350000000002</v>
      </c>
      <c r="AB192">
        <v>3.3341609999999999</v>
      </c>
      <c r="AC192">
        <v>3.1729660000000002</v>
      </c>
      <c r="AD192">
        <v>2.8610799999999998</v>
      </c>
      <c r="AE192">
        <v>2.60615</v>
      </c>
      <c r="AF192">
        <v>2.3302589999999999</v>
      </c>
      <c r="AG192">
        <v>1.9806250000000001</v>
      </c>
      <c r="AH192">
        <v>1.6425970000000001</v>
      </c>
      <c r="AI192">
        <v>-2.6908700000000001E-2</v>
      </c>
      <c r="AJ192">
        <v>-3.0471399999999999E-2</v>
      </c>
      <c r="AK192">
        <v>-1.4714700000000001E-2</v>
      </c>
      <c r="AL192">
        <v>-1.7589799999999999E-2</v>
      </c>
      <c r="AM192">
        <v>-1.14635E-2</v>
      </c>
      <c r="AN192">
        <v>-1.6116200000000001E-2</v>
      </c>
      <c r="AO192">
        <v>-2.0744200000000001E-2</v>
      </c>
      <c r="AP192">
        <v>-2.0511999999999999E-2</v>
      </c>
      <c r="AQ192">
        <v>-2.7691299999999999E-2</v>
      </c>
      <c r="AR192">
        <v>-2.9628700000000001E-2</v>
      </c>
      <c r="AS192">
        <v>-3.43795E-2</v>
      </c>
      <c r="AT192">
        <v>-4.3839299999999998E-2</v>
      </c>
      <c r="AU192">
        <v>-5.44368E-2</v>
      </c>
      <c r="AV192">
        <v>-5.3413099999999998E-2</v>
      </c>
      <c r="AW192">
        <v>-5.8732399999999997E-2</v>
      </c>
      <c r="AX192">
        <v>-8.2347900000000002E-2</v>
      </c>
      <c r="AY192">
        <v>-8.9153499999999997E-2</v>
      </c>
      <c r="AZ192">
        <v>0.2829837</v>
      </c>
      <c r="BA192">
        <v>0.2439595</v>
      </c>
      <c r="BB192">
        <v>-0.24043310000000001</v>
      </c>
      <c r="BC192">
        <v>-0.1776143</v>
      </c>
      <c r="BD192">
        <v>-0.1038528</v>
      </c>
      <c r="BE192">
        <v>-4.3901999999999997E-2</v>
      </c>
      <c r="BF192">
        <v>-4.3801699999999999E-2</v>
      </c>
      <c r="BG192">
        <v>-1.94813E-2</v>
      </c>
      <c r="BH192">
        <v>-2.3831100000000001E-2</v>
      </c>
      <c r="BI192">
        <v>-8.7393999999999996E-3</v>
      </c>
      <c r="BJ192">
        <v>-1.2101799999999999E-2</v>
      </c>
      <c r="BK192">
        <v>-6.2207E-3</v>
      </c>
      <c r="BL192">
        <v>-1.1071900000000001E-2</v>
      </c>
      <c r="BM192">
        <v>-1.55982E-2</v>
      </c>
      <c r="BN192">
        <v>-1.48398E-2</v>
      </c>
      <c r="BO192">
        <v>-2.11696E-2</v>
      </c>
      <c r="BP192">
        <v>-2.1870899999999999E-2</v>
      </c>
      <c r="BQ192">
        <v>-2.5364500000000002E-2</v>
      </c>
      <c r="BR192">
        <v>-3.3354799999999997E-2</v>
      </c>
      <c r="BS192">
        <v>-4.29615E-2</v>
      </c>
      <c r="BT192">
        <v>-4.1378699999999997E-2</v>
      </c>
      <c r="BU192">
        <v>-4.6532900000000002E-2</v>
      </c>
      <c r="BV192">
        <v>-7.0053799999999999E-2</v>
      </c>
      <c r="BW192">
        <v>-7.7151999999999998E-2</v>
      </c>
      <c r="BX192">
        <v>0.2951396</v>
      </c>
      <c r="BY192">
        <v>0.2556947</v>
      </c>
      <c r="BZ192">
        <v>-0.22884189999999999</v>
      </c>
      <c r="CA192">
        <v>-0.1662449</v>
      </c>
      <c r="CB192">
        <v>-9.3200199999999997E-2</v>
      </c>
      <c r="CC192">
        <v>-3.4034500000000002E-2</v>
      </c>
      <c r="CD192">
        <v>-3.5050900000000003E-2</v>
      </c>
      <c r="CE192">
        <v>-1.43371E-2</v>
      </c>
      <c r="CF192">
        <v>-1.9231999999999999E-2</v>
      </c>
      <c r="CG192">
        <v>-4.6010000000000001E-3</v>
      </c>
      <c r="CH192">
        <v>-8.3008999999999999E-3</v>
      </c>
      <c r="CI192">
        <v>-2.5896000000000001E-3</v>
      </c>
      <c r="CJ192">
        <v>-7.5782999999999996E-3</v>
      </c>
      <c r="CK192">
        <v>-1.20342E-2</v>
      </c>
      <c r="CL192">
        <v>-1.0911199999999999E-2</v>
      </c>
      <c r="CM192">
        <v>-1.6652699999999999E-2</v>
      </c>
      <c r="CN192">
        <v>-1.6497899999999999E-2</v>
      </c>
      <c r="CO192">
        <v>-1.91208E-2</v>
      </c>
      <c r="CP192">
        <v>-2.60932E-2</v>
      </c>
      <c r="CQ192">
        <v>-3.5013700000000002E-2</v>
      </c>
      <c r="CR192">
        <v>-3.3043700000000002E-2</v>
      </c>
      <c r="CS192">
        <v>-3.8083499999999999E-2</v>
      </c>
      <c r="CT192">
        <v>-6.1538900000000001E-2</v>
      </c>
      <c r="CU192">
        <v>-6.8839899999999996E-2</v>
      </c>
      <c r="CV192">
        <v>0.30355870000000001</v>
      </c>
      <c r="CW192">
        <v>0.26382240000000001</v>
      </c>
      <c r="CX192">
        <v>-0.2208138</v>
      </c>
      <c r="CY192">
        <v>-0.1583705</v>
      </c>
      <c r="CZ192">
        <v>-8.5822200000000001E-2</v>
      </c>
      <c r="DA192">
        <v>-2.72003E-2</v>
      </c>
      <c r="DB192">
        <v>-2.8990100000000001E-2</v>
      </c>
      <c r="DC192">
        <v>-9.1929999999999998E-3</v>
      </c>
      <c r="DD192">
        <v>-1.4632900000000001E-2</v>
      </c>
      <c r="DE192">
        <v>-4.6260000000000002E-4</v>
      </c>
      <c r="DF192">
        <v>-4.4999999999999997E-3</v>
      </c>
      <c r="DG192">
        <v>1.0415000000000001E-3</v>
      </c>
      <c r="DH192">
        <v>-4.0845999999999999E-3</v>
      </c>
      <c r="DI192">
        <v>-8.4700999999999995E-3</v>
      </c>
      <c r="DJ192">
        <v>-6.9826000000000003E-3</v>
      </c>
      <c r="DK192">
        <v>-1.21358E-2</v>
      </c>
      <c r="DL192">
        <v>-1.1124800000000001E-2</v>
      </c>
      <c r="DM192">
        <v>-1.2877E-2</v>
      </c>
      <c r="DN192">
        <v>-1.88317E-2</v>
      </c>
      <c r="DO192">
        <v>-2.7066E-2</v>
      </c>
      <c r="DP192">
        <v>-2.47087E-2</v>
      </c>
      <c r="DQ192">
        <v>-2.9634199999999999E-2</v>
      </c>
      <c r="DR192">
        <v>-5.3024099999999998E-2</v>
      </c>
      <c r="DS192">
        <v>-6.0527699999999997E-2</v>
      </c>
      <c r="DT192">
        <v>0.31197780000000003</v>
      </c>
      <c r="DU192">
        <v>0.27195019999999998</v>
      </c>
      <c r="DV192">
        <v>-0.2127858</v>
      </c>
      <c r="DW192">
        <v>-0.15049609999999999</v>
      </c>
      <c r="DX192">
        <v>-7.8444299999999995E-2</v>
      </c>
      <c r="DY192">
        <v>-2.0365999999999999E-2</v>
      </c>
      <c r="DZ192">
        <v>-2.29293E-2</v>
      </c>
      <c r="EA192">
        <v>-1.7656E-3</v>
      </c>
      <c r="EB192">
        <v>-7.9926000000000007E-3</v>
      </c>
      <c r="EC192">
        <v>5.5126999999999997E-3</v>
      </c>
      <c r="ED192">
        <v>9.8799999999999995E-4</v>
      </c>
      <c r="EE192">
        <v>6.2842999999999996E-3</v>
      </c>
      <c r="EF192">
        <v>9.5969999999999996E-4</v>
      </c>
      <c r="EG192">
        <v>-3.3241999999999998E-3</v>
      </c>
      <c r="EH192">
        <v>-1.3104E-3</v>
      </c>
      <c r="EI192">
        <v>-5.6141000000000003E-3</v>
      </c>
      <c r="EJ192">
        <v>-3.3670000000000002E-3</v>
      </c>
      <c r="EK192">
        <v>-3.8620999999999998E-3</v>
      </c>
      <c r="EL192">
        <v>-8.3472000000000008E-3</v>
      </c>
      <c r="EM192">
        <v>-1.5590700000000001E-2</v>
      </c>
      <c r="EN192">
        <v>-1.2674299999999999E-2</v>
      </c>
      <c r="EO192">
        <v>-1.7434700000000001E-2</v>
      </c>
      <c r="EP192">
        <v>-4.0730000000000002E-2</v>
      </c>
      <c r="EQ192">
        <v>-4.8526300000000001E-2</v>
      </c>
      <c r="ER192">
        <v>0.32413360000000002</v>
      </c>
      <c r="ES192">
        <v>0.28368529999999997</v>
      </c>
      <c r="ET192">
        <v>-0.2011946</v>
      </c>
      <c r="EU192">
        <v>-0.13912669999999999</v>
      </c>
      <c r="EV192">
        <v>-6.7791699999999996E-2</v>
      </c>
      <c r="EW192">
        <v>-1.0498499999999999E-2</v>
      </c>
      <c r="EX192">
        <v>-1.4178400000000001E-2</v>
      </c>
      <c r="EY192">
        <v>85.629099999999994</v>
      </c>
      <c r="EZ192">
        <v>83.638530000000003</v>
      </c>
      <c r="FA192">
        <v>82.015209999999996</v>
      </c>
      <c r="FB192">
        <v>80.217699999999994</v>
      </c>
      <c r="FC192">
        <v>78.991910000000004</v>
      </c>
      <c r="FD192">
        <v>76.814499999999995</v>
      </c>
      <c r="FE192">
        <v>76.26464</v>
      </c>
      <c r="FF192">
        <v>77.856589999999997</v>
      </c>
      <c r="FG192">
        <v>81.021320000000003</v>
      </c>
      <c r="FH192">
        <v>86.259439999999998</v>
      </c>
      <c r="FI192">
        <v>91.517229999999998</v>
      </c>
      <c r="FJ192">
        <v>95.367289999999997</v>
      </c>
      <c r="FK192">
        <v>98.112279999999998</v>
      </c>
      <c r="FL192">
        <v>101.44450000000001</v>
      </c>
      <c r="FM192">
        <v>104.8854</v>
      </c>
      <c r="FN192">
        <v>106.2884</v>
      </c>
      <c r="FO192">
        <v>107.9802</v>
      </c>
      <c r="FP192">
        <v>107.5975</v>
      </c>
      <c r="FQ192">
        <v>105.2713</v>
      </c>
      <c r="FR192">
        <v>101.5137</v>
      </c>
      <c r="FS192">
        <v>98.223609999999994</v>
      </c>
      <c r="FT192">
        <v>94.866550000000004</v>
      </c>
      <c r="FU192">
        <v>90.984030000000004</v>
      </c>
      <c r="FV192">
        <v>87.50985</v>
      </c>
      <c r="FW192">
        <v>0.1320624</v>
      </c>
      <c r="FX192">
        <v>1.11577E-2</v>
      </c>
      <c r="FY192">
        <v>1.11577E-2</v>
      </c>
      <c r="FZ192">
        <v>0</v>
      </c>
      <c r="GA192">
        <v>0</v>
      </c>
    </row>
    <row r="193" spans="1:183" x14ac:dyDescent="0.3">
      <c r="A193" t="s">
        <v>52</v>
      </c>
      <c r="B193" t="s">
        <v>53</v>
      </c>
      <c r="C193" t="s">
        <v>98</v>
      </c>
      <c r="D193" s="6">
        <v>44809</v>
      </c>
      <c r="E193" s="46">
        <v>19</v>
      </c>
      <c r="F193" s="46">
        <v>22</v>
      </c>
      <c r="G193" s="46">
        <v>19</v>
      </c>
      <c r="H193" s="46">
        <v>20</v>
      </c>
      <c r="I193">
        <v>42787</v>
      </c>
      <c r="J193">
        <v>42801</v>
      </c>
      <c r="K193">
        <v>1.171235</v>
      </c>
      <c r="L193">
        <v>0.99675029999999998</v>
      </c>
      <c r="M193">
        <v>0.87644909999999998</v>
      </c>
      <c r="N193">
        <v>0.79330800000000001</v>
      </c>
      <c r="O193">
        <v>0.73928170000000004</v>
      </c>
      <c r="P193">
        <v>0.70446790000000004</v>
      </c>
      <c r="Q193">
        <v>0.71257320000000002</v>
      </c>
      <c r="R193">
        <v>0.77548669999999997</v>
      </c>
      <c r="S193">
        <v>0.94255509999999998</v>
      </c>
      <c r="T193">
        <v>1.175473</v>
      </c>
      <c r="U193">
        <v>1.5030019999999999</v>
      </c>
      <c r="V193">
        <v>1.894806</v>
      </c>
      <c r="W193">
        <v>2.3118310000000002</v>
      </c>
      <c r="X193">
        <v>2.7076009999999999</v>
      </c>
      <c r="Y193">
        <v>3.026996</v>
      </c>
      <c r="Z193">
        <v>3.2712370000000002</v>
      </c>
      <c r="AA193">
        <v>3.3563049999999999</v>
      </c>
      <c r="AB193">
        <v>3.385983</v>
      </c>
      <c r="AC193">
        <v>3.2444280000000001</v>
      </c>
      <c r="AD193">
        <v>2.973951</v>
      </c>
      <c r="AE193">
        <v>2.750165</v>
      </c>
      <c r="AF193">
        <v>2.4915750000000001</v>
      </c>
      <c r="AG193">
        <v>2.114236</v>
      </c>
      <c r="AH193">
        <v>1.763849</v>
      </c>
      <c r="AI193">
        <v>3.6589000000000001E-3</v>
      </c>
      <c r="AJ193">
        <v>-2.945E-4</v>
      </c>
      <c r="AK193">
        <v>9.657E-4</v>
      </c>
      <c r="AL193">
        <v>4.2167000000000003E-3</v>
      </c>
      <c r="AM193">
        <v>5.3217000000000004E-3</v>
      </c>
      <c r="AN193">
        <v>-2.2393000000000001E-3</v>
      </c>
      <c r="AO193">
        <v>-3.2775E-3</v>
      </c>
      <c r="AP193">
        <v>3.1771E-3</v>
      </c>
      <c r="AQ193">
        <v>1.6739899999999999E-2</v>
      </c>
      <c r="AR193">
        <v>1.2715300000000001E-2</v>
      </c>
      <c r="AS193">
        <v>2.9178800000000001E-2</v>
      </c>
      <c r="AT193">
        <v>2.7237999999999998E-2</v>
      </c>
      <c r="AU193">
        <v>6.2031999999999999E-3</v>
      </c>
      <c r="AV193">
        <v>-1.15367E-2</v>
      </c>
      <c r="AW193">
        <v>-6.6371100000000002E-2</v>
      </c>
      <c r="AX193">
        <v>-8.1858799999999995E-2</v>
      </c>
      <c r="AY193">
        <v>-7.7523700000000001E-2</v>
      </c>
      <c r="AZ193">
        <v>-6.1038700000000001E-2</v>
      </c>
      <c r="BA193">
        <v>0.32958670000000001</v>
      </c>
      <c r="BB193">
        <v>0.32349889999999998</v>
      </c>
      <c r="BC193">
        <v>7.9891500000000004E-2</v>
      </c>
      <c r="BD193">
        <v>-6.9336999999999996E-2</v>
      </c>
      <c r="BE193">
        <v>-0.18599769999999999</v>
      </c>
      <c r="BF193">
        <v>-0.1118569</v>
      </c>
      <c r="BG193">
        <v>8.1390999999999998E-3</v>
      </c>
      <c r="BH193">
        <v>3.8132000000000001E-3</v>
      </c>
      <c r="BI193">
        <v>4.6566000000000003E-3</v>
      </c>
      <c r="BJ193">
        <v>7.6081999999999999E-3</v>
      </c>
      <c r="BK193">
        <v>8.4135000000000008E-3</v>
      </c>
      <c r="BL193">
        <v>5.5949999999999999E-4</v>
      </c>
      <c r="BM193">
        <v>-5.1650000000000003E-4</v>
      </c>
      <c r="BN193">
        <v>6.0905999999999998E-3</v>
      </c>
      <c r="BO193">
        <v>2.0308E-2</v>
      </c>
      <c r="BP193">
        <v>1.7215999999999999E-2</v>
      </c>
      <c r="BQ193">
        <v>3.4628100000000002E-2</v>
      </c>
      <c r="BR193">
        <v>3.3589399999999998E-2</v>
      </c>
      <c r="BS193">
        <v>1.3269100000000001E-2</v>
      </c>
      <c r="BT193">
        <v>-4.0426000000000004E-3</v>
      </c>
      <c r="BU193">
        <v>-5.8631900000000001E-2</v>
      </c>
      <c r="BV193">
        <v>-7.4088899999999999E-2</v>
      </c>
      <c r="BW193">
        <v>-6.9873900000000003E-2</v>
      </c>
      <c r="BX193">
        <v>-5.3504099999999999E-2</v>
      </c>
      <c r="BY193">
        <v>0.33666309999999999</v>
      </c>
      <c r="BZ193">
        <v>0.33011590000000002</v>
      </c>
      <c r="CA193">
        <v>8.6438699999999993E-2</v>
      </c>
      <c r="CB193">
        <v>-6.2944399999999998E-2</v>
      </c>
      <c r="CC193">
        <v>-0.17962120000000001</v>
      </c>
      <c r="CD193">
        <v>-0.10604520000000001</v>
      </c>
      <c r="CE193">
        <v>1.1242E-2</v>
      </c>
      <c r="CF193">
        <v>6.6582000000000004E-3</v>
      </c>
      <c r="CG193">
        <v>7.2128000000000001E-3</v>
      </c>
      <c r="CH193">
        <v>9.9571999999999994E-3</v>
      </c>
      <c r="CI193">
        <v>1.0554900000000001E-2</v>
      </c>
      <c r="CJ193">
        <v>2.4978999999999999E-3</v>
      </c>
      <c r="CK193">
        <v>1.3956999999999999E-3</v>
      </c>
      <c r="CL193">
        <v>8.1084999999999994E-3</v>
      </c>
      <c r="CM193">
        <v>2.2779299999999999E-2</v>
      </c>
      <c r="CN193">
        <v>2.0333199999999999E-2</v>
      </c>
      <c r="CO193">
        <v>3.84023E-2</v>
      </c>
      <c r="CP193">
        <v>3.7988399999999999E-2</v>
      </c>
      <c r="CQ193">
        <v>1.8162899999999999E-2</v>
      </c>
      <c r="CR193">
        <v>1.1478E-3</v>
      </c>
      <c r="CS193">
        <v>-5.3271800000000001E-2</v>
      </c>
      <c r="CT193">
        <v>-6.8707500000000005E-2</v>
      </c>
      <c r="CU193">
        <v>-6.45757E-2</v>
      </c>
      <c r="CV193">
        <v>-4.8285700000000001E-2</v>
      </c>
      <c r="CW193">
        <v>0.34156409999999998</v>
      </c>
      <c r="CX193">
        <v>0.33469880000000002</v>
      </c>
      <c r="CY193">
        <v>9.0973300000000007E-2</v>
      </c>
      <c r="CZ193">
        <v>-5.8516899999999997E-2</v>
      </c>
      <c r="DA193">
        <v>-0.17520479999999999</v>
      </c>
      <c r="DB193">
        <v>-0.10202</v>
      </c>
      <c r="DC193">
        <v>1.4344900000000001E-2</v>
      </c>
      <c r="DD193">
        <v>9.5031000000000004E-3</v>
      </c>
      <c r="DE193">
        <v>9.7690999999999993E-3</v>
      </c>
      <c r="DF193">
        <v>1.23061E-2</v>
      </c>
      <c r="DG193">
        <v>1.2696199999999999E-2</v>
      </c>
      <c r="DH193">
        <v>4.4362999999999998E-3</v>
      </c>
      <c r="DI193">
        <v>3.3080000000000002E-3</v>
      </c>
      <c r="DJ193">
        <v>1.0126400000000001E-2</v>
      </c>
      <c r="DK193">
        <v>2.5250600000000002E-2</v>
      </c>
      <c r="DL193">
        <v>2.34504E-2</v>
      </c>
      <c r="DM193">
        <v>4.2176600000000002E-2</v>
      </c>
      <c r="DN193">
        <v>4.2387399999999999E-2</v>
      </c>
      <c r="DO193">
        <v>2.30566E-2</v>
      </c>
      <c r="DP193">
        <v>6.3382999999999998E-3</v>
      </c>
      <c r="DQ193">
        <v>-4.7911599999999999E-2</v>
      </c>
      <c r="DR193">
        <v>-6.3326199999999999E-2</v>
      </c>
      <c r="DS193">
        <v>-5.9277499999999997E-2</v>
      </c>
      <c r="DT193">
        <v>-4.3067300000000003E-2</v>
      </c>
      <c r="DU193">
        <v>0.34646510000000003</v>
      </c>
      <c r="DV193">
        <v>0.33928170000000002</v>
      </c>
      <c r="DW193">
        <v>9.5507999999999996E-2</v>
      </c>
      <c r="DX193">
        <v>-5.4089400000000003E-2</v>
      </c>
      <c r="DY193">
        <v>-0.17078850000000001</v>
      </c>
      <c r="DZ193">
        <v>-9.7994899999999996E-2</v>
      </c>
      <c r="EA193">
        <v>1.8825000000000001E-2</v>
      </c>
      <c r="EB193">
        <v>1.36109E-2</v>
      </c>
      <c r="EC193">
        <v>1.34599E-2</v>
      </c>
      <c r="ED193">
        <v>1.5697599999999999E-2</v>
      </c>
      <c r="EE193">
        <v>1.5788E-2</v>
      </c>
      <c r="EF193">
        <v>7.2351000000000004E-3</v>
      </c>
      <c r="EG193">
        <v>6.0689000000000003E-3</v>
      </c>
      <c r="EH193">
        <v>1.30399E-2</v>
      </c>
      <c r="EI193">
        <v>2.8818699999999999E-2</v>
      </c>
      <c r="EJ193">
        <v>2.79511E-2</v>
      </c>
      <c r="EK193">
        <v>4.7625899999999999E-2</v>
      </c>
      <c r="EL193">
        <v>4.8738799999999999E-2</v>
      </c>
      <c r="EM193">
        <v>3.01225E-2</v>
      </c>
      <c r="EN193">
        <v>1.38324E-2</v>
      </c>
      <c r="EO193">
        <v>-4.0172399999999997E-2</v>
      </c>
      <c r="EP193">
        <v>-5.5556300000000003E-2</v>
      </c>
      <c r="EQ193">
        <v>-5.1627699999999999E-2</v>
      </c>
      <c r="ER193">
        <v>-3.55327E-2</v>
      </c>
      <c r="ES193">
        <v>0.35354140000000001</v>
      </c>
      <c r="ET193">
        <v>0.3458987</v>
      </c>
      <c r="EU193">
        <v>0.1020552</v>
      </c>
      <c r="EV193">
        <v>-4.7696799999999998E-2</v>
      </c>
      <c r="EW193">
        <v>-0.164412</v>
      </c>
      <c r="EX193">
        <v>-9.2183200000000007E-2</v>
      </c>
      <c r="EY193">
        <v>77.662719999999993</v>
      </c>
      <c r="EZ193">
        <v>76.751990000000006</v>
      </c>
      <c r="FA193">
        <v>75.182720000000003</v>
      </c>
      <c r="FB193">
        <v>73.969149999999999</v>
      </c>
      <c r="FC193">
        <v>73.149649999999994</v>
      </c>
      <c r="FD193">
        <v>72.396029999999996</v>
      </c>
      <c r="FE193">
        <v>71.312950000000001</v>
      </c>
      <c r="FF193">
        <v>72.562190000000001</v>
      </c>
      <c r="FG193">
        <v>78.105549999999994</v>
      </c>
      <c r="FH193">
        <v>84.561419999999998</v>
      </c>
      <c r="FI193">
        <v>90.267009999999999</v>
      </c>
      <c r="FJ193">
        <v>95.229730000000004</v>
      </c>
      <c r="FK193">
        <v>99.761070000000004</v>
      </c>
      <c r="FL193">
        <v>103.3746</v>
      </c>
      <c r="FM193">
        <v>106.0615</v>
      </c>
      <c r="FN193">
        <v>107.44289999999999</v>
      </c>
      <c r="FO193">
        <v>107.3218</v>
      </c>
      <c r="FP193">
        <v>105.7949</v>
      </c>
      <c r="FQ193">
        <v>102.09739999999999</v>
      </c>
      <c r="FR193">
        <v>96.290790000000001</v>
      </c>
      <c r="FS193">
        <v>92.068640000000002</v>
      </c>
      <c r="FT193">
        <v>88.576340000000002</v>
      </c>
      <c r="FU193">
        <v>85.932299999999998</v>
      </c>
      <c r="FV193">
        <v>84.12688</v>
      </c>
      <c r="FW193">
        <v>8.7354000000000001E-2</v>
      </c>
      <c r="FX193">
        <v>4.4000999999999997E-3</v>
      </c>
      <c r="FY193">
        <v>6.3977000000000001E-3</v>
      </c>
      <c r="FZ193">
        <v>0</v>
      </c>
      <c r="GA193">
        <v>0</v>
      </c>
    </row>
    <row r="194" spans="1:183" x14ac:dyDescent="0.3">
      <c r="A194" t="s">
        <v>52</v>
      </c>
      <c r="B194" t="s">
        <v>53</v>
      </c>
      <c r="C194" t="s">
        <v>98</v>
      </c>
      <c r="D194" s="6">
        <v>44810</v>
      </c>
      <c r="E194" s="46">
        <v>18</v>
      </c>
      <c r="F194" s="46">
        <v>21</v>
      </c>
      <c r="G194" s="46">
        <v>18</v>
      </c>
      <c r="H194" s="46">
        <v>20</v>
      </c>
      <c r="I194">
        <v>42739</v>
      </c>
      <c r="J194">
        <v>42753</v>
      </c>
      <c r="K194">
        <v>1.5010479999999999</v>
      </c>
      <c r="L194">
        <v>1.3014330000000001</v>
      </c>
      <c r="M194">
        <v>1.1520360000000001</v>
      </c>
      <c r="N194">
        <v>1.0334669999999999</v>
      </c>
      <c r="O194">
        <v>0.95172520000000005</v>
      </c>
      <c r="P194">
        <v>0.9174698</v>
      </c>
      <c r="Q194">
        <v>0.94089789999999995</v>
      </c>
      <c r="R194">
        <v>1.022532</v>
      </c>
      <c r="S194">
        <v>1.129151</v>
      </c>
      <c r="T194">
        <v>1.3466199999999999</v>
      </c>
      <c r="U194">
        <v>1.672442</v>
      </c>
      <c r="V194">
        <v>2.0864669999999998</v>
      </c>
      <c r="W194">
        <v>2.5323929999999999</v>
      </c>
      <c r="X194">
        <v>2.9240680000000001</v>
      </c>
      <c r="Y194">
        <v>3.22681</v>
      </c>
      <c r="Z194">
        <v>3.4535670000000001</v>
      </c>
      <c r="AA194">
        <v>3.4933770000000002</v>
      </c>
      <c r="AB194">
        <v>3.44937</v>
      </c>
      <c r="AC194">
        <v>3.1818219999999999</v>
      </c>
      <c r="AD194">
        <v>2.9480300000000002</v>
      </c>
      <c r="AE194">
        <v>2.766305</v>
      </c>
      <c r="AF194">
        <v>2.5418289999999999</v>
      </c>
      <c r="AG194">
        <v>2.1854480000000001</v>
      </c>
      <c r="AH194">
        <v>1.8044830000000001</v>
      </c>
      <c r="AI194">
        <v>-0.1138474</v>
      </c>
      <c r="AJ194">
        <v>-6.9035399999999997E-2</v>
      </c>
      <c r="AK194">
        <v>-3.5411499999999999E-2</v>
      </c>
      <c r="AL194">
        <v>-2.33593E-2</v>
      </c>
      <c r="AM194">
        <v>-1.9284099999999998E-2</v>
      </c>
      <c r="AN194">
        <v>-1.2781600000000001E-2</v>
      </c>
      <c r="AO194">
        <v>-1.60334E-2</v>
      </c>
      <c r="AP194">
        <v>-7.9544999999999998E-3</v>
      </c>
      <c r="AQ194">
        <v>-3.7015899999999997E-2</v>
      </c>
      <c r="AR194">
        <v>-6.1869500000000001E-2</v>
      </c>
      <c r="AS194">
        <v>-7.4226299999999995E-2</v>
      </c>
      <c r="AT194">
        <v>-9.1125200000000003E-2</v>
      </c>
      <c r="AU194">
        <v>-0.12406209999999999</v>
      </c>
      <c r="AV194">
        <v>-0.1579624</v>
      </c>
      <c r="AW194">
        <v>-0.17595520000000001</v>
      </c>
      <c r="AX194">
        <v>-0.17652390000000001</v>
      </c>
      <c r="AY194">
        <v>-0.14069599999999999</v>
      </c>
      <c r="AZ194">
        <v>0.2359521</v>
      </c>
      <c r="BA194">
        <v>0.33925880000000003</v>
      </c>
      <c r="BB194">
        <v>0.28684989999999999</v>
      </c>
      <c r="BC194">
        <v>2.0904000000000001E-3</v>
      </c>
      <c r="BD194">
        <v>-0.2369038</v>
      </c>
      <c r="BE194">
        <v>-0.16450480000000001</v>
      </c>
      <c r="BF194">
        <v>-0.13325529999999999</v>
      </c>
      <c r="BG194">
        <v>-0.1082603</v>
      </c>
      <c r="BH194">
        <v>-6.3828800000000005E-2</v>
      </c>
      <c r="BI194">
        <v>-3.0676700000000001E-2</v>
      </c>
      <c r="BJ194">
        <v>-1.9043500000000001E-2</v>
      </c>
      <c r="BK194">
        <v>-1.53264E-2</v>
      </c>
      <c r="BL194">
        <v>-9.1166000000000007E-3</v>
      </c>
      <c r="BM194">
        <v>-1.23797E-2</v>
      </c>
      <c r="BN194">
        <v>-4.0296000000000004E-3</v>
      </c>
      <c r="BO194">
        <v>-3.25089E-2</v>
      </c>
      <c r="BP194">
        <v>-5.6545499999999999E-2</v>
      </c>
      <c r="BQ194">
        <v>-6.8123900000000001E-2</v>
      </c>
      <c r="BR194">
        <v>-8.4270700000000004E-2</v>
      </c>
      <c r="BS194">
        <v>-0.1165964</v>
      </c>
      <c r="BT194">
        <v>-0.1501227</v>
      </c>
      <c r="BU194">
        <v>-0.16800109999999999</v>
      </c>
      <c r="BV194">
        <v>-0.16865250000000001</v>
      </c>
      <c r="BW194">
        <v>-0.1329707</v>
      </c>
      <c r="BX194">
        <v>0.24332429999999999</v>
      </c>
      <c r="BY194">
        <v>0.34649649999999999</v>
      </c>
      <c r="BZ194">
        <v>0.29348990000000003</v>
      </c>
      <c r="CA194">
        <v>8.5556999999999994E-3</v>
      </c>
      <c r="CB194">
        <v>-0.23030639999999999</v>
      </c>
      <c r="CC194">
        <v>-0.158273</v>
      </c>
      <c r="CD194">
        <v>-0.12749369999999999</v>
      </c>
      <c r="CE194">
        <v>-0.1043907</v>
      </c>
      <c r="CF194">
        <v>-6.02228E-2</v>
      </c>
      <c r="CG194">
        <v>-2.7397399999999999E-2</v>
      </c>
      <c r="CH194">
        <v>-1.6054499999999999E-2</v>
      </c>
      <c r="CI194">
        <v>-1.2585300000000001E-2</v>
      </c>
      <c r="CJ194">
        <v>-6.5782000000000002E-3</v>
      </c>
      <c r="CK194">
        <v>-9.8492000000000007E-3</v>
      </c>
      <c r="CL194">
        <v>-1.3112E-3</v>
      </c>
      <c r="CM194">
        <v>-2.9387300000000002E-2</v>
      </c>
      <c r="CN194">
        <v>-5.2858099999999998E-2</v>
      </c>
      <c r="CO194">
        <v>-6.3897300000000004E-2</v>
      </c>
      <c r="CP194">
        <v>-7.9523300000000005E-2</v>
      </c>
      <c r="CQ194">
        <v>-0.1114256</v>
      </c>
      <c r="CR194">
        <v>-0.14469290000000001</v>
      </c>
      <c r="CS194">
        <v>-0.1624921</v>
      </c>
      <c r="CT194">
        <v>-0.16320080000000001</v>
      </c>
      <c r="CU194">
        <v>-0.12762019999999999</v>
      </c>
      <c r="CV194">
        <v>0.24843029999999999</v>
      </c>
      <c r="CW194">
        <v>0.35150930000000002</v>
      </c>
      <c r="CX194">
        <v>0.29808879999999999</v>
      </c>
      <c r="CY194">
        <v>1.30335E-2</v>
      </c>
      <c r="CZ194">
        <v>-0.22573699999999999</v>
      </c>
      <c r="DA194">
        <v>-0.15395690000000001</v>
      </c>
      <c r="DB194">
        <v>-0.12350319999999999</v>
      </c>
      <c r="DC194">
        <v>-0.100521</v>
      </c>
      <c r="DD194">
        <v>-5.6616800000000002E-2</v>
      </c>
      <c r="DE194">
        <v>-2.4118000000000001E-2</v>
      </c>
      <c r="DF194">
        <v>-1.30654E-2</v>
      </c>
      <c r="DG194">
        <v>-9.8443000000000003E-3</v>
      </c>
      <c r="DH194">
        <v>-4.0397999999999996E-3</v>
      </c>
      <c r="DI194">
        <v>-7.3187E-3</v>
      </c>
      <c r="DJ194">
        <v>1.4071999999999999E-3</v>
      </c>
      <c r="DK194">
        <v>-2.6265799999999999E-2</v>
      </c>
      <c r="DL194">
        <v>-4.9170699999999998E-2</v>
      </c>
      <c r="DM194">
        <v>-5.9670800000000003E-2</v>
      </c>
      <c r="DN194">
        <v>-7.4775800000000003E-2</v>
      </c>
      <c r="DO194">
        <v>-0.1062549</v>
      </c>
      <c r="DP194">
        <v>-0.1392631</v>
      </c>
      <c r="DQ194">
        <v>-0.15698309999999999</v>
      </c>
      <c r="DR194">
        <v>-0.157749</v>
      </c>
      <c r="DS194">
        <v>-0.1222697</v>
      </c>
      <c r="DT194">
        <v>0.25353619999999999</v>
      </c>
      <c r="DU194">
        <v>0.35652210000000001</v>
      </c>
      <c r="DV194">
        <v>0.3026876</v>
      </c>
      <c r="DW194">
        <v>1.75114E-2</v>
      </c>
      <c r="DX194">
        <v>-0.22116759999999999</v>
      </c>
      <c r="DY194">
        <v>-0.14964079999999999</v>
      </c>
      <c r="DZ194">
        <v>-0.1195128</v>
      </c>
      <c r="EA194">
        <v>-9.4933900000000002E-2</v>
      </c>
      <c r="EB194">
        <v>-5.1410299999999999E-2</v>
      </c>
      <c r="EC194">
        <v>-1.93832E-2</v>
      </c>
      <c r="ED194">
        <v>-8.7496999999999991E-3</v>
      </c>
      <c r="EE194">
        <v>-5.8865999999999996E-3</v>
      </c>
      <c r="EF194">
        <v>-3.748E-4</v>
      </c>
      <c r="EG194">
        <v>-3.6649999999999999E-3</v>
      </c>
      <c r="EH194">
        <v>5.3321999999999996E-3</v>
      </c>
      <c r="EI194">
        <v>-2.1758699999999999E-2</v>
      </c>
      <c r="EJ194">
        <v>-4.3846700000000002E-2</v>
      </c>
      <c r="EK194">
        <v>-5.3568299999999999E-2</v>
      </c>
      <c r="EL194">
        <v>-6.7921300000000004E-2</v>
      </c>
      <c r="EM194">
        <v>-9.8789199999999994E-2</v>
      </c>
      <c r="EN194">
        <v>-0.1314234</v>
      </c>
      <c r="EO194">
        <v>-0.14902899999999999</v>
      </c>
      <c r="EP194">
        <v>-0.1498776</v>
      </c>
      <c r="EQ194">
        <v>-0.11454449999999999</v>
      </c>
      <c r="ER194">
        <v>0.26090839999999998</v>
      </c>
      <c r="ES194">
        <v>0.36375980000000002</v>
      </c>
      <c r="ET194">
        <v>0.30932769999999998</v>
      </c>
      <c r="EU194">
        <v>2.3976600000000001E-2</v>
      </c>
      <c r="EV194">
        <v>-0.21457010000000001</v>
      </c>
      <c r="EW194">
        <v>-0.14340900000000001</v>
      </c>
      <c r="EX194">
        <v>-0.1137512</v>
      </c>
      <c r="EY194">
        <v>81.773920000000004</v>
      </c>
      <c r="EZ194">
        <v>80.657409999999999</v>
      </c>
      <c r="FA194">
        <v>79.330190000000002</v>
      </c>
      <c r="FB194">
        <v>78.299899999999994</v>
      </c>
      <c r="FC194">
        <v>77.222629999999995</v>
      </c>
      <c r="FD194">
        <v>76.662509999999997</v>
      </c>
      <c r="FE194">
        <v>75.920749999999998</v>
      </c>
      <c r="FF194">
        <v>78.023539999999997</v>
      </c>
      <c r="FG194">
        <v>83.471209999999999</v>
      </c>
      <c r="FH194">
        <v>89.722679999999997</v>
      </c>
      <c r="FI194">
        <v>94.888390000000001</v>
      </c>
      <c r="FJ194">
        <v>100.04859999999999</v>
      </c>
      <c r="FK194">
        <v>104.0703</v>
      </c>
      <c r="FL194">
        <v>107.57170000000001</v>
      </c>
      <c r="FM194">
        <v>109.0869</v>
      </c>
      <c r="FN194">
        <v>110.0792</v>
      </c>
      <c r="FO194">
        <v>108.8869</v>
      </c>
      <c r="FP194">
        <v>106.35420000000001</v>
      </c>
      <c r="FQ194">
        <v>102.10809999999999</v>
      </c>
      <c r="FR194">
        <v>95.625159999999994</v>
      </c>
      <c r="FS194">
        <v>90.811530000000005</v>
      </c>
      <c r="FT194">
        <v>87.884529999999998</v>
      </c>
      <c r="FU194">
        <v>85.752030000000005</v>
      </c>
      <c r="FV194">
        <v>83.652799999999999</v>
      </c>
      <c r="FW194">
        <v>9.5817100000000002E-2</v>
      </c>
      <c r="FX194">
        <v>4.5826E-3</v>
      </c>
      <c r="FY194">
        <v>5.4067000000000004E-3</v>
      </c>
      <c r="FZ194">
        <v>0</v>
      </c>
      <c r="GA194">
        <v>0</v>
      </c>
    </row>
    <row r="195" spans="1:183" x14ac:dyDescent="0.3">
      <c r="A195" t="s">
        <v>52</v>
      </c>
      <c r="B195" t="s">
        <v>53</v>
      </c>
      <c r="C195" t="s">
        <v>98</v>
      </c>
      <c r="D195" s="6">
        <v>44811</v>
      </c>
      <c r="E195" s="46">
        <v>17</v>
      </c>
      <c r="F195" s="46">
        <v>20</v>
      </c>
      <c r="G195" s="46">
        <v>17</v>
      </c>
      <c r="H195" s="46">
        <v>20</v>
      </c>
      <c r="I195">
        <v>41723</v>
      </c>
      <c r="J195">
        <v>42712</v>
      </c>
      <c r="K195">
        <v>1.555741</v>
      </c>
      <c r="L195">
        <v>1.3366629999999999</v>
      </c>
      <c r="M195">
        <v>1.1762170000000001</v>
      </c>
      <c r="N195">
        <v>1.0558989999999999</v>
      </c>
      <c r="O195">
        <v>0.97202429999999995</v>
      </c>
      <c r="P195">
        <v>0.93457120000000005</v>
      </c>
      <c r="Q195">
        <v>0.94817309999999999</v>
      </c>
      <c r="R195">
        <v>1.014645</v>
      </c>
      <c r="S195">
        <v>1.100897</v>
      </c>
      <c r="T195">
        <v>1.2728440000000001</v>
      </c>
      <c r="U195">
        <v>1.5276890000000001</v>
      </c>
      <c r="V195">
        <v>1.8514790000000001</v>
      </c>
      <c r="W195">
        <v>2.2181630000000001</v>
      </c>
      <c r="X195">
        <v>2.5550820000000001</v>
      </c>
      <c r="Y195">
        <v>2.8423889999999998</v>
      </c>
      <c r="Z195">
        <v>3.0678519999999998</v>
      </c>
      <c r="AA195">
        <v>3.1274850000000001</v>
      </c>
      <c r="AB195">
        <v>3.1205099999999999</v>
      </c>
      <c r="AC195">
        <v>2.9925470000000001</v>
      </c>
      <c r="AD195">
        <v>2.7103000000000002</v>
      </c>
      <c r="AE195">
        <v>2.492543</v>
      </c>
      <c r="AF195">
        <v>2.2619470000000002</v>
      </c>
      <c r="AG195">
        <v>1.9215260000000001</v>
      </c>
      <c r="AH195">
        <v>1.581647</v>
      </c>
      <c r="AI195">
        <v>-8.2938799999999993E-2</v>
      </c>
      <c r="AJ195">
        <v>-5.9031500000000001E-2</v>
      </c>
      <c r="AK195">
        <v>-3.3223000000000003E-2</v>
      </c>
      <c r="AL195">
        <v>-2.09319E-2</v>
      </c>
      <c r="AM195">
        <v>-8.4379999999999993E-3</v>
      </c>
      <c r="AN195">
        <v>-6.2826000000000002E-3</v>
      </c>
      <c r="AO195">
        <v>-9.6714999999999995E-3</v>
      </c>
      <c r="AP195">
        <v>-8.5889E-3</v>
      </c>
      <c r="AQ195">
        <v>-3.1494300000000003E-2</v>
      </c>
      <c r="AR195">
        <v>-4.2360099999999998E-2</v>
      </c>
      <c r="AS195">
        <v>-6.3831100000000002E-2</v>
      </c>
      <c r="AT195">
        <v>-7.1260299999999999E-2</v>
      </c>
      <c r="AU195">
        <v>-7.90072E-2</v>
      </c>
      <c r="AV195">
        <v>-0.1002571</v>
      </c>
      <c r="AW195">
        <v>-0.13123080000000001</v>
      </c>
      <c r="AX195">
        <v>-0.12545680000000001</v>
      </c>
      <c r="AY195">
        <v>0.26751999999999998</v>
      </c>
      <c r="AZ195">
        <v>0.34873290000000001</v>
      </c>
      <c r="BA195">
        <v>0.3278025</v>
      </c>
      <c r="BB195">
        <v>0.23251810000000001</v>
      </c>
      <c r="BC195">
        <v>-0.27844350000000001</v>
      </c>
      <c r="BD195">
        <v>-0.27940670000000001</v>
      </c>
      <c r="BE195">
        <v>-0.17596890000000001</v>
      </c>
      <c r="BF195">
        <v>-0.1099173</v>
      </c>
      <c r="BG195">
        <v>-7.7376500000000001E-2</v>
      </c>
      <c r="BH195">
        <v>-5.39122E-2</v>
      </c>
      <c r="BI195">
        <v>-2.8543900000000001E-2</v>
      </c>
      <c r="BJ195">
        <v>-1.66328E-2</v>
      </c>
      <c r="BK195">
        <v>-4.4869999999999997E-3</v>
      </c>
      <c r="BL195">
        <v>-2.5982000000000002E-3</v>
      </c>
      <c r="BM195">
        <v>-6.0169999999999998E-3</v>
      </c>
      <c r="BN195">
        <v>-4.6905999999999996E-3</v>
      </c>
      <c r="BO195">
        <v>-2.7146199999999999E-2</v>
      </c>
      <c r="BP195">
        <v>-3.7403400000000003E-2</v>
      </c>
      <c r="BQ195">
        <v>-5.8232899999999997E-2</v>
      </c>
      <c r="BR195">
        <v>-6.5120399999999995E-2</v>
      </c>
      <c r="BS195">
        <v>-7.2378300000000007E-2</v>
      </c>
      <c r="BT195">
        <v>-9.3260300000000004E-2</v>
      </c>
      <c r="BU195">
        <v>-0.1241154</v>
      </c>
      <c r="BV195">
        <v>-0.1183337</v>
      </c>
      <c r="BW195">
        <v>0.27434930000000002</v>
      </c>
      <c r="BX195">
        <v>0.3553656</v>
      </c>
      <c r="BY195">
        <v>0.33416269999999998</v>
      </c>
      <c r="BZ195">
        <v>0.23845279999999999</v>
      </c>
      <c r="CA195">
        <v>-0.27209539999999999</v>
      </c>
      <c r="CB195">
        <v>-0.27323049999999999</v>
      </c>
      <c r="CC195">
        <v>-0.17025419999999999</v>
      </c>
      <c r="CD195">
        <v>-0.1047617</v>
      </c>
      <c r="CE195">
        <v>-7.3524099999999995E-2</v>
      </c>
      <c r="CF195">
        <v>-5.0366599999999997E-2</v>
      </c>
      <c r="CG195">
        <v>-2.5303099999999999E-2</v>
      </c>
      <c r="CH195">
        <v>-1.3655199999999999E-2</v>
      </c>
      <c r="CI195">
        <v>-1.7505999999999999E-3</v>
      </c>
      <c r="CJ195">
        <v>-4.6400000000000003E-5</v>
      </c>
      <c r="CK195">
        <v>-3.4859000000000001E-3</v>
      </c>
      <c r="CL195">
        <v>-1.9905999999999999E-3</v>
      </c>
      <c r="CM195">
        <v>-2.4134599999999999E-2</v>
      </c>
      <c r="CN195">
        <v>-3.3970399999999998E-2</v>
      </c>
      <c r="CO195">
        <v>-5.4355500000000001E-2</v>
      </c>
      <c r="CP195">
        <v>-6.0867999999999998E-2</v>
      </c>
      <c r="CQ195">
        <v>-6.7787100000000003E-2</v>
      </c>
      <c r="CR195">
        <v>-8.8414400000000004E-2</v>
      </c>
      <c r="CS195">
        <v>-0.1191873</v>
      </c>
      <c r="CT195">
        <v>-0.1134003</v>
      </c>
      <c r="CU195">
        <v>0.27907920000000003</v>
      </c>
      <c r="CV195">
        <v>0.35995939999999998</v>
      </c>
      <c r="CW195">
        <v>0.33856770000000003</v>
      </c>
      <c r="CX195">
        <v>0.2425631</v>
      </c>
      <c r="CY195">
        <v>-0.26769860000000001</v>
      </c>
      <c r="CZ195">
        <v>-0.26895279999999999</v>
      </c>
      <c r="DA195">
        <v>-0.1662961</v>
      </c>
      <c r="DB195">
        <v>-0.1011909</v>
      </c>
      <c r="DC195">
        <v>-6.9671700000000003E-2</v>
      </c>
      <c r="DD195">
        <v>-4.6821000000000002E-2</v>
      </c>
      <c r="DE195">
        <v>-2.2062399999999999E-2</v>
      </c>
      <c r="DF195">
        <v>-1.06777E-2</v>
      </c>
      <c r="DG195">
        <v>9.8590000000000006E-4</v>
      </c>
      <c r="DH195">
        <v>2.5054000000000001E-3</v>
      </c>
      <c r="DI195">
        <v>-9.5489999999999995E-4</v>
      </c>
      <c r="DJ195">
        <v>7.094E-4</v>
      </c>
      <c r="DK195">
        <v>-2.1123099999999999E-2</v>
      </c>
      <c r="DL195">
        <v>-3.0537399999999999E-2</v>
      </c>
      <c r="DM195">
        <v>-5.0478200000000001E-2</v>
      </c>
      <c r="DN195">
        <v>-5.6615600000000002E-2</v>
      </c>
      <c r="DO195">
        <v>-6.3195899999999999E-2</v>
      </c>
      <c r="DP195">
        <v>-8.3568400000000001E-2</v>
      </c>
      <c r="DQ195">
        <v>-0.11425920000000001</v>
      </c>
      <c r="DR195">
        <v>-0.10846699999999999</v>
      </c>
      <c r="DS195">
        <v>0.28380909999999998</v>
      </c>
      <c r="DT195">
        <v>0.36455320000000002</v>
      </c>
      <c r="DU195">
        <v>0.34297270000000002</v>
      </c>
      <c r="DV195">
        <v>0.24667339999999999</v>
      </c>
      <c r="DW195">
        <v>-0.26330189999999998</v>
      </c>
      <c r="DX195">
        <v>-0.2646752</v>
      </c>
      <c r="DY195">
        <v>-0.16233810000000001</v>
      </c>
      <c r="DZ195">
        <v>-9.7620100000000001E-2</v>
      </c>
      <c r="EA195">
        <v>-6.41095E-2</v>
      </c>
      <c r="EB195">
        <v>-4.1701700000000001E-2</v>
      </c>
      <c r="EC195">
        <v>-1.7383200000000001E-2</v>
      </c>
      <c r="ED195">
        <v>-6.3784999999999996E-3</v>
      </c>
      <c r="EE195">
        <v>4.9369000000000001E-3</v>
      </c>
      <c r="EF195">
        <v>6.1897000000000002E-3</v>
      </c>
      <c r="EG195">
        <v>2.6995999999999999E-3</v>
      </c>
      <c r="EH195">
        <v>4.6077999999999996E-3</v>
      </c>
      <c r="EI195">
        <v>-1.6775000000000002E-2</v>
      </c>
      <c r="EJ195">
        <v>-2.5580599999999998E-2</v>
      </c>
      <c r="EK195">
        <v>-4.48799E-2</v>
      </c>
      <c r="EL195">
        <v>-5.0475800000000001E-2</v>
      </c>
      <c r="EM195">
        <v>-5.6566999999999999E-2</v>
      </c>
      <c r="EN195">
        <v>-7.6571700000000006E-2</v>
      </c>
      <c r="EO195">
        <v>-0.1071438</v>
      </c>
      <c r="EP195">
        <v>-0.1013439</v>
      </c>
      <c r="EQ195">
        <v>0.29063830000000002</v>
      </c>
      <c r="ER195">
        <v>0.37118590000000001</v>
      </c>
      <c r="ES195">
        <v>0.3493329</v>
      </c>
      <c r="ET195">
        <v>0.2526081</v>
      </c>
      <c r="EU195">
        <v>-0.25695380000000001</v>
      </c>
      <c r="EV195">
        <v>-0.25849899999999998</v>
      </c>
      <c r="EW195">
        <v>-0.15662329999999999</v>
      </c>
      <c r="EX195">
        <v>-9.2464500000000005E-2</v>
      </c>
      <c r="EY195">
        <v>82.352599999999995</v>
      </c>
      <c r="EZ195">
        <v>80.765910000000005</v>
      </c>
      <c r="FA195">
        <v>79.089240000000004</v>
      </c>
      <c r="FB195">
        <v>78.344859999999997</v>
      </c>
      <c r="FC195">
        <v>77.149119999999996</v>
      </c>
      <c r="FD195">
        <v>75.723100000000002</v>
      </c>
      <c r="FE195">
        <v>75.119609999999994</v>
      </c>
      <c r="FF195">
        <v>75.934560000000005</v>
      </c>
      <c r="FG195">
        <v>80.383870000000002</v>
      </c>
      <c r="FH195">
        <v>85.471739999999997</v>
      </c>
      <c r="FI195">
        <v>90.15531</v>
      </c>
      <c r="FJ195">
        <v>94.152109999999993</v>
      </c>
      <c r="FK195">
        <v>97.829549999999998</v>
      </c>
      <c r="FL195">
        <v>100.82640000000001</v>
      </c>
      <c r="FM195">
        <v>102.70569999999999</v>
      </c>
      <c r="FN195">
        <v>103.6919</v>
      </c>
      <c r="FO195">
        <v>103.5551</v>
      </c>
      <c r="FP195">
        <v>101.7829</v>
      </c>
      <c r="FQ195">
        <v>97.345320000000001</v>
      </c>
      <c r="FR195">
        <v>91.694010000000006</v>
      </c>
      <c r="FS195">
        <v>87.969710000000006</v>
      </c>
      <c r="FT195">
        <v>86.006</v>
      </c>
      <c r="FU195">
        <v>83.714560000000006</v>
      </c>
      <c r="FV195">
        <v>81.59657</v>
      </c>
      <c r="FW195">
        <v>8.4772799999999995E-2</v>
      </c>
      <c r="FX195">
        <v>4.2579999999999996E-3</v>
      </c>
      <c r="FY195">
        <v>4.2579999999999996E-3</v>
      </c>
      <c r="FZ195">
        <v>0</v>
      </c>
      <c r="GA195">
        <v>0</v>
      </c>
    </row>
    <row r="196" spans="1:183" x14ac:dyDescent="0.3">
      <c r="A196" t="s">
        <v>52</v>
      </c>
      <c r="B196" t="s">
        <v>53</v>
      </c>
      <c r="C196" t="s">
        <v>98</v>
      </c>
      <c r="D196" s="6">
        <v>44812</v>
      </c>
      <c r="E196" s="46">
        <v>18</v>
      </c>
      <c r="F196" s="46">
        <v>20</v>
      </c>
      <c r="G196" s="46">
        <v>18</v>
      </c>
      <c r="H196" s="46">
        <v>19</v>
      </c>
      <c r="I196">
        <v>42669</v>
      </c>
      <c r="J196">
        <v>42683</v>
      </c>
      <c r="K196">
        <v>1.340697</v>
      </c>
      <c r="L196">
        <v>1.1503399999999999</v>
      </c>
      <c r="M196">
        <v>1.0110030000000001</v>
      </c>
      <c r="N196">
        <v>0.91262069999999995</v>
      </c>
      <c r="O196">
        <v>0.84823979999999999</v>
      </c>
      <c r="P196">
        <v>0.8237314</v>
      </c>
      <c r="Q196">
        <v>0.85143029999999997</v>
      </c>
      <c r="R196">
        <v>0.91622789999999998</v>
      </c>
      <c r="S196">
        <v>0.98219780000000001</v>
      </c>
      <c r="T196">
        <v>1.1516</v>
      </c>
      <c r="U196">
        <v>1.396312</v>
      </c>
      <c r="V196">
        <v>1.715773</v>
      </c>
      <c r="W196">
        <v>2.1030530000000001</v>
      </c>
      <c r="X196">
        <v>2.500483</v>
      </c>
      <c r="Y196">
        <v>2.8369469999999999</v>
      </c>
      <c r="Z196">
        <v>3.117334</v>
      </c>
      <c r="AA196">
        <v>3.2411460000000001</v>
      </c>
      <c r="AB196">
        <v>3.2713770000000002</v>
      </c>
      <c r="AC196">
        <v>3.1360440000000001</v>
      </c>
      <c r="AD196">
        <v>2.8759450000000002</v>
      </c>
      <c r="AE196">
        <v>2.6490360000000002</v>
      </c>
      <c r="AF196">
        <v>2.3870580000000001</v>
      </c>
      <c r="AG196">
        <v>2.0307400000000002</v>
      </c>
      <c r="AH196">
        <v>1.6771929999999999</v>
      </c>
      <c r="AI196">
        <v>-6.0209600000000002E-2</v>
      </c>
      <c r="AJ196">
        <v>-3.6978400000000002E-2</v>
      </c>
      <c r="AK196">
        <v>-2.5091700000000002E-2</v>
      </c>
      <c r="AL196">
        <v>-1.7187000000000001E-2</v>
      </c>
      <c r="AM196">
        <v>-1.23959E-2</v>
      </c>
      <c r="AN196">
        <v>-8.0985999999999992E-3</v>
      </c>
      <c r="AO196">
        <v>-1.18329E-2</v>
      </c>
      <c r="AP196">
        <v>-8.9908000000000002E-3</v>
      </c>
      <c r="AQ196">
        <v>-2.79545E-2</v>
      </c>
      <c r="AR196">
        <v>-3.8273700000000001E-2</v>
      </c>
      <c r="AS196">
        <v>-5.2697099999999997E-2</v>
      </c>
      <c r="AT196">
        <v>-6.7837800000000004E-2</v>
      </c>
      <c r="AU196">
        <v>-9.2271199999999998E-2</v>
      </c>
      <c r="AV196">
        <v>-0.1071516</v>
      </c>
      <c r="AW196">
        <v>-0.1460322</v>
      </c>
      <c r="AX196">
        <v>-0.14389579999999999</v>
      </c>
      <c r="AY196">
        <v>-0.101229</v>
      </c>
      <c r="AZ196">
        <v>0.28924440000000001</v>
      </c>
      <c r="BA196">
        <v>0.36470429999999998</v>
      </c>
      <c r="BB196">
        <v>1.54719E-2</v>
      </c>
      <c r="BC196">
        <v>-0.21187130000000001</v>
      </c>
      <c r="BD196">
        <v>-0.19199540000000001</v>
      </c>
      <c r="BE196">
        <v>-0.1265415</v>
      </c>
      <c r="BF196">
        <v>-6.9059099999999998E-2</v>
      </c>
      <c r="BG196">
        <v>-5.5342200000000001E-2</v>
      </c>
      <c r="BH196">
        <v>-3.2500099999999997E-2</v>
      </c>
      <c r="BI196">
        <v>-2.1041199999999999E-2</v>
      </c>
      <c r="BJ196">
        <v>-1.35012E-2</v>
      </c>
      <c r="BK196">
        <v>-9.0451999999999998E-3</v>
      </c>
      <c r="BL196">
        <v>-4.9680999999999996E-3</v>
      </c>
      <c r="BM196">
        <v>-8.6493999999999998E-3</v>
      </c>
      <c r="BN196">
        <v>-5.6024999999999998E-3</v>
      </c>
      <c r="BO196">
        <v>-2.41304E-2</v>
      </c>
      <c r="BP196">
        <v>-3.3759900000000002E-2</v>
      </c>
      <c r="BQ196">
        <v>-4.75089E-2</v>
      </c>
      <c r="BR196">
        <v>-6.1972199999999998E-2</v>
      </c>
      <c r="BS196">
        <v>-8.5742600000000002E-2</v>
      </c>
      <c r="BT196">
        <v>-0.1001039</v>
      </c>
      <c r="BU196">
        <v>-0.13872889999999999</v>
      </c>
      <c r="BV196">
        <v>-0.13655010000000001</v>
      </c>
      <c r="BW196">
        <v>-9.4012700000000005E-2</v>
      </c>
      <c r="BX196">
        <v>0.29617650000000001</v>
      </c>
      <c r="BY196">
        <v>0.37129960000000001</v>
      </c>
      <c r="BZ196">
        <v>2.19052E-2</v>
      </c>
      <c r="CA196">
        <v>-0.20535139999999999</v>
      </c>
      <c r="CB196">
        <v>-0.1857123</v>
      </c>
      <c r="CC196">
        <v>-0.12058969999999999</v>
      </c>
      <c r="CD196">
        <v>-6.3614199999999996E-2</v>
      </c>
      <c r="CE196">
        <v>-5.1971000000000003E-2</v>
      </c>
      <c r="CF196">
        <v>-2.9398500000000001E-2</v>
      </c>
      <c r="CG196">
        <v>-1.8235899999999999E-2</v>
      </c>
      <c r="CH196">
        <v>-1.09484E-2</v>
      </c>
      <c r="CI196">
        <v>-6.7244000000000002E-3</v>
      </c>
      <c r="CJ196">
        <v>-2.7999000000000001E-3</v>
      </c>
      <c r="CK196">
        <v>-6.4444999999999997E-3</v>
      </c>
      <c r="CL196">
        <v>-3.2556999999999998E-3</v>
      </c>
      <c r="CM196">
        <v>-2.1481799999999999E-2</v>
      </c>
      <c r="CN196">
        <v>-3.06337E-2</v>
      </c>
      <c r="CO196">
        <v>-4.3915599999999999E-2</v>
      </c>
      <c r="CP196">
        <v>-5.7909700000000001E-2</v>
      </c>
      <c r="CQ196">
        <v>-8.1220799999999996E-2</v>
      </c>
      <c r="CR196">
        <v>-9.5222699999999993E-2</v>
      </c>
      <c r="CS196">
        <v>-0.1336707</v>
      </c>
      <c r="CT196">
        <v>-0.13146250000000001</v>
      </c>
      <c r="CU196">
        <v>-8.9014700000000002E-2</v>
      </c>
      <c r="CV196">
        <v>0.30097760000000001</v>
      </c>
      <c r="CW196">
        <v>0.37586740000000002</v>
      </c>
      <c r="CX196">
        <v>2.63609E-2</v>
      </c>
      <c r="CY196">
        <v>-0.20083580000000001</v>
      </c>
      <c r="CZ196">
        <v>-0.18136060000000001</v>
      </c>
      <c r="DA196">
        <v>-0.1164675</v>
      </c>
      <c r="DB196">
        <v>-5.9843100000000003E-2</v>
      </c>
      <c r="DC196">
        <v>-4.8599900000000001E-2</v>
      </c>
      <c r="DD196">
        <v>-2.6296799999999999E-2</v>
      </c>
      <c r="DE196">
        <v>-1.54305E-2</v>
      </c>
      <c r="DF196">
        <v>-8.3957000000000007E-3</v>
      </c>
      <c r="DG196">
        <v>-4.4037E-3</v>
      </c>
      <c r="DH196">
        <v>-6.3170000000000001E-4</v>
      </c>
      <c r="DI196">
        <v>-4.2396999999999999E-3</v>
      </c>
      <c r="DJ196">
        <v>-9.0899999999999998E-4</v>
      </c>
      <c r="DK196">
        <v>-1.8833200000000001E-2</v>
      </c>
      <c r="DL196">
        <v>-2.7507500000000001E-2</v>
      </c>
      <c r="DM196">
        <v>-4.0322299999999998E-2</v>
      </c>
      <c r="DN196">
        <v>-5.3847199999999998E-2</v>
      </c>
      <c r="DO196">
        <v>-7.6699100000000006E-2</v>
      </c>
      <c r="DP196">
        <v>-9.0341500000000005E-2</v>
      </c>
      <c r="DQ196">
        <v>-0.12861249999999999</v>
      </c>
      <c r="DR196">
        <v>-0.12637480000000001</v>
      </c>
      <c r="DS196">
        <v>-8.4016800000000003E-2</v>
      </c>
      <c r="DT196">
        <v>0.30577870000000001</v>
      </c>
      <c r="DU196">
        <v>0.38043529999999998</v>
      </c>
      <c r="DV196">
        <v>3.08166E-2</v>
      </c>
      <c r="DW196">
        <v>-0.1963201</v>
      </c>
      <c r="DX196">
        <v>-0.1770089</v>
      </c>
      <c r="DY196">
        <v>-0.1123453</v>
      </c>
      <c r="DZ196">
        <v>-5.6071999999999997E-2</v>
      </c>
      <c r="EA196">
        <v>-4.3732500000000001E-2</v>
      </c>
      <c r="EB196">
        <v>-2.1818500000000001E-2</v>
      </c>
      <c r="EC196">
        <v>-1.1380100000000001E-2</v>
      </c>
      <c r="ED196">
        <v>-4.7099000000000004E-3</v>
      </c>
      <c r="EE196">
        <v>-1.0529000000000001E-3</v>
      </c>
      <c r="EF196">
        <v>2.4989000000000001E-3</v>
      </c>
      <c r="EG196">
        <v>-1.0562E-3</v>
      </c>
      <c r="EH196">
        <v>2.4792999999999998E-3</v>
      </c>
      <c r="EI196">
        <v>-1.5009E-2</v>
      </c>
      <c r="EJ196">
        <v>-2.2993699999999999E-2</v>
      </c>
      <c r="EK196">
        <v>-3.5134100000000001E-2</v>
      </c>
      <c r="EL196">
        <v>-4.7981700000000002E-2</v>
      </c>
      <c r="EM196">
        <v>-7.0170499999999997E-2</v>
      </c>
      <c r="EN196">
        <v>-8.3293800000000001E-2</v>
      </c>
      <c r="EO196">
        <v>-0.12130929999999999</v>
      </c>
      <c r="EP196">
        <v>-0.1190291</v>
      </c>
      <c r="EQ196">
        <v>-7.6800499999999994E-2</v>
      </c>
      <c r="ER196">
        <v>0.31271080000000001</v>
      </c>
      <c r="ES196">
        <v>0.3870306</v>
      </c>
      <c r="ET196">
        <v>3.7249999999999998E-2</v>
      </c>
      <c r="EU196">
        <v>-0.18980030000000001</v>
      </c>
      <c r="EV196">
        <v>-0.17072580000000001</v>
      </c>
      <c r="EW196">
        <v>-0.1063935</v>
      </c>
      <c r="EX196">
        <v>-5.0627199999999997E-2</v>
      </c>
      <c r="EY196">
        <v>79.813320000000004</v>
      </c>
      <c r="EZ196">
        <v>78.108699999999999</v>
      </c>
      <c r="FA196">
        <v>76.72381</v>
      </c>
      <c r="FB196">
        <v>75.445949999999996</v>
      </c>
      <c r="FC196">
        <v>74.913529999999994</v>
      </c>
      <c r="FD196">
        <v>73.810490000000001</v>
      </c>
      <c r="FE196">
        <v>73.373720000000006</v>
      </c>
      <c r="FF196">
        <v>74.810580000000002</v>
      </c>
      <c r="FG196">
        <v>79.269199999999998</v>
      </c>
      <c r="FH196">
        <v>84.935149999999993</v>
      </c>
      <c r="FI196">
        <v>89.949700000000007</v>
      </c>
      <c r="FJ196">
        <v>94.986260000000001</v>
      </c>
      <c r="FK196">
        <v>99.147040000000004</v>
      </c>
      <c r="FL196">
        <v>102.5005</v>
      </c>
      <c r="FM196">
        <v>105.04510000000001</v>
      </c>
      <c r="FN196">
        <v>106.3348</v>
      </c>
      <c r="FO196">
        <v>105.7148</v>
      </c>
      <c r="FP196">
        <v>103.4705</v>
      </c>
      <c r="FQ196">
        <v>99.433300000000003</v>
      </c>
      <c r="FR196">
        <v>93.627369999999999</v>
      </c>
      <c r="FS196">
        <v>89.115359999999995</v>
      </c>
      <c r="FT196">
        <v>86.429140000000004</v>
      </c>
      <c r="FU196">
        <v>83.915109999999999</v>
      </c>
      <c r="FV196">
        <v>81.628380000000007</v>
      </c>
      <c r="FW196">
        <v>8.39506E-2</v>
      </c>
      <c r="FX196">
        <v>5.7346999999999997E-3</v>
      </c>
      <c r="FY196">
        <v>5.7346999999999997E-3</v>
      </c>
      <c r="FZ196">
        <v>0</v>
      </c>
      <c r="GA196">
        <v>0</v>
      </c>
    </row>
    <row r="197" spans="1:183" x14ac:dyDescent="0.3">
      <c r="A197" t="s">
        <v>52</v>
      </c>
      <c r="B197" t="s">
        <v>53</v>
      </c>
      <c r="C197" t="s">
        <v>98</v>
      </c>
      <c r="D197" s="6">
        <v>44813</v>
      </c>
      <c r="E197" s="46">
        <v>17</v>
      </c>
      <c r="F197" s="46">
        <v>18</v>
      </c>
      <c r="G197" s="46">
        <v>17</v>
      </c>
      <c r="H197" s="46">
        <v>18</v>
      </c>
      <c r="I197">
        <v>18339</v>
      </c>
      <c r="J197">
        <v>48651</v>
      </c>
      <c r="K197">
        <v>1.3750249999999999</v>
      </c>
      <c r="L197">
        <v>1.182644</v>
      </c>
      <c r="M197">
        <v>1.0425949999999999</v>
      </c>
      <c r="N197">
        <v>0.93779349999999995</v>
      </c>
      <c r="O197">
        <v>0.87185849999999998</v>
      </c>
      <c r="P197">
        <v>0.84785120000000003</v>
      </c>
      <c r="Q197">
        <v>0.89280320000000002</v>
      </c>
      <c r="R197">
        <v>0.95226200000000005</v>
      </c>
      <c r="S197">
        <v>0.99352850000000004</v>
      </c>
      <c r="T197">
        <v>1.1020270000000001</v>
      </c>
      <c r="U197">
        <v>1.260054</v>
      </c>
      <c r="V197">
        <v>1.48733</v>
      </c>
      <c r="W197">
        <v>1.7673099999999999</v>
      </c>
      <c r="X197">
        <v>2.078611</v>
      </c>
      <c r="Y197">
        <v>2.389265</v>
      </c>
      <c r="Z197">
        <v>2.668431</v>
      </c>
      <c r="AA197">
        <v>2.8022719999999999</v>
      </c>
      <c r="AB197">
        <v>2.8210790000000001</v>
      </c>
      <c r="AC197">
        <v>2.6907459999999999</v>
      </c>
      <c r="AD197">
        <v>2.3901400000000002</v>
      </c>
      <c r="AE197">
        <v>2.1269360000000002</v>
      </c>
      <c r="AF197">
        <v>1.8738060000000001</v>
      </c>
      <c r="AG197">
        <v>1.584619</v>
      </c>
      <c r="AH197">
        <v>1.308603</v>
      </c>
      <c r="AI197">
        <v>-6.63937E-2</v>
      </c>
      <c r="AJ197">
        <v>-4.9090099999999998E-2</v>
      </c>
      <c r="AK197">
        <v>-3.3919100000000001E-2</v>
      </c>
      <c r="AL197">
        <v>-2.67785E-2</v>
      </c>
      <c r="AM197">
        <v>-2.1984E-2</v>
      </c>
      <c r="AN197">
        <v>-2.3690300000000001E-2</v>
      </c>
      <c r="AO197">
        <v>-2.25297E-2</v>
      </c>
      <c r="AP197">
        <v>-1.72035E-2</v>
      </c>
      <c r="AQ197">
        <v>-3.66982E-2</v>
      </c>
      <c r="AR197">
        <v>-3.8777399999999997E-2</v>
      </c>
      <c r="AS197">
        <v>-4.7565499999999997E-2</v>
      </c>
      <c r="AT197">
        <v>-5.5474000000000002E-2</v>
      </c>
      <c r="AU197">
        <v>-7.6554200000000003E-2</v>
      </c>
      <c r="AV197">
        <v>-9.1973700000000005E-2</v>
      </c>
      <c r="AW197">
        <v>-0.10568429999999999</v>
      </c>
      <c r="AX197">
        <v>-0.1079537</v>
      </c>
      <c r="AY197">
        <v>0.21190149999999999</v>
      </c>
      <c r="AZ197">
        <v>0.26091979999999998</v>
      </c>
      <c r="BA197">
        <v>-0.17236589999999999</v>
      </c>
      <c r="BB197">
        <v>-0.16333410000000001</v>
      </c>
      <c r="BC197">
        <v>-0.1148079</v>
      </c>
      <c r="BD197">
        <v>-9.1321700000000006E-2</v>
      </c>
      <c r="BE197">
        <v>-6.4252000000000004E-2</v>
      </c>
      <c r="BF197">
        <v>-4.4121199999999999E-2</v>
      </c>
      <c r="BG197">
        <v>-5.9000700000000003E-2</v>
      </c>
      <c r="BH197">
        <v>-4.2332000000000002E-2</v>
      </c>
      <c r="BI197">
        <v>-2.7897700000000001E-2</v>
      </c>
      <c r="BJ197">
        <v>-2.1307400000000001E-2</v>
      </c>
      <c r="BK197">
        <v>-1.6882399999999999E-2</v>
      </c>
      <c r="BL197">
        <v>-1.88719E-2</v>
      </c>
      <c r="BM197">
        <v>-1.7427700000000001E-2</v>
      </c>
      <c r="BN197">
        <v>-1.17029E-2</v>
      </c>
      <c r="BO197">
        <v>-3.06091E-2</v>
      </c>
      <c r="BP197">
        <v>-3.1968200000000002E-2</v>
      </c>
      <c r="BQ197">
        <v>-4.0018699999999997E-2</v>
      </c>
      <c r="BR197">
        <v>-4.7169200000000001E-2</v>
      </c>
      <c r="BS197">
        <v>-6.7462099999999997E-2</v>
      </c>
      <c r="BT197">
        <v>-8.2186400000000007E-2</v>
      </c>
      <c r="BU197">
        <v>-9.5463500000000007E-2</v>
      </c>
      <c r="BV197">
        <v>-9.7622600000000004E-2</v>
      </c>
      <c r="BW197">
        <v>0.2219969</v>
      </c>
      <c r="BX197">
        <v>0.27086189999999999</v>
      </c>
      <c r="BY197">
        <v>-0.16235060000000001</v>
      </c>
      <c r="BZ197">
        <v>-0.15388979999999999</v>
      </c>
      <c r="CA197">
        <v>-0.1060465</v>
      </c>
      <c r="CB197">
        <v>-8.3003499999999994E-2</v>
      </c>
      <c r="CC197">
        <v>-5.6588899999999998E-2</v>
      </c>
      <c r="CD197">
        <v>-3.7300699999999999E-2</v>
      </c>
      <c r="CE197">
        <v>-5.3880400000000002E-2</v>
      </c>
      <c r="CF197">
        <v>-3.7651400000000002E-2</v>
      </c>
      <c r="CG197">
        <v>-2.37273E-2</v>
      </c>
      <c r="CH197">
        <v>-1.7518200000000001E-2</v>
      </c>
      <c r="CI197">
        <v>-1.3349E-2</v>
      </c>
      <c r="CJ197">
        <v>-1.55347E-2</v>
      </c>
      <c r="CK197">
        <v>-1.3894E-2</v>
      </c>
      <c r="CL197">
        <v>-7.8931999999999995E-3</v>
      </c>
      <c r="CM197">
        <v>-2.63918E-2</v>
      </c>
      <c r="CN197">
        <v>-2.72523E-2</v>
      </c>
      <c r="CO197">
        <v>-3.4791700000000002E-2</v>
      </c>
      <c r="CP197">
        <v>-4.1417299999999997E-2</v>
      </c>
      <c r="CQ197">
        <v>-6.1164900000000001E-2</v>
      </c>
      <c r="CR197">
        <v>-7.5407699999999994E-2</v>
      </c>
      <c r="CS197">
        <v>-8.8384500000000005E-2</v>
      </c>
      <c r="CT197">
        <v>-9.04673E-2</v>
      </c>
      <c r="CU197">
        <v>0.2289889</v>
      </c>
      <c r="CV197">
        <v>0.27774769999999999</v>
      </c>
      <c r="CW197">
        <v>-0.155414</v>
      </c>
      <c r="CX197">
        <v>-0.1473488</v>
      </c>
      <c r="CY197">
        <v>-9.9978399999999995E-2</v>
      </c>
      <c r="CZ197">
        <v>-7.7242400000000003E-2</v>
      </c>
      <c r="DA197">
        <v>-5.1281399999999998E-2</v>
      </c>
      <c r="DB197">
        <v>-3.2576800000000003E-2</v>
      </c>
      <c r="DC197">
        <v>-4.8759999999999998E-2</v>
      </c>
      <c r="DD197">
        <v>-3.2970699999999999E-2</v>
      </c>
      <c r="DE197">
        <v>-1.9556899999999999E-2</v>
      </c>
      <c r="DF197">
        <v>-1.3729E-2</v>
      </c>
      <c r="DG197">
        <v>-9.8156000000000007E-3</v>
      </c>
      <c r="DH197">
        <v>-1.21975E-2</v>
      </c>
      <c r="DI197">
        <v>-1.0360400000000001E-2</v>
      </c>
      <c r="DJ197">
        <v>-4.0835999999999997E-3</v>
      </c>
      <c r="DK197">
        <v>-2.21745E-2</v>
      </c>
      <c r="DL197">
        <v>-2.2536299999999999E-2</v>
      </c>
      <c r="DM197">
        <v>-2.9564799999999999E-2</v>
      </c>
      <c r="DN197">
        <v>-3.5665500000000003E-2</v>
      </c>
      <c r="DO197">
        <v>-5.4867699999999998E-2</v>
      </c>
      <c r="DP197">
        <v>-6.8628999999999996E-2</v>
      </c>
      <c r="DQ197">
        <v>-8.1305600000000006E-2</v>
      </c>
      <c r="DR197">
        <v>-8.3311999999999997E-2</v>
      </c>
      <c r="DS197">
        <v>0.235981</v>
      </c>
      <c r="DT197">
        <v>0.28463349999999998</v>
      </c>
      <c r="DU197">
        <v>-0.14847740000000001</v>
      </c>
      <c r="DV197">
        <v>-0.14080770000000001</v>
      </c>
      <c r="DW197">
        <v>-9.3910199999999999E-2</v>
      </c>
      <c r="DX197">
        <v>-7.1481199999999995E-2</v>
      </c>
      <c r="DY197">
        <v>-4.5973899999999998E-2</v>
      </c>
      <c r="DZ197">
        <v>-2.7852999999999999E-2</v>
      </c>
      <c r="EA197">
        <v>-4.1367099999999997E-2</v>
      </c>
      <c r="EB197">
        <v>-2.6212699999999999E-2</v>
      </c>
      <c r="EC197">
        <v>-1.3535500000000001E-2</v>
      </c>
      <c r="ED197">
        <v>-8.2579000000000003E-3</v>
      </c>
      <c r="EE197">
        <v>-4.7139E-3</v>
      </c>
      <c r="EF197">
        <v>-7.3791000000000004E-3</v>
      </c>
      <c r="EG197">
        <v>-5.2583999999999999E-3</v>
      </c>
      <c r="EH197">
        <v>1.4170000000000001E-3</v>
      </c>
      <c r="EI197">
        <v>-1.60854E-2</v>
      </c>
      <c r="EJ197">
        <v>-1.57272E-2</v>
      </c>
      <c r="EK197">
        <v>-2.2017999999999999E-2</v>
      </c>
      <c r="EL197">
        <v>-2.7360700000000002E-2</v>
      </c>
      <c r="EM197">
        <v>-4.57756E-2</v>
      </c>
      <c r="EN197">
        <v>-5.8841699999999997E-2</v>
      </c>
      <c r="EO197">
        <v>-7.1084800000000004E-2</v>
      </c>
      <c r="EP197">
        <v>-7.2980900000000001E-2</v>
      </c>
      <c r="EQ197">
        <v>0.2460764</v>
      </c>
      <c r="ER197">
        <v>0.29457549999999999</v>
      </c>
      <c r="ES197">
        <v>-0.1384621</v>
      </c>
      <c r="ET197">
        <v>-0.13136339999999999</v>
      </c>
      <c r="EU197">
        <v>-8.5148799999999997E-2</v>
      </c>
      <c r="EV197">
        <v>-6.3162999999999997E-2</v>
      </c>
      <c r="EW197">
        <v>-3.8310799999999999E-2</v>
      </c>
      <c r="EX197">
        <v>-2.1032499999999999E-2</v>
      </c>
      <c r="EY197">
        <v>83.072429999999997</v>
      </c>
      <c r="EZ197">
        <v>82.471199999999996</v>
      </c>
      <c r="FA197">
        <v>80.198340000000002</v>
      </c>
      <c r="FB197">
        <v>78.595209999999994</v>
      </c>
      <c r="FC197">
        <v>78.784610000000001</v>
      </c>
      <c r="FD197">
        <v>77.535290000000003</v>
      </c>
      <c r="FE197">
        <v>75.479960000000005</v>
      </c>
      <c r="FF197">
        <v>75.488860000000003</v>
      </c>
      <c r="FG197">
        <v>78.707689999999999</v>
      </c>
      <c r="FH197">
        <v>82.145210000000006</v>
      </c>
      <c r="FI197">
        <v>86.486969999999999</v>
      </c>
      <c r="FJ197">
        <v>91.241280000000003</v>
      </c>
      <c r="FK197">
        <v>95.244190000000003</v>
      </c>
      <c r="FL197">
        <v>98.631460000000004</v>
      </c>
      <c r="FM197">
        <v>100.5912</v>
      </c>
      <c r="FN197">
        <v>102.4512</v>
      </c>
      <c r="FO197">
        <v>102.8349</v>
      </c>
      <c r="FP197">
        <v>102.0252</v>
      </c>
      <c r="FQ197">
        <v>98.306669999999997</v>
      </c>
      <c r="FR197">
        <v>92.036990000000003</v>
      </c>
      <c r="FS197">
        <v>86.947770000000006</v>
      </c>
      <c r="FT197">
        <v>83.447429999999997</v>
      </c>
      <c r="FU197">
        <v>80.987870000000001</v>
      </c>
      <c r="FV197">
        <v>79.236630000000005</v>
      </c>
      <c r="FW197">
        <v>0.12059209999999999</v>
      </c>
      <c r="FX197">
        <v>9.3568000000000002E-3</v>
      </c>
      <c r="FY197">
        <v>9.3568000000000002E-3</v>
      </c>
      <c r="FZ197">
        <v>0</v>
      </c>
      <c r="GA197">
        <v>0</v>
      </c>
    </row>
    <row r="198" spans="1:183" x14ac:dyDescent="0.3">
      <c r="A198" t="s">
        <v>52</v>
      </c>
      <c r="B198" t="s">
        <v>53</v>
      </c>
      <c r="C198" t="s">
        <v>105</v>
      </c>
      <c r="D198" s="6">
        <v>44753</v>
      </c>
      <c r="E198" s="46">
        <v>18</v>
      </c>
      <c r="F198" s="46">
        <v>19</v>
      </c>
      <c r="G198" s="46">
        <v>18</v>
      </c>
      <c r="H198" s="46">
        <v>19</v>
      </c>
      <c r="I198">
        <v>754</v>
      </c>
      <c r="J198">
        <v>3359</v>
      </c>
      <c r="K198">
        <v>0.86547269999999998</v>
      </c>
      <c r="L198">
        <v>0.71756810000000004</v>
      </c>
      <c r="M198">
        <v>0.63107539999999995</v>
      </c>
      <c r="N198">
        <v>0.54875589999999996</v>
      </c>
      <c r="O198">
        <v>0.53319190000000005</v>
      </c>
      <c r="P198">
        <v>0.53454489999999999</v>
      </c>
      <c r="Q198">
        <v>0.52154460000000002</v>
      </c>
      <c r="R198">
        <v>0.56805410000000001</v>
      </c>
      <c r="S198">
        <v>0.64961599999999997</v>
      </c>
      <c r="T198">
        <v>0.74159969999999997</v>
      </c>
      <c r="U198">
        <v>0.89346479999999995</v>
      </c>
      <c r="V198">
        <v>1.050648</v>
      </c>
      <c r="W198">
        <v>1.304797</v>
      </c>
      <c r="X198">
        <v>1.5147839999999999</v>
      </c>
      <c r="Y198">
        <v>1.6598379999999999</v>
      </c>
      <c r="Z198">
        <v>1.884708</v>
      </c>
      <c r="AA198">
        <v>2.0188619999999999</v>
      </c>
      <c r="AB198">
        <v>2.1595049999999998</v>
      </c>
      <c r="AC198">
        <v>2.1755650000000002</v>
      </c>
      <c r="AD198">
        <v>2.0581680000000002</v>
      </c>
      <c r="AE198">
        <v>1.8577779999999999</v>
      </c>
      <c r="AF198">
        <v>1.656477</v>
      </c>
      <c r="AG198">
        <v>1.430159</v>
      </c>
      <c r="AH198">
        <v>1.1629860000000001</v>
      </c>
      <c r="AI198">
        <v>-2.5498799999999999E-2</v>
      </c>
      <c r="AJ198">
        <v>-2.5064300000000001E-2</v>
      </c>
      <c r="AK198">
        <v>-1.7733200000000001E-2</v>
      </c>
      <c r="AL198">
        <v>-4.5816299999999997E-2</v>
      </c>
      <c r="AM198">
        <v>-3.6088200000000001E-2</v>
      </c>
      <c r="AN198">
        <v>-5.7922E-3</v>
      </c>
      <c r="AO198">
        <v>-4.0551999999999998E-2</v>
      </c>
      <c r="AP198">
        <v>-4.1467200000000003E-2</v>
      </c>
      <c r="AQ198">
        <v>-2.1039999999999999E-4</v>
      </c>
      <c r="AR198">
        <v>-2.1746100000000001E-2</v>
      </c>
      <c r="AS198">
        <v>-3.07218E-2</v>
      </c>
      <c r="AT198">
        <v>-4.5155099999999997E-2</v>
      </c>
      <c r="AU198">
        <v>-3.3780600000000001E-2</v>
      </c>
      <c r="AV198">
        <v>-5.4402399999999997E-2</v>
      </c>
      <c r="AW198">
        <v>-0.16782910000000001</v>
      </c>
      <c r="AX198">
        <v>-0.15161459999999999</v>
      </c>
      <c r="AY198">
        <v>-0.1188422</v>
      </c>
      <c r="AZ198">
        <v>0.1249205</v>
      </c>
      <c r="BA198">
        <v>0.1264641</v>
      </c>
      <c r="BB198">
        <v>-0.2414357</v>
      </c>
      <c r="BC198">
        <v>-0.1970594</v>
      </c>
      <c r="BD198">
        <v>-0.1235695</v>
      </c>
      <c r="BE198">
        <v>-3.0954099999999998E-2</v>
      </c>
      <c r="BF198">
        <v>-1.03059E-2</v>
      </c>
      <c r="BG198">
        <v>-3.0351000000000002E-3</v>
      </c>
      <c r="BH198">
        <v>-6.5788000000000001E-3</v>
      </c>
      <c r="BI198">
        <v>-1.4625E-3</v>
      </c>
      <c r="BJ198">
        <v>-3.1625399999999998E-2</v>
      </c>
      <c r="BK198">
        <v>-2.3396E-2</v>
      </c>
      <c r="BL198">
        <v>5.8739999999999999E-3</v>
      </c>
      <c r="BM198">
        <v>-2.7676599999999999E-2</v>
      </c>
      <c r="BN198">
        <v>-2.5093799999999999E-2</v>
      </c>
      <c r="BO198">
        <v>1.7292600000000002E-2</v>
      </c>
      <c r="BP198">
        <v>-1.1835999999999999E-3</v>
      </c>
      <c r="BQ198">
        <v>-5.9982999999999998E-3</v>
      </c>
      <c r="BR198">
        <v>-1.7858599999999999E-2</v>
      </c>
      <c r="BS198">
        <v>-4.6454000000000001E-3</v>
      </c>
      <c r="BT198">
        <v>-2.36811E-2</v>
      </c>
      <c r="BU198">
        <v>-0.13578299999999999</v>
      </c>
      <c r="BV198">
        <v>-0.1175935</v>
      </c>
      <c r="BW198">
        <v>-8.5255899999999996E-2</v>
      </c>
      <c r="BX198">
        <v>0.15845680000000001</v>
      </c>
      <c r="BY198">
        <v>0.1589757</v>
      </c>
      <c r="BZ198">
        <v>-0.20734279999999999</v>
      </c>
      <c r="CA198">
        <v>-0.16503609999999999</v>
      </c>
      <c r="CB198">
        <v>-9.4348600000000005E-2</v>
      </c>
      <c r="CC198">
        <v>-4.8422999999999999E-3</v>
      </c>
      <c r="CD198">
        <v>1.21502E-2</v>
      </c>
      <c r="CE198">
        <v>1.2523100000000001E-2</v>
      </c>
      <c r="CF198">
        <v>6.2242E-3</v>
      </c>
      <c r="CG198">
        <v>9.8066000000000004E-3</v>
      </c>
      <c r="CH198">
        <v>-2.1796800000000002E-2</v>
      </c>
      <c r="CI198">
        <v>-1.46055E-2</v>
      </c>
      <c r="CJ198">
        <v>1.39539E-2</v>
      </c>
      <c r="CK198">
        <v>-1.8759100000000001E-2</v>
      </c>
      <c r="CL198">
        <v>-1.37536E-2</v>
      </c>
      <c r="CM198">
        <v>2.94151E-2</v>
      </c>
      <c r="CN198">
        <v>1.3058E-2</v>
      </c>
      <c r="CO198">
        <v>1.1125100000000001E-2</v>
      </c>
      <c r="CP198">
        <v>1.0468999999999999E-3</v>
      </c>
      <c r="CQ198">
        <v>1.55335E-2</v>
      </c>
      <c r="CR198">
        <v>-2.4036000000000001E-3</v>
      </c>
      <c r="CS198">
        <v>-0.11358790000000001</v>
      </c>
      <c r="CT198">
        <v>-9.4030500000000003E-2</v>
      </c>
      <c r="CU198">
        <v>-6.1994E-2</v>
      </c>
      <c r="CV198">
        <v>0.18168390000000001</v>
      </c>
      <c r="CW198">
        <v>0.18149309999999999</v>
      </c>
      <c r="CX198">
        <v>-0.18373020000000001</v>
      </c>
      <c r="CY198">
        <v>-0.14285690000000001</v>
      </c>
      <c r="CZ198">
        <v>-7.4110400000000007E-2</v>
      </c>
      <c r="DA198">
        <v>1.32426E-2</v>
      </c>
      <c r="DB198">
        <v>2.77033E-2</v>
      </c>
      <c r="DC198">
        <v>2.8081399999999999E-2</v>
      </c>
      <c r="DD198">
        <v>1.9027100000000002E-2</v>
      </c>
      <c r="DE198">
        <v>2.1075699999999999E-2</v>
      </c>
      <c r="DF198">
        <v>-1.19682E-2</v>
      </c>
      <c r="DG198">
        <v>-5.8149999999999999E-3</v>
      </c>
      <c r="DH198">
        <v>2.2033899999999999E-2</v>
      </c>
      <c r="DI198">
        <v>-9.8417000000000001E-3</v>
      </c>
      <c r="DJ198">
        <v>-2.4134999999999998E-3</v>
      </c>
      <c r="DK198">
        <v>4.1537600000000001E-2</v>
      </c>
      <c r="DL198">
        <v>2.7299500000000001E-2</v>
      </c>
      <c r="DM198">
        <v>2.8248499999999999E-2</v>
      </c>
      <c r="DN198">
        <v>1.9952299999999999E-2</v>
      </c>
      <c r="DO198">
        <v>3.5712500000000001E-2</v>
      </c>
      <c r="DP198">
        <v>1.8873899999999999E-2</v>
      </c>
      <c r="DQ198">
        <v>-9.1392799999999996E-2</v>
      </c>
      <c r="DR198">
        <v>-7.0467500000000002E-2</v>
      </c>
      <c r="DS198">
        <v>-3.8732200000000001E-2</v>
      </c>
      <c r="DT198">
        <v>0.20491100000000001</v>
      </c>
      <c r="DU198">
        <v>0.20401050000000001</v>
      </c>
      <c r="DV198">
        <v>-0.1601176</v>
      </c>
      <c r="DW198">
        <v>-0.1206777</v>
      </c>
      <c r="DX198">
        <v>-5.3872099999999999E-2</v>
      </c>
      <c r="DY198">
        <v>3.1327599999999997E-2</v>
      </c>
      <c r="DZ198">
        <v>4.3256299999999998E-2</v>
      </c>
      <c r="EA198">
        <v>5.0545E-2</v>
      </c>
      <c r="EB198">
        <v>3.75126E-2</v>
      </c>
      <c r="EC198">
        <v>3.7346400000000002E-2</v>
      </c>
      <c r="ED198">
        <v>2.2227000000000002E-3</v>
      </c>
      <c r="EE198">
        <v>6.8770999999999997E-3</v>
      </c>
      <c r="EF198">
        <v>3.3700099999999997E-2</v>
      </c>
      <c r="EG198">
        <v>3.0336999999999999E-3</v>
      </c>
      <c r="EH198">
        <v>1.3959900000000001E-2</v>
      </c>
      <c r="EI198">
        <v>5.9040599999999999E-2</v>
      </c>
      <c r="EJ198">
        <v>4.7862099999999998E-2</v>
      </c>
      <c r="EK198">
        <v>5.2971900000000002E-2</v>
      </c>
      <c r="EL198">
        <v>4.7248800000000001E-2</v>
      </c>
      <c r="EM198">
        <v>6.4847600000000005E-2</v>
      </c>
      <c r="EN198">
        <v>4.9595199999999999E-2</v>
      </c>
      <c r="EO198">
        <v>-5.9346599999999999E-2</v>
      </c>
      <c r="EP198">
        <v>-3.6446399999999997E-2</v>
      </c>
      <c r="EQ198">
        <v>-5.1457999999999999E-3</v>
      </c>
      <c r="ER198">
        <v>0.2384473</v>
      </c>
      <c r="ES198">
        <v>0.23652210000000001</v>
      </c>
      <c r="ET198">
        <v>-0.12602479999999999</v>
      </c>
      <c r="EU198">
        <v>-8.8654499999999997E-2</v>
      </c>
      <c r="EV198">
        <v>-2.4651300000000001E-2</v>
      </c>
      <c r="EW198">
        <v>5.7439400000000002E-2</v>
      </c>
      <c r="EX198">
        <v>6.5712400000000004E-2</v>
      </c>
      <c r="EY198">
        <v>75.537959999999998</v>
      </c>
      <c r="EZ198">
        <v>74.893420000000006</v>
      </c>
      <c r="FA198">
        <v>73.712909999999994</v>
      </c>
      <c r="FB198">
        <v>72.630619999999993</v>
      </c>
      <c r="FC198">
        <v>71.44605</v>
      </c>
      <c r="FD198">
        <v>70.190719999999999</v>
      </c>
      <c r="FE198">
        <v>70.912530000000004</v>
      </c>
      <c r="FF198">
        <v>74.284649999999999</v>
      </c>
      <c r="FG198">
        <v>78.663669999999996</v>
      </c>
      <c r="FH198">
        <v>83.652339999999995</v>
      </c>
      <c r="FI198">
        <v>87.439779999999999</v>
      </c>
      <c r="FJ198">
        <v>90.710329999999999</v>
      </c>
      <c r="FK198">
        <v>93.953990000000005</v>
      </c>
      <c r="FL198">
        <v>96.2607</v>
      </c>
      <c r="FM198">
        <v>97.763980000000004</v>
      </c>
      <c r="FN198">
        <v>99.417550000000006</v>
      </c>
      <c r="FO198">
        <v>99.718199999999996</v>
      </c>
      <c r="FP198">
        <v>99.044730000000001</v>
      </c>
      <c r="FQ198">
        <v>97.447640000000007</v>
      </c>
      <c r="FR198">
        <v>93.728390000000005</v>
      </c>
      <c r="FS198">
        <v>88.415080000000003</v>
      </c>
      <c r="FT198">
        <v>84.295249999999996</v>
      </c>
      <c r="FU198">
        <v>81.337190000000007</v>
      </c>
      <c r="FV198">
        <v>78.74682</v>
      </c>
      <c r="FW198">
        <v>0.35275529999999999</v>
      </c>
      <c r="FX198">
        <v>3.0844900000000001E-2</v>
      </c>
      <c r="FY198">
        <v>3.0844900000000001E-2</v>
      </c>
      <c r="FZ198">
        <v>0</v>
      </c>
      <c r="GA198">
        <v>0</v>
      </c>
    </row>
    <row r="199" spans="1:183" x14ac:dyDescent="0.3">
      <c r="A199" t="s">
        <v>52</v>
      </c>
      <c r="B199" t="s">
        <v>53</v>
      </c>
      <c r="C199" t="s">
        <v>105</v>
      </c>
      <c r="D199" s="6">
        <v>44758</v>
      </c>
      <c r="E199" s="46">
        <v>17</v>
      </c>
      <c r="F199" s="46">
        <v>19</v>
      </c>
      <c r="G199" s="46">
        <v>18</v>
      </c>
      <c r="H199" s="46">
        <v>18</v>
      </c>
      <c r="I199">
        <v>1416</v>
      </c>
      <c r="J199">
        <v>3640</v>
      </c>
      <c r="K199">
        <v>0.87470749999999997</v>
      </c>
      <c r="L199">
        <v>0.75852839999999999</v>
      </c>
      <c r="M199">
        <v>0.66835920000000004</v>
      </c>
      <c r="N199">
        <v>0.57470429999999995</v>
      </c>
      <c r="O199">
        <v>0.52471199999999996</v>
      </c>
      <c r="P199">
        <v>0.52735569999999998</v>
      </c>
      <c r="Q199">
        <v>0.51681460000000001</v>
      </c>
      <c r="R199">
        <v>0.54467790000000005</v>
      </c>
      <c r="S199">
        <v>0.63799790000000001</v>
      </c>
      <c r="T199">
        <v>0.77102780000000004</v>
      </c>
      <c r="U199">
        <v>0.94009120000000002</v>
      </c>
      <c r="V199">
        <v>1.107591</v>
      </c>
      <c r="W199">
        <v>1.350042</v>
      </c>
      <c r="X199">
        <v>1.5982810000000001</v>
      </c>
      <c r="Y199">
        <v>1.8008010000000001</v>
      </c>
      <c r="Z199">
        <v>1.9586460000000001</v>
      </c>
      <c r="AA199">
        <v>2.1032009999999999</v>
      </c>
      <c r="AB199">
        <v>2.219274</v>
      </c>
      <c r="AC199">
        <v>2.198013</v>
      </c>
      <c r="AD199">
        <v>2.099275</v>
      </c>
      <c r="AE199">
        <v>1.8251200000000001</v>
      </c>
      <c r="AF199">
        <v>1.6679729999999999</v>
      </c>
      <c r="AG199">
        <v>1.426687</v>
      </c>
      <c r="AH199">
        <v>1.2138139999999999</v>
      </c>
      <c r="AI199">
        <v>1.8496599999999998E-2</v>
      </c>
      <c r="AJ199">
        <v>4.5980300000000002E-2</v>
      </c>
      <c r="AK199">
        <v>2.60869E-2</v>
      </c>
      <c r="AL199">
        <v>-2.0818E-3</v>
      </c>
      <c r="AM199">
        <v>-6.2268000000000002E-3</v>
      </c>
      <c r="AN199">
        <v>5.0004999999999997E-3</v>
      </c>
      <c r="AO199">
        <v>-2.2336100000000001E-2</v>
      </c>
      <c r="AP199">
        <v>-3.3507500000000003E-2</v>
      </c>
      <c r="AQ199">
        <v>-2.4097199999999999E-2</v>
      </c>
      <c r="AR199">
        <v>-2.9738500000000001E-2</v>
      </c>
      <c r="AS199">
        <v>-3.8774999999999999E-3</v>
      </c>
      <c r="AT199">
        <v>-6.4819999999999999E-3</v>
      </c>
      <c r="AU199">
        <v>2.7675100000000001E-2</v>
      </c>
      <c r="AV199">
        <v>-6.4076999999999997E-3</v>
      </c>
      <c r="AW199">
        <v>-5.33707E-2</v>
      </c>
      <c r="AX199">
        <v>-0.1334246</v>
      </c>
      <c r="AY199">
        <v>9.8848500000000006E-2</v>
      </c>
      <c r="AZ199">
        <v>0.21914500000000001</v>
      </c>
      <c r="BA199">
        <v>-0.16032440000000001</v>
      </c>
      <c r="BB199">
        <v>-0.1722757</v>
      </c>
      <c r="BC199">
        <v>-0.16491910000000001</v>
      </c>
      <c r="BD199">
        <v>-9.1170500000000002E-2</v>
      </c>
      <c r="BE199">
        <v>-8.8977899999999999E-2</v>
      </c>
      <c r="BF199">
        <v>-3.87751E-2</v>
      </c>
      <c r="BG199">
        <v>3.3332599999999997E-2</v>
      </c>
      <c r="BH199">
        <v>5.9027799999999998E-2</v>
      </c>
      <c r="BI199">
        <v>3.8183700000000001E-2</v>
      </c>
      <c r="BJ199">
        <v>8.8588999999999994E-3</v>
      </c>
      <c r="BK199">
        <v>3.5942999999999999E-3</v>
      </c>
      <c r="BL199">
        <v>1.47434E-2</v>
      </c>
      <c r="BM199">
        <v>-1.04613E-2</v>
      </c>
      <c r="BN199">
        <v>-2.0100900000000001E-2</v>
      </c>
      <c r="BO199">
        <v>-9.2463000000000007E-3</v>
      </c>
      <c r="BP199">
        <v>-1.27227E-2</v>
      </c>
      <c r="BQ199">
        <v>1.6269499999999999E-2</v>
      </c>
      <c r="BR199">
        <v>1.5286599999999999E-2</v>
      </c>
      <c r="BS199">
        <v>5.1692700000000001E-2</v>
      </c>
      <c r="BT199">
        <v>1.91068E-2</v>
      </c>
      <c r="BU199">
        <v>-2.69754E-2</v>
      </c>
      <c r="BV199">
        <v>-0.1064003</v>
      </c>
      <c r="BW199">
        <v>0.12597520000000001</v>
      </c>
      <c r="BX199">
        <v>0.2456353</v>
      </c>
      <c r="BY199">
        <v>-0.1321175</v>
      </c>
      <c r="BZ199">
        <v>-0.1444928</v>
      </c>
      <c r="CA199">
        <v>-0.13883470000000001</v>
      </c>
      <c r="CB199">
        <v>-6.6489699999999999E-2</v>
      </c>
      <c r="CC199">
        <v>-6.7004599999999997E-2</v>
      </c>
      <c r="CD199">
        <v>-1.95023E-2</v>
      </c>
      <c r="CE199">
        <v>4.3608099999999997E-2</v>
      </c>
      <c r="CF199">
        <v>6.80645E-2</v>
      </c>
      <c r="CG199">
        <v>4.6561999999999999E-2</v>
      </c>
      <c r="CH199">
        <v>1.64364E-2</v>
      </c>
      <c r="CI199">
        <v>1.03964E-2</v>
      </c>
      <c r="CJ199">
        <v>2.1491400000000001E-2</v>
      </c>
      <c r="CK199">
        <v>-2.2369E-3</v>
      </c>
      <c r="CL199">
        <v>-1.08156E-2</v>
      </c>
      <c r="CM199">
        <v>1.0395000000000001E-3</v>
      </c>
      <c r="CN199">
        <v>-9.3760000000000002E-4</v>
      </c>
      <c r="CO199">
        <v>3.0223199999999999E-2</v>
      </c>
      <c r="CP199">
        <v>3.0363500000000002E-2</v>
      </c>
      <c r="CQ199">
        <v>6.8327299999999994E-2</v>
      </c>
      <c r="CR199">
        <v>3.6778100000000001E-2</v>
      </c>
      <c r="CS199">
        <v>-8.6940999999999997E-3</v>
      </c>
      <c r="CT199">
        <v>-8.7683300000000006E-2</v>
      </c>
      <c r="CU199">
        <v>0.14476310000000001</v>
      </c>
      <c r="CV199">
        <v>0.26398240000000001</v>
      </c>
      <c r="CW199">
        <v>-0.1125814</v>
      </c>
      <c r="CX199">
        <v>-0.12525040000000001</v>
      </c>
      <c r="CY199">
        <v>-0.12076870000000001</v>
      </c>
      <c r="CZ199">
        <v>-4.93959E-2</v>
      </c>
      <c r="DA199">
        <v>-5.1785999999999999E-2</v>
      </c>
      <c r="DB199">
        <v>-6.1539999999999997E-3</v>
      </c>
      <c r="DC199">
        <v>5.3883500000000001E-2</v>
      </c>
      <c r="DD199">
        <v>7.7101199999999995E-2</v>
      </c>
      <c r="DE199">
        <v>5.4940200000000002E-2</v>
      </c>
      <c r="DF199">
        <v>2.4013900000000001E-2</v>
      </c>
      <c r="DG199">
        <v>1.7198499999999999E-2</v>
      </c>
      <c r="DH199">
        <v>2.8239299999999998E-2</v>
      </c>
      <c r="DI199">
        <v>5.9876E-3</v>
      </c>
      <c r="DJ199">
        <v>-1.5302E-3</v>
      </c>
      <c r="DK199">
        <v>1.1325200000000001E-2</v>
      </c>
      <c r="DL199">
        <v>1.08475E-2</v>
      </c>
      <c r="DM199">
        <v>4.4177000000000001E-2</v>
      </c>
      <c r="DN199">
        <v>4.5440399999999999E-2</v>
      </c>
      <c r="DO199">
        <v>8.4961800000000004E-2</v>
      </c>
      <c r="DP199">
        <v>5.4449400000000002E-2</v>
      </c>
      <c r="DQ199">
        <v>9.5873E-3</v>
      </c>
      <c r="DR199">
        <v>-6.8966299999999994E-2</v>
      </c>
      <c r="DS199">
        <v>0.163551</v>
      </c>
      <c r="DT199">
        <v>0.28232950000000001</v>
      </c>
      <c r="DU199">
        <v>-9.30454E-2</v>
      </c>
      <c r="DV199">
        <v>-0.10600809999999999</v>
      </c>
      <c r="DW199">
        <v>-0.1027028</v>
      </c>
      <c r="DX199">
        <v>-3.23021E-2</v>
      </c>
      <c r="DY199">
        <v>-3.6567299999999997E-2</v>
      </c>
      <c r="DZ199">
        <v>7.1942999999999998E-3</v>
      </c>
      <c r="EA199">
        <v>6.8719500000000003E-2</v>
      </c>
      <c r="EB199">
        <v>9.0148800000000001E-2</v>
      </c>
      <c r="EC199">
        <v>6.7037100000000002E-2</v>
      </c>
      <c r="ED199">
        <v>3.4954600000000002E-2</v>
      </c>
      <c r="EE199">
        <v>2.7019600000000001E-2</v>
      </c>
      <c r="EF199">
        <v>3.7982299999999997E-2</v>
      </c>
      <c r="EG199">
        <v>1.78624E-2</v>
      </c>
      <c r="EH199">
        <v>1.18764E-2</v>
      </c>
      <c r="EI199">
        <v>2.61762E-2</v>
      </c>
      <c r="EJ199">
        <v>2.7863300000000001E-2</v>
      </c>
      <c r="EK199">
        <v>6.4323900000000003E-2</v>
      </c>
      <c r="EL199">
        <v>6.7209099999999994E-2</v>
      </c>
      <c r="EM199">
        <v>0.1089794</v>
      </c>
      <c r="EN199">
        <v>7.9963900000000004E-2</v>
      </c>
      <c r="EO199">
        <v>3.5982599999999997E-2</v>
      </c>
      <c r="EP199">
        <v>-4.1941899999999997E-2</v>
      </c>
      <c r="EQ199">
        <v>0.19067770000000001</v>
      </c>
      <c r="ER199">
        <v>0.30881979999999998</v>
      </c>
      <c r="ES199">
        <v>-6.4838499999999993E-2</v>
      </c>
      <c r="ET199">
        <v>-7.8225199999999995E-2</v>
      </c>
      <c r="EU199">
        <v>-7.6618400000000003E-2</v>
      </c>
      <c r="EV199">
        <v>-7.6214000000000004E-3</v>
      </c>
      <c r="EW199">
        <v>-1.4593999999999999E-2</v>
      </c>
      <c r="EX199">
        <v>2.64672E-2</v>
      </c>
      <c r="EY199">
        <v>77.390649999999994</v>
      </c>
      <c r="EZ199">
        <v>75.90746</v>
      </c>
      <c r="FA199">
        <v>73.985500000000002</v>
      </c>
      <c r="FB199">
        <v>72.249920000000003</v>
      </c>
      <c r="FC199">
        <v>71.083910000000003</v>
      </c>
      <c r="FD199">
        <v>69.951160000000002</v>
      </c>
      <c r="FE199">
        <v>70.062479999999994</v>
      </c>
      <c r="FF199">
        <v>72.759529999999998</v>
      </c>
      <c r="FG199">
        <v>77.544129999999996</v>
      </c>
      <c r="FH199">
        <v>81.875749999999996</v>
      </c>
      <c r="FI199">
        <v>86.035300000000007</v>
      </c>
      <c r="FJ199">
        <v>89.997820000000004</v>
      </c>
      <c r="FK199">
        <v>93.68477</v>
      </c>
      <c r="FL199">
        <v>97.134900000000002</v>
      </c>
      <c r="FM199">
        <v>100.10769999999999</v>
      </c>
      <c r="FN199">
        <v>101.5865</v>
      </c>
      <c r="FO199">
        <v>102.7358</v>
      </c>
      <c r="FP199">
        <v>102.8582</v>
      </c>
      <c r="FQ199">
        <v>101.9592</v>
      </c>
      <c r="FR199">
        <v>99.309190000000001</v>
      </c>
      <c r="FS199">
        <v>94.103539999999995</v>
      </c>
      <c r="FT199">
        <v>89.400599999999997</v>
      </c>
      <c r="FU199">
        <v>86.616889999999998</v>
      </c>
      <c r="FV199">
        <v>84.427269999999993</v>
      </c>
      <c r="FW199">
        <v>0.28692600000000001</v>
      </c>
      <c r="FX199">
        <v>2.48296E-2</v>
      </c>
      <c r="FY199">
        <v>2.48296E-2</v>
      </c>
      <c r="FZ199">
        <v>0</v>
      </c>
      <c r="GA199">
        <v>0</v>
      </c>
    </row>
    <row r="200" spans="1:183" x14ac:dyDescent="0.3">
      <c r="A200" t="s">
        <v>52</v>
      </c>
      <c r="B200" t="s">
        <v>53</v>
      </c>
      <c r="C200" t="s">
        <v>105</v>
      </c>
      <c r="D200" s="6">
        <v>44759</v>
      </c>
      <c r="E200" s="46">
        <v>16</v>
      </c>
      <c r="F200" s="46">
        <v>18</v>
      </c>
      <c r="G200" s="46">
        <v>17</v>
      </c>
      <c r="H200" s="46">
        <v>17</v>
      </c>
      <c r="I200">
        <v>585</v>
      </c>
      <c r="J200">
        <v>3640</v>
      </c>
      <c r="K200">
        <v>1.155958</v>
      </c>
      <c r="L200">
        <v>1.0549949999999999</v>
      </c>
      <c r="M200">
        <v>0.87038579999999999</v>
      </c>
      <c r="N200">
        <v>0.76159880000000002</v>
      </c>
      <c r="O200">
        <v>0.70658840000000001</v>
      </c>
      <c r="P200">
        <v>0.65274109999999996</v>
      </c>
      <c r="Q200">
        <v>0.63746400000000003</v>
      </c>
      <c r="R200">
        <v>0.69272739999999999</v>
      </c>
      <c r="S200">
        <v>0.86062099999999997</v>
      </c>
      <c r="T200">
        <v>1.0577989999999999</v>
      </c>
      <c r="U200">
        <v>1.322616</v>
      </c>
      <c r="V200">
        <v>1.5206930000000001</v>
      </c>
      <c r="W200">
        <v>1.796392</v>
      </c>
      <c r="X200">
        <v>2.0479780000000001</v>
      </c>
      <c r="Y200">
        <v>2.2805409999999999</v>
      </c>
      <c r="Z200">
        <v>2.4343270000000001</v>
      </c>
      <c r="AA200">
        <v>2.5207459999999999</v>
      </c>
      <c r="AB200">
        <v>2.5083190000000002</v>
      </c>
      <c r="AC200">
        <v>2.4199039999999998</v>
      </c>
      <c r="AD200">
        <v>2.2548780000000002</v>
      </c>
      <c r="AE200">
        <v>2.0303100000000001</v>
      </c>
      <c r="AF200">
        <v>1.908372</v>
      </c>
      <c r="AG200">
        <v>1.7010940000000001</v>
      </c>
      <c r="AH200">
        <v>1.428534</v>
      </c>
      <c r="AI200">
        <v>-4.8626500000000003E-2</v>
      </c>
      <c r="AJ200">
        <v>3.0638700000000001E-2</v>
      </c>
      <c r="AK200">
        <v>4.3849999999999998E-4</v>
      </c>
      <c r="AL200">
        <v>-6.9683999999999996E-3</v>
      </c>
      <c r="AM200">
        <v>-3.1871700000000003E-2</v>
      </c>
      <c r="AN200">
        <v>-3.0079600000000001E-2</v>
      </c>
      <c r="AO200">
        <v>-5.0816300000000002E-2</v>
      </c>
      <c r="AP200">
        <v>-4.5308599999999997E-2</v>
      </c>
      <c r="AQ200">
        <v>-7.1580000000000003E-3</v>
      </c>
      <c r="AR200">
        <v>-3.1243400000000001E-2</v>
      </c>
      <c r="AS200">
        <v>-6.6014000000000003E-3</v>
      </c>
      <c r="AT200">
        <v>-1.7653E-3</v>
      </c>
      <c r="AU200">
        <v>2.4913399999999999E-2</v>
      </c>
      <c r="AV200">
        <v>-4.1130699999999999E-2</v>
      </c>
      <c r="AW200">
        <v>-6.9387400000000002E-2</v>
      </c>
      <c r="AX200">
        <v>0.15437229999999999</v>
      </c>
      <c r="AY200">
        <v>0.33303549999999998</v>
      </c>
      <c r="AZ200">
        <v>2.8963099999999999E-2</v>
      </c>
      <c r="BA200">
        <v>-0.2283818</v>
      </c>
      <c r="BB200">
        <v>-0.2716848</v>
      </c>
      <c r="BC200">
        <v>-0.2446644</v>
      </c>
      <c r="BD200">
        <v>-0.1720739</v>
      </c>
      <c r="BE200">
        <v>-0.1113133</v>
      </c>
      <c r="BF200">
        <v>-9.9416400000000002E-2</v>
      </c>
      <c r="BG200">
        <v>-2.1463800000000002E-2</v>
      </c>
      <c r="BH200">
        <v>5.7105700000000002E-2</v>
      </c>
      <c r="BI200">
        <v>2.2962799999999998E-2</v>
      </c>
      <c r="BJ200">
        <v>1.4150299999999999E-2</v>
      </c>
      <c r="BK200">
        <v>-1.2356000000000001E-2</v>
      </c>
      <c r="BL200">
        <v>-9.9477000000000003E-3</v>
      </c>
      <c r="BM200">
        <v>-3.0765000000000001E-2</v>
      </c>
      <c r="BN200">
        <v>-2.2626799999999999E-2</v>
      </c>
      <c r="BO200">
        <v>1.77825E-2</v>
      </c>
      <c r="BP200">
        <v>2.9589999999999998E-3</v>
      </c>
      <c r="BQ200">
        <v>2.9349400000000001E-2</v>
      </c>
      <c r="BR200">
        <v>3.52062E-2</v>
      </c>
      <c r="BS200">
        <v>6.3715900000000006E-2</v>
      </c>
      <c r="BT200">
        <v>-9.2499999999999999E-5</v>
      </c>
      <c r="BU200">
        <v>-2.7395200000000001E-2</v>
      </c>
      <c r="BV200">
        <v>0.19442899999999999</v>
      </c>
      <c r="BW200">
        <v>0.37364039999999998</v>
      </c>
      <c r="BX200">
        <v>6.9201700000000005E-2</v>
      </c>
      <c r="BY200">
        <v>-0.1858505</v>
      </c>
      <c r="BZ200">
        <v>-0.2308192</v>
      </c>
      <c r="CA200">
        <v>-0.2060633</v>
      </c>
      <c r="CB200">
        <v>-0.13613030000000001</v>
      </c>
      <c r="CC200">
        <v>-7.7466400000000005E-2</v>
      </c>
      <c r="CD200">
        <v>-7.0633799999999997E-2</v>
      </c>
      <c r="CE200">
        <v>-2.6511E-3</v>
      </c>
      <c r="CF200">
        <v>7.5436600000000006E-2</v>
      </c>
      <c r="CG200">
        <v>3.8563100000000003E-2</v>
      </c>
      <c r="CH200">
        <v>2.87771E-2</v>
      </c>
      <c r="CI200">
        <v>1.1605000000000001E-3</v>
      </c>
      <c r="CJ200">
        <v>3.9956000000000002E-3</v>
      </c>
      <c r="CK200">
        <v>-1.68775E-2</v>
      </c>
      <c r="CL200">
        <v>-6.9173999999999998E-3</v>
      </c>
      <c r="CM200">
        <v>3.5056200000000003E-2</v>
      </c>
      <c r="CN200">
        <v>2.6647400000000002E-2</v>
      </c>
      <c r="CO200">
        <v>5.4248900000000003E-2</v>
      </c>
      <c r="CP200">
        <v>6.0812499999999999E-2</v>
      </c>
      <c r="CQ200">
        <v>9.0590400000000001E-2</v>
      </c>
      <c r="CR200">
        <v>2.8330500000000002E-2</v>
      </c>
      <c r="CS200">
        <v>1.6884999999999999E-3</v>
      </c>
      <c r="CT200">
        <v>0.22217219999999999</v>
      </c>
      <c r="CU200">
        <v>0.40176329999999999</v>
      </c>
      <c r="CV200">
        <v>9.7070900000000002E-2</v>
      </c>
      <c r="CW200">
        <v>-0.15639359999999999</v>
      </c>
      <c r="CX200">
        <v>-0.2025158</v>
      </c>
      <c r="CY200">
        <v>-0.17932819999999999</v>
      </c>
      <c r="CZ200">
        <v>-0.111236</v>
      </c>
      <c r="DA200">
        <v>-5.4024200000000001E-2</v>
      </c>
      <c r="DB200">
        <v>-5.0699099999999997E-2</v>
      </c>
      <c r="DC200">
        <v>1.6161700000000001E-2</v>
      </c>
      <c r="DD200">
        <v>9.3767500000000004E-2</v>
      </c>
      <c r="DE200">
        <v>5.4163299999999998E-2</v>
      </c>
      <c r="DF200">
        <v>4.3403900000000002E-2</v>
      </c>
      <c r="DG200">
        <v>1.4677000000000001E-2</v>
      </c>
      <c r="DH200">
        <v>1.7938900000000001E-2</v>
      </c>
      <c r="DI200">
        <v>-2.99E-3</v>
      </c>
      <c r="DJ200">
        <v>8.7919999999999995E-3</v>
      </c>
      <c r="DK200">
        <v>5.2329899999999999E-2</v>
      </c>
      <c r="DL200">
        <v>5.0335900000000003E-2</v>
      </c>
      <c r="DM200">
        <v>7.9148399999999994E-2</v>
      </c>
      <c r="DN200">
        <v>8.6418900000000007E-2</v>
      </c>
      <c r="DO200">
        <v>0.1174649</v>
      </c>
      <c r="DP200">
        <v>5.6753400000000002E-2</v>
      </c>
      <c r="DQ200">
        <v>3.07721E-2</v>
      </c>
      <c r="DR200">
        <v>0.24991530000000001</v>
      </c>
      <c r="DS200">
        <v>0.42988609999999999</v>
      </c>
      <c r="DT200">
        <v>0.1249401</v>
      </c>
      <c r="DU200">
        <v>-0.12693660000000001</v>
      </c>
      <c r="DV200">
        <v>-0.17421239999999999</v>
      </c>
      <c r="DW200">
        <v>-0.15259310000000001</v>
      </c>
      <c r="DX200">
        <v>-8.6341600000000004E-2</v>
      </c>
      <c r="DY200">
        <v>-3.0582000000000002E-2</v>
      </c>
      <c r="DZ200">
        <v>-3.0764300000000001E-2</v>
      </c>
      <c r="EA200">
        <v>4.3324300000000003E-2</v>
      </c>
      <c r="EB200">
        <v>0.12023449999999999</v>
      </c>
      <c r="EC200">
        <v>7.6687599999999995E-2</v>
      </c>
      <c r="ED200">
        <v>6.4522599999999999E-2</v>
      </c>
      <c r="EE200">
        <v>3.4192699999999999E-2</v>
      </c>
      <c r="EF200">
        <v>3.8070899999999998E-2</v>
      </c>
      <c r="EG200">
        <v>1.7061400000000001E-2</v>
      </c>
      <c r="EH200">
        <v>3.1473800000000003E-2</v>
      </c>
      <c r="EI200">
        <v>7.7270400000000003E-2</v>
      </c>
      <c r="EJ200">
        <v>8.4538299999999997E-2</v>
      </c>
      <c r="EK200">
        <v>0.1150992</v>
      </c>
      <c r="EL200">
        <v>0.1233904</v>
      </c>
      <c r="EM200">
        <v>0.1562674</v>
      </c>
      <c r="EN200">
        <v>9.7791600000000006E-2</v>
      </c>
      <c r="EO200">
        <v>7.2764300000000004E-2</v>
      </c>
      <c r="EP200">
        <v>0.28997200000000001</v>
      </c>
      <c r="EQ200">
        <v>0.4704911</v>
      </c>
      <c r="ER200">
        <v>0.16517870000000001</v>
      </c>
      <c r="ES200">
        <v>-8.4405300000000003E-2</v>
      </c>
      <c r="ET200">
        <v>-0.13334679999999999</v>
      </c>
      <c r="EU200">
        <v>-0.11399189999999999</v>
      </c>
      <c r="EV200">
        <v>-5.0397999999999998E-2</v>
      </c>
      <c r="EW200">
        <v>3.2648999999999998E-3</v>
      </c>
      <c r="EX200">
        <v>-1.9816999999999999E-3</v>
      </c>
      <c r="EY200">
        <v>86.495350000000002</v>
      </c>
      <c r="EZ200">
        <v>85.204059999999998</v>
      </c>
      <c r="FA200">
        <v>83.301829999999995</v>
      </c>
      <c r="FB200">
        <v>81.401600000000002</v>
      </c>
      <c r="FC200">
        <v>79.534440000000004</v>
      </c>
      <c r="FD200">
        <v>78.507130000000004</v>
      </c>
      <c r="FE200">
        <v>77.38982</v>
      </c>
      <c r="FF200">
        <v>80.079250000000002</v>
      </c>
      <c r="FG200">
        <v>84.688940000000002</v>
      </c>
      <c r="FH200">
        <v>89.649959999999993</v>
      </c>
      <c r="FI200">
        <v>94.530649999999994</v>
      </c>
      <c r="FJ200">
        <v>98.550899999999999</v>
      </c>
      <c r="FK200">
        <v>101.352</v>
      </c>
      <c r="FL200">
        <v>104.0835</v>
      </c>
      <c r="FM200">
        <v>104.753</v>
      </c>
      <c r="FN200">
        <v>105.96259999999999</v>
      </c>
      <c r="FO200">
        <v>106.5488</v>
      </c>
      <c r="FP200">
        <v>105.79600000000001</v>
      </c>
      <c r="FQ200">
        <v>103.8278</v>
      </c>
      <c r="FR200">
        <v>100.8622</v>
      </c>
      <c r="FS200">
        <v>97.797979999999995</v>
      </c>
      <c r="FT200">
        <v>95.172089999999997</v>
      </c>
      <c r="FU200">
        <v>91.791330000000002</v>
      </c>
      <c r="FV200">
        <v>88.468400000000003</v>
      </c>
      <c r="FW200">
        <v>0.48809989999999998</v>
      </c>
      <c r="FX200">
        <v>3.76697E-2</v>
      </c>
      <c r="FY200">
        <v>3.76697E-2</v>
      </c>
      <c r="FZ200">
        <v>0</v>
      </c>
      <c r="GA200">
        <v>0</v>
      </c>
    </row>
    <row r="201" spans="1:183" x14ac:dyDescent="0.3">
      <c r="A201" t="s">
        <v>52</v>
      </c>
      <c r="B201" t="s">
        <v>53</v>
      </c>
      <c r="C201" t="s">
        <v>105</v>
      </c>
      <c r="D201" s="6">
        <v>44766</v>
      </c>
      <c r="F201" s="46"/>
      <c r="G201" s="46"/>
      <c r="H201" s="46"/>
      <c r="FZ201">
        <v>0</v>
      </c>
      <c r="GA201">
        <v>1</v>
      </c>
    </row>
    <row r="202" spans="1:183" x14ac:dyDescent="0.3">
      <c r="A202" t="s">
        <v>52</v>
      </c>
      <c r="B202" t="s">
        <v>53</v>
      </c>
      <c r="C202" t="s">
        <v>105</v>
      </c>
      <c r="D202" s="6">
        <v>44771</v>
      </c>
      <c r="E202" s="46">
        <v>18</v>
      </c>
      <c r="F202" s="46">
        <v>20</v>
      </c>
      <c r="G202" s="46">
        <v>19</v>
      </c>
      <c r="H202" s="46">
        <v>19</v>
      </c>
      <c r="I202">
        <v>937</v>
      </c>
      <c r="J202">
        <v>3635</v>
      </c>
      <c r="K202">
        <v>0.89854719999999999</v>
      </c>
      <c r="L202">
        <v>0.79564089999999998</v>
      </c>
      <c r="M202">
        <v>0.66063340000000004</v>
      </c>
      <c r="N202">
        <v>0.58940669999999995</v>
      </c>
      <c r="O202">
        <v>0.5656137</v>
      </c>
      <c r="P202">
        <v>0.54953320000000005</v>
      </c>
      <c r="Q202">
        <v>0.51482989999999995</v>
      </c>
      <c r="R202">
        <v>0.55875050000000004</v>
      </c>
      <c r="S202">
        <v>0.60023110000000002</v>
      </c>
      <c r="T202">
        <v>0.69318679999999999</v>
      </c>
      <c r="U202">
        <v>0.83176220000000001</v>
      </c>
      <c r="V202">
        <v>1.010313</v>
      </c>
      <c r="W202">
        <v>1.2468809999999999</v>
      </c>
      <c r="X202">
        <v>1.42424</v>
      </c>
      <c r="Y202">
        <v>1.627578</v>
      </c>
      <c r="Z202">
        <v>1.8599380000000001</v>
      </c>
      <c r="AA202">
        <v>2.0417800000000002</v>
      </c>
      <c r="AB202">
        <v>2.1448659999999999</v>
      </c>
      <c r="AC202">
        <v>1.9988049999999999</v>
      </c>
      <c r="AD202">
        <v>1.824606</v>
      </c>
      <c r="AE202">
        <v>1.6876040000000001</v>
      </c>
      <c r="AF202">
        <v>1.5294719999999999</v>
      </c>
      <c r="AG202">
        <v>1.2454700000000001</v>
      </c>
      <c r="AH202">
        <v>1.1046579999999999</v>
      </c>
      <c r="AI202">
        <v>-2.6902499999999999E-2</v>
      </c>
      <c r="AJ202">
        <v>1.0177800000000001E-2</v>
      </c>
      <c r="AK202">
        <v>-3.5797299999999997E-2</v>
      </c>
      <c r="AL202">
        <v>-3.9909399999999998E-2</v>
      </c>
      <c r="AM202">
        <v>-4.4566500000000002E-2</v>
      </c>
      <c r="AN202">
        <v>-1.43249E-2</v>
      </c>
      <c r="AO202">
        <v>-4.5513100000000001E-2</v>
      </c>
      <c r="AP202">
        <v>-3.2834299999999997E-2</v>
      </c>
      <c r="AQ202">
        <v>-2.3181199999999999E-2</v>
      </c>
      <c r="AR202">
        <v>-5.4056699999999999E-2</v>
      </c>
      <c r="AS202">
        <v>-8.0676399999999995E-2</v>
      </c>
      <c r="AT202">
        <v>-8.3155599999999996E-2</v>
      </c>
      <c r="AU202">
        <v>-1.6333199999999999E-2</v>
      </c>
      <c r="AV202">
        <v>-6.5821099999999994E-2</v>
      </c>
      <c r="AW202">
        <v>-7.7694600000000003E-2</v>
      </c>
      <c r="AX202">
        <v>-3.00278E-2</v>
      </c>
      <c r="AY202">
        <v>1.2840300000000001E-2</v>
      </c>
      <c r="AZ202">
        <v>0.1745681</v>
      </c>
      <c r="BA202">
        <v>6.3955300000000007E-2</v>
      </c>
      <c r="BB202">
        <v>-0.1325887</v>
      </c>
      <c r="BC202">
        <v>-5.6050099999999999E-2</v>
      </c>
      <c r="BD202">
        <v>-8.6403499999999994E-2</v>
      </c>
      <c r="BE202">
        <v>-0.15046880000000001</v>
      </c>
      <c r="BF202">
        <v>-9.1752500000000001E-2</v>
      </c>
      <c r="BG202">
        <v>-9.8002999999999996E-3</v>
      </c>
      <c r="BH202">
        <v>2.5561400000000001E-2</v>
      </c>
      <c r="BI202">
        <v>-2.2275300000000001E-2</v>
      </c>
      <c r="BJ202">
        <v>-2.7929300000000001E-2</v>
      </c>
      <c r="BK202">
        <v>-3.1845999999999999E-2</v>
      </c>
      <c r="BL202">
        <v>-2.8229000000000001E-3</v>
      </c>
      <c r="BM202">
        <v>-3.3538900000000003E-2</v>
      </c>
      <c r="BN202">
        <v>-1.93212E-2</v>
      </c>
      <c r="BO202">
        <v>-8.3821E-3</v>
      </c>
      <c r="BP202">
        <v>-3.6637500000000003E-2</v>
      </c>
      <c r="BQ202">
        <v>-5.9555400000000001E-2</v>
      </c>
      <c r="BR202">
        <v>-5.9530800000000002E-2</v>
      </c>
      <c r="BS202">
        <v>9.9588000000000003E-3</v>
      </c>
      <c r="BT202">
        <v>-3.8823999999999997E-2</v>
      </c>
      <c r="BU202">
        <v>-4.8148000000000003E-2</v>
      </c>
      <c r="BV202">
        <v>4.7090000000000001E-4</v>
      </c>
      <c r="BW202">
        <v>4.3226199999999999E-2</v>
      </c>
      <c r="BX202">
        <v>0.2045478</v>
      </c>
      <c r="BY202">
        <v>9.2519599999999994E-2</v>
      </c>
      <c r="BZ202">
        <v>-0.10398830000000001</v>
      </c>
      <c r="CA202">
        <v>-2.89331E-2</v>
      </c>
      <c r="CB202">
        <v>-6.11721E-2</v>
      </c>
      <c r="CC202">
        <v>-0.1266118</v>
      </c>
      <c r="CD202">
        <v>-6.9855700000000007E-2</v>
      </c>
      <c r="CE202">
        <v>2.0447E-3</v>
      </c>
      <c r="CF202">
        <v>3.6215999999999998E-2</v>
      </c>
      <c r="CG202">
        <v>-1.291E-2</v>
      </c>
      <c r="CH202">
        <v>-1.9632E-2</v>
      </c>
      <c r="CI202">
        <v>-2.3035799999999999E-2</v>
      </c>
      <c r="CJ202">
        <v>5.1434000000000002E-3</v>
      </c>
      <c r="CK202">
        <v>-2.52456E-2</v>
      </c>
      <c r="CL202">
        <v>-9.9620999999999998E-3</v>
      </c>
      <c r="CM202">
        <v>1.8678E-3</v>
      </c>
      <c r="CN202">
        <v>-2.4573000000000001E-2</v>
      </c>
      <c r="CO202">
        <v>-4.4927099999999998E-2</v>
      </c>
      <c r="CP202">
        <v>-4.31683E-2</v>
      </c>
      <c r="CQ202">
        <v>2.8168599999999999E-2</v>
      </c>
      <c r="CR202">
        <v>-2.0125899999999999E-2</v>
      </c>
      <c r="CS202">
        <v>-2.76841E-2</v>
      </c>
      <c r="CT202">
        <v>2.1594200000000001E-2</v>
      </c>
      <c r="CU202">
        <v>6.4271400000000006E-2</v>
      </c>
      <c r="CV202">
        <v>0.2253117</v>
      </c>
      <c r="CW202">
        <v>0.11230320000000001</v>
      </c>
      <c r="CX202">
        <v>-8.4179799999999999E-2</v>
      </c>
      <c r="CY202">
        <v>-1.0152E-2</v>
      </c>
      <c r="CZ202">
        <v>-4.3696899999999997E-2</v>
      </c>
      <c r="DA202">
        <v>-0.11008850000000001</v>
      </c>
      <c r="DB202">
        <v>-5.4690099999999998E-2</v>
      </c>
      <c r="DC202">
        <v>1.38896E-2</v>
      </c>
      <c r="DD202">
        <v>4.6870700000000001E-2</v>
      </c>
      <c r="DE202">
        <v>-3.5447E-3</v>
      </c>
      <c r="DF202">
        <v>-1.13346E-2</v>
      </c>
      <c r="DG202">
        <v>-1.42256E-2</v>
      </c>
      <c r="DH202">
        <v>1.31097E-2</v>
      </c>
      <c r="DI202">
        <v>-1.6952200000000001E-2</v>
      </c>
      <c r="DJ202">
        <v>-6.0300000000000002E-4</v>
      </c>
      <c r="DK202">
        <v>1.2117599999999999E-2</v>
      </c>
      <c r="DL202">
        <v>-1.2508500000000001E-2</v>
      </c>
      <c r="DM202">
        <v>-3.02989E-2</v>
      </c>
      <c r="DN202">
        <v>-2.6805900000000001E-2</v>
      </c>
      <c r="DO202">
        <v>4.6378299999999997E-2</v>
      </c>
      <c r="DP202">
        <v>-1.4277999999999999E-3</v>
      </c>
      <c r="DQ202">
        <v>-7.2202000000000004E-3</v>
      </c>
      <c r="DR202">
        <v>4.2717600000000001E-2</v>
      </c>
      <c r="DS202">
        <v>8.5316600000000006E-2</v>
      </c>
      <c r="DT202">
        <v>0.24607560000000001</v>
      </c>
      <c r="DU202">
        <v>0.1320868</v>
      </c>
      <c r="DV202">
        <v>-6.4371300000000006E-2</v>
      </c>
      <c r="DW202">
        <v>8.6291000000000007E-3</v>
      </c>
      <c r="DX202">
        <v>-2.6221700000000001E-2</v>
      </c>
      <c r="DY202">
        <v>-9.3565200000000001E-2</v>
      </c>
      <c r="DZ202">
        <v>-3.9524400000000001E-2</v>
      </c>
      <c r="EA202">
        <v>3.09918E-2</v>
      </c>
      <c r="EB202">
        <v>6.2254299999999999E-2</v>
      </c>
      <c r="EC202">
        <v>9.9772999999999997E-3</v>
      </c>
      <c r="ED202">
        <v>6.4550000000000002E-4</v>
      </c>
      <c r="EE202">
        <v>-1.505E-3</v>
      </c>
      <c r="EF202">
        <v>2.46117E-2</v>
      </c>
      <c r="EG202">
        <v>-4.9779999999999998E-3</v>
      </c>
      <c r="EH202">
        <v>1.291E-2</v>
      </c>
      <c r="EI202">
        <v>2.6916699999999998E-2</v>
      </c>
      <c r="EJ202">
        <v>4.9107999999999999E-3</v>
      </c>
      <c r="EK202">
        <v>-9.1778999999999993E-3</v>
      </c>
      <c r="EL202">
        <v>-3.1811000000000001E-3</v>
      </c>
      <c r="EM202">
        <v>7.2670299999999993E-2</v>
      </c>
      <c r="EN202">
        <v>2.55693E-2</v>
      </c>
      <c r="EO202">
        <v>2.23264E-2</v>
      </c>
      <c r="EP202">
        <v>7.3216299999999998E-2</v>
      </c>
      <c r="EQ202">
        <v>0.1157025</v>
      </c>
      <c r="ER202">
        <v>0.2760553</v>
      </c>
      <c r="ES202">
        <v>0.16065109999999999</v>
      </c>
      <c r="ET202">
        <v>-3.5770900000000001E-2</v>
      </c>
      <c r="EU202">
        <v>3.5746100000000003E-2</v>
      </c>
      <c r="EV202">
        <v>-9.9029999999999995E-4</v>
      </c>
      <c r="EW202">
        <v>-6.9708199999999998E-2</v>
      </c>
      <c r="EX202">
        <v>-1.76277E-2</v>
      </c>
      <c r="EY202">
        <v>78.695899999999995</v>
      </c>
      <c r="EZ202">
        <v>76.761170000000007</v>
      </c>
      <c r="FA202">
        <v>75.136660000000006</v>
      </c>
      <c r="FB202">
        <v>73.656880000000001</v>
      </c>
      <c r="FC202">
        <v>72.305149999999998</v>
      </c>
      <c r="FD202">
        <v>71.6935</v>
      </c>
      <c r="FE202">
        <v>71.504099999999994</v>
      </c>
      <c r="FF202">
        <v>72.820719999999994</v>
      </c>
      <c r="FG202">
        <v>75.861609999999999</v>
      </c>
      <c r="FH202">
        <v>80.110860000000002</v>
      </c>
      <c r="FI202">
        <v>84.232830000000007</v>
      </c>
      <c r="FJ202">
        <v>87.675740000000005</v>
      </c>
      <c r="FK202">
        <v>90.898210000000006</v>
      </c>
      <c r="FL202">
        <v>93.432419999999993</v>
      </c>
      <c r="FM202">
        <v>95.343440000000001</v>
      </c>
      <c r="FN202">
        <v>97.055229999999995</v>
      </c>
      <c r="FO202">
        <v>98.359260000000006</v>
      </c>
      <c r="FP202">
        <v>97.851140000000001</v>
      </c>
      <c r="FQ202">
        <v>96.220309999999998</v>
      </c>
      <c r="FR202">
        <v>92.830569999999994</v>
      </c>
      <c r="FS202">
        <v>89.278790000000001</v>
      </c>
      <c r="FT202">
        <v>85.984949999999998</v>
      </c>
      <c r="FU202">
        <v>83.262919999999994</v>
      </c>
      <c r="FV202">
        <v>80.278180000000006</v>
      </c>
      <c r="FW202">
        <v>0.30401359999999999</v>
      </c>
      <c r="FX202">
        <v>2.6578899999999999E-2</v>
      </c>
      <c r="FY202">
        <v>2.6578899999999999E-2</v>
      </c>
      <c r="FZ202">
        <v>0</v>
      </c>
      <c r="GA202">
        <v>0</v>
      </c>
    </row>
    <row r="203" spans="1:183" x14ac:dyDescent="0.3">
      <c r="A203" t="s">
        <v>52</v>
      </c>
      <c r="B203" t="s">
        <v>53</v>
      </c>
      <c r="C203" t="s">
        <v>105</v>
      </c>
      <c r="D203" s="6">
        <v>44789</v>
      </c>
      <c r="E203" s="46">
        <v>18</v>
      </c>
      <c r="F203" s="46">
        <v>22</v>
      </c>
      <c r="G203" s="46">
        <v>21</v>
      </c>
      <c r="H203" s="46">
        <v>19</v>
      </c>
      <c r="I203">
        <v>3224</v>
      </c>
      <c r="J203">
        <v>3342</v>
      </c>
      <c r="K203">
        <v>0.75470119999999996</v>
      </c>
      <c r="L203">
        <v>0.64163369999999997</v>
      </c>
      <c r="M203">
        <v>0.56671850000000001</v>
      </c>
      <c r="N203">
        <v>0.51010460000000002</v>
      </c>
      <c r="O203">
        <v>0.47593200000000002</v>
      </c>
      <c r="P203">
        <v>0.45805899999999999</v>
      </c>
      <c r="Q203">
        <v>0.49394890000000002</v>
      </c>
      <c r="R203">
        <v>0.51889430000000003</v>
      </c>
      <c r="S203">
        <v>0.52557169999999998</v>
      </c>
      <c r="T203">
        <v>0.58281190000000005</v>
      </c>
      <c r="U203">
        <v>0.6797415</v>
      </c>
      <c r="V203">
        <v>0.78748390000000001</v>
      </c>
      <c r="W203">
        <v>0.98978619999999995</v>
      </c>
      <c r="X203">
        <v>1.2021740000000001</v>
      </c>
      <c r="Y203">
        <v>1.449335</v>
      </c>
      <c r="Z203">
        <v>1.6899029999999999</v>
      </c>
      <c r="AA203">
        <v>1.882414</v>
      </c>
      <c r="AB203">
        <v>2.0396909999999999</v>
      </c>
      <c r="AC203">
        <v>2.0615399999999999</v>
      </c>
      <c r="AD203">
        <v>1.917252</v>
      </c>
      <c r="AE203">
        <v>1.7317020000000001</v>
      </c>
      <c r="AF203">
        <v>1.5665100000000001</v>
      </c>
      <c r="AG203">
        <v>1.3002629999999999</v>
      </c>
      <c r="AH203">
        <v>1.0598810000000001</v>
      </c>
      <c r="AI203">
        <v>-1.9871699999999999E-2</v>
      </c>
      <c r="AJ203">
        <v>-1.5827500000000001E-2</v>
      </c>
      <c r="AK203">
        <v>-3.3197000000000001E-3</v>
      </c>
      <c r="AL203">
        <v>1.3450999999999999E-3</v>
      </c>
      <c r="AM203">
        <v>2.5723E-3</v>
      </c>
      <c r="AN203">
        <v>-7.2538000000000004E-3</v>
      </c>
      <c r="AO203">
        <v>8.7843999999999995E-3</v>
      </c>
      <c r="AP203">
        <v>2.0444999999999999E-3</v>
      </c>
      <c r="AQ203">
        <v>-1.6257799999999999E-2</v>
      </c>
      <c r="AR203">
        <v>-1.7769400000000001E-2</v>
      </c>
      <c r="AS203">
        <v>-8.8205000000000002E-3</v>
      </c>
      <c r="AT203">
        <v>-2.13362E-2</v>
      </c>
      <c r="AU203">
        <v>-4.1024600000000001E-2</v>
      </c>
      <c r="AV203">
        <v>-1.34523E-2</v>
      </c>
      <c r="AW203">
        <v>-2.9201100000000001E-2</v>
      </c>
      <c r="AX203">
        <v>-5.03826E-2</v>
      </c>
      <c r="AY203">
        <v>-5.6225700000000003E-2</v>
      </c>
      <c r="AZ203">
        <v>6.8769399999999994E-2</v>
      </c>
      <c r="BA203">
        <v>0.1080531</v>
      </c>
      <c r="BB203">
        <v>-8.6858000000000005E-2</v>
      </c>
      <c r="BC203">
        <v>-6.5236299999999997E-2</v>
      </c>
      <c r="BD203">
        <v>-8.5393300000000005E-2</v>
      </c>
      <c r="BE203">
        <v>-5.6892999999999999E-2</v>
      </c>
      <c r="BF203">
        <v>-3.4880700000000001E-2</v>
      </c>
      <c r="BG203">
        <v>-8.2644999999999993E-3</v>
      </c>
      <c r="BH203">
        <v>-5.4105000000000004E-3</v>
      </c>
      <c r="BI203">
        <v>5.8674E-3</v>
      </c>
      <c r="BJ203">
        <v>9.0577000000000001E-3</v>
      </c>
      <c r="BK203">
        <v>1.00532E-2</v>
      </c>
      <c r="BL203">
        <v>-8.4679999999999998E-4</v>
      </c>
      <c r="BM203">
        <v>1.5102300000000001E-2</v>
      </c>
      <c r="BN203">
        <v>8.8561000000000004E-3</v>
      </c>
      <c r="BO203">
        <v>-8.6548000000000007E-3</v>
      </c>
      <c r="BP203">
        <v>-8.8128000000000008E-3</v>
      </c>
      <c r="BQ203">
        <v>1.6783E-3</v>
      </c>
      <c r="BR203">
        <v>-9.8397999999999992E-3</v>
      </c>
      <c r="BS203">
        <v>-2.6855199999999999E-2</v>
      </c>
      <c r="BT203">
        <v>1.8676999999999999E-3</v>
      </c>
      <c r="BU203">
        <v>-1.21105E-2</v>
      </c>
      <c r="BV203">
        <v>-3.2659599999999997E-2</v>
      </c>
      <c r="BW203">
        <v>-3.7781599999999999E-2</v>
      </c>
      <c r="BX203">
        <v>8.69061E-2</v>
      </c>
      <c r="BY203">
        <v>0.126667</v>
      </c>
      <c r="BZ203">
        <v>-6.8179100000000006E-2</v>
      </c>
      <c r="CA203">
        <v>-4.7993099999999997E-2</v>
      </c>
      <c r="CB203">
        <v>-6.8658999999999998E-2</v>
      </c>
      <c r="CC203">
        <v>-4.1771799999999998E-2</v>
      </c>
      <c r="CD203">
        <v>-2.1156100000000001E-2</v>
      </c>
      <c r="CE203">
        <v>-2.253E-4</v>
      </c>
      <c r="CF203">
        <v>1.8043E-3</v>
      </c>
      <c r="CG203">
        <v>1.22303E-2</v>
      </c>
      <c r="CH203">
        <v>1.4399500000000001E-2</v>
      </c>
      <c r="CI203">
        <v>1.52344E-2</v>
      </c>
      <c r="CJ203">
        <v>3.5907000000000001E-3</v>
      </c>
      <c r="CK203">
        <v>1.9477999999999999E-2</v>
      </c>
      <c r="CL203">
        <v>1.3573699999999999E-2</v>
      </c>
      <c r="CM203">
        <v>-3.3890000000000001E-3</v>
      </c>
      <c r="CN203">
        <v>-2.6094E-3</v>
      </c>
      <c r="CO203">
        <v>8.9498000000000008E-3</v>
      </c>
      <c r="CP203">
        <v>-1.8772999999999999E-3</v>
      </c>
      <c r="CQ203">
        <v>-1.7041500000000001E-2</v>
      </c>
      <c r="CR203">
        <v>1.24782E-2</v>
      </c>
      <c r="CS203">
        <v>-2.7359999999999998E-4</v>
      </c>
      <c r="CT203">
        <v>-2.0384699999999999E-2</v>
      </c>
      <c r="CU203">
        <v>-2.50072E-2</v>
      </c>
      <c r="CV203">
        <v>9.9467600000000003E-2</v>
      </c>
      <c r="CW203">
        <v>0.13955890000000001</v>
      </c>
      <c r="CX203">
        <v>-5.5242100000000002E-2</v>
      </c>
      <c r="CY203">
        <v>-3.6050499999999999E-2</v>
      </c>
      <c r="CZ203">
        <v>-5.7068899999999999E-2</v>
      </c>
      <c r="DA203">
        <v>-3.1299E-2</v>
      </c>
      <c r="DB203">
        <v>-1.1650499999999999E-2</v>
      </c>
      <c r="DC203">
        <v>7.8139000000000004E-3</v>
      </c>
      <c r="DD203">
        <v>9.0191000000000004E-3</v>
      </c>
      <c r="DE203">
        <v>1.85933E-2</v>
      </c>
      <c r="DF203">
        <v>1.97413E-2</v>
      </c>
      <c r="DG203">
        <v>2.0415699999999998E-2</v>
      </c>
      <c r="DH203">
        <v>8.0281999999999992E-3</v>
      </c>
      <c r="DI203">
        <v>2.3853699999999999E-2</v>
      </c>
      <c r="DJ203">
        <v>1.8291399999999999E-2</v>
      </c>
      <c r="DK203">
        <v>1.8768000000000001E-3</v>
      </c>
      <c r="DL203">
        <v>3.5939000000000001E-3</v>
      </c>
      <c r="DM203">
        <v>1.6221300000000001E-2</v>
      </c>
      <c r="DN203">
        <v>6.0851000000000004E-3</v>
      </c>
      <c r="DO203">
        <v>-7.2278000000000004E-3</v>
      </c>
      <c r="DP203">
        <v>2.30888E-2</v>
      </c>
      <c r="DQ203">
        <v>1.1563199999999999E-2</v>
      </c>
      <c r="DR203">
        <v>-8.1098000000000003E-3</v>
      </c>
      <c r="DS203">
        <v>-1.22329E-2</v>
      </c>
      <c r="DT203">
        <v>0.112029</v>
      </c>
      <c r="DU203">
        <v>0.1524508</v>
      </c>
      <c r="DV203">
        <v>-4.2305200000000001E-2</v>
      </c>
      <c r="DW203">
        <v>-2.4107900000000002E-2</v>
      </c>
      <c r="DX203">
        <v>-4.5478699999999997E-2</v>
      </c>
      <c r="DY203">
        <v>-2.08261E-2</v>
      </c>
      <c r="DZ203">
        <v>-2.1448999999999999E-3</v>
      </c>
      <c r="EA203">
        <v>1.94211E-2</v>
      </c>
      <c r="EB203">
        <v>1.9436100000000001E-2</v>
      </c>
      <c r="EC203">
        <v>2.77804E-2</v>
      </c>
      <c r="ED203">
        <v>2.74539E-2</v>
      </c>
      <c r="EE203">
        <v>2.7896500000000001E-2</v>
      </c>
      <c r="EF203">
        <v>1.44352E-2</v>
      </c>
      <c r="EG203">
        <v>3.01716E-2</v>
      </c>
      <c r="EH203">
        <v>2.5103E-2</v>
      </c>
      <c r="EI203">
        <v>9.4798E-3</v>
      </c>
      <c r="EJ203">
        <v>1.2550499999999999E-2</v>
      </c>
      <c r="EK203">
        <v>2.67201E-2</v>
      </c>
      <c r="EL203">
        <v>1.75815E-2</v>
      </c>
      <c r="EM203">
        <v>6.9416E-3</v>
      </c>
      <c r="EN203">
        <v>3.84088E-2</v>
      </c>
      <c r="EO203">
        <v>2.86538E-2</v>
      </c>
      <c r="EP203">
        <v>9.6130999999999994E-3</v>
      </c>
      <c r="EQ203">
        <v>6.2113000000000003E-3</v>
      </c>
      <c r="ER203">
        <v>0.1301657</v>
      </c>
      <c r="ES203">
        <v>0.17106469999999999</v>
      </c>
      <c r="ET203">
        <v>-2.3626299999999999E-2</v>
      </c>
      <c r="EU203">
        <v>-6.8646999999999996E-3</v>
      </c>
      <c r="EV203">
        <v>-2.87444E-2</v>
      </c>
      <c r="EW203">
        <v>-5.7048999999999997E-3</v>
      </c>
      <c r="EX203">
        <v>1.15797E-2</v>
      </c>
      <c r="EY203">
        <v>70.106319999999997</v>
      </c>
      <c r="EZ203">
        <v>69.206559999999996</v>
      </c>
      <c r="FA203">
        <v>67.701700000000002</v>
      </c>
      <c r="FB203">
        <v>66.418679999999995</v>
      </c>
      <c r="FC203">
        <v>65.207819999999998</v>
      </c>
      <c r="FD203">
        <v>64.558490000000006</v>
      </c>
      <c r="FE203">
        <v>64.337289999999996</v>
      </c>
      <c r="FF203">
        <v>66.856610000000003</v>
      </c>
      <c r="FG203">
        <v>71.956199999999995</v>
      </c>
      <c r="FH203">
        <v>77.571820000000002</v>
      </c>
      <c r="FI203">
        <v>82.837680000000006</v>
      </c>
      <c r="FJ203">
        <v>87.925089999999997</v>
      </c>
      <c r="FK203">
        <v>92.851789999999994</v>
      </c>
      <c r="FL203">
        <v>97.048720000000003</v>
      </c>
      <c r="FM203">
        <v>99.605599999999995</v>
      </c>
      <c r="FN203">
        <v>100.6581</v>
      </c>
      <c r="FO203">
        <v>99.846670000000003</v>
      </c>
      <c r="FP203">
        <v>97.211680000000001</v>
      </c>
      <c r="FQ203">
        <v>93.973979999999997</v>
      </c>
      <c r="FR203">
        <v>88.691180000000003</v>
      </c>
      <c r="FS203">
        <v>83.434299999999993</v>
      </c>
      <c r="FT203">
        <v>80.027000000000001</v>
      </c>
      <c r="FU203">
        <v>77.432140000000004</v>
      </c>
      <c r="FV203">
        <v>75.302149999999997</v>
      </c>
      <c r="FW203">
        <v>0.17669770000000001</v>
      </c>
      <c r="FX203">
        <v>1.6638099999999999E-2</v>
      </c>
      <c r="FY203">
        <v>1.6638099999999999E-2</v>
      </c>
      <c r="FZ203">
        <v>0</v>
      </c>
      <c r="GA203">
        <v>0</v>
      </c>
    </row>
    <row r="204" spans="1:183" x14ac:dyDescent="0.3">
      <c r="A204" t="s">
        <v>52</v>
      </c>
      <c r="B204" t="s">
        <v>53</v>
      </c>
      <c r="C204" t="s">
        <v>105</v>
      </c>
      <c r="D204" s="6">
        <v>44790</v>
      </c>
      <c r="E204" s="46">
        <v>17</v>
      </c>
      <c r="F204" s="46">
        <v>19</v>
      </c>
      <c r="G204" s="46">
        <v>18</v>
      </c>
      <c r="H204" s="46">
        <v>19</v>
      </c>
      <c r="I204">
        <v>2979</v>
      </c>
      <c r="J204">
        <v>3341</v>
      </c>
      <c r="K204">
        <v>0.90343280000000004</v>
      </c>
      <c r="L204">
        <v>0.77976319999999999</v>
      </c>
      <c r="M204">
        <v>0.68604259999999995</v>
      </c>
      <c r="N204">
        <v>0.61114789999999997</v>
      </c>
      <c r="O204">
        <v>0.56503420000000004</v>
      </c>
      <c r="P204">
        <v>0.56270779999999998</v>
      </c>
      <c r="Q204">
        <v>0.57931719999999998</v>
      </c>
      <c r="R204">
        <v>0.6103054</v>
      </c>
      <c r="S204">
        <v>0.63221170000000004</v>
      </c>
      <c r="T204">
        <v>0.70723400000000003</v>
      </c>
      <c r="U204">
        <v>0.77680229999999995</v>
      </c>
      <c r="V204">
        <v>0.86447810000000003</v>
      </c>
      <c r="W204">
        <v>0.97803430000000002</v>
      </c>
      <c r="X204">
        <v>1.10351</v>
      </c>
      <c r="Y204">
        <v>1.223131</v>
      </c>
      <c r="Z204">
        <v>1.3661799999999999</v>
      </c>
      <c r="AA204">
        <v>1.4852959999999999</v>
      </c>
      <c r="AB204">
        <v>1.601227</v>
      </c>
      <c r="AC204">
        <v>1.6323780000000001</v>
      </c>
      <c r="AD204">
        <v>1.51457</v>
      </c>
      <c r="AE204">
        <v>1.392577</v>
      </c>
      <c r="AF204">
        <v>1.269666</v>
      </c>
      <c r="AG204">
        <v>1.052435</v>
      </c>
      <c r="AH204">
        <v>0.86030439999999997</v>
      </c>
      <c r="AI204">
        <v>1.13475E-2</v>
      </c>
      <c r="AJ204">
        <v>1.6722000000000001E-2</v>
      </c>
      <c r="AK204">
        <v>9.7082000000000002E-3</v>
      </c>
      <c r="AL204">
        <v>1.3351000000000001E-3</v>
      </c>
      <c r="AM204">
        <v>-5.7709999999999999E-4</v>
      </c>
      <c r="AN204">
        <v>3.8757000000000002E-3</v>
      </c>
      <c r="AO204">
        <v>7.9698000000000008E-3</v>
      </c>
      <c r="AP204">
        <v>-4.2613E-3</v>
      </c>
      <c r="AQ204">
        <v>-1.2147E-3</v>
      </c>
      <c r="AR204">
        <v>-1.4649199999999999E-2</v>
      </c>
      <c r="AS204">
        <v>-3.51893E-2</v>
      </c>
      <c r="AT204">
        <v>-3.5253800000000002E-2</v>
      </c>
      <c r="AU204">
        <v>-4.7926999999999997E-2</v>
      </c>
      <c r="AV204">
        <v>-8.0407800000000001E-2</v>
      </c>
      <c r="AW204">
        <v>-7.8256199999999998E-2</v>
      </c>
      <c r="AX204">
        <v>-5.1010699999999999E-2</v>
      </c>
      <c r="AY204">
        <v>0.13555149999999999</v>
      </c>
      <c r="AZ204">
        <v>0.15806200000000001</v>
      </c>
      <c r="BA204">
        <v>0.15154960000000001</v>
      </c>
      <c r="BB204">
        <v>-0.1245743</v>
      </c>
      <c r="BC204">
        <v>-5.3551000000000001E-2</v>
      </c>
      <c r="BD204">
        <v>-7.2689E-3</v>
      </c>
      <c r="BE204">
        <v>-3.8106500000000001E-2</v>
      </c>
      <c r="BF204">
        <v>-4.3118700000000003E-2</v>
      </c>
      <c r="BG204">
        <v>2.38932E-2</v>
      </c>
      <c r="BH204">
        <v>2.8086300000000002E-2</v>
      </c>
      <c r="BI204">
        <v>2.0102999999999999E-2</v>
      </c>
      <c r="BJ204">
        <v>1.0659699999999999E-2</v>
      </c>
      <c r="BK204">
        <v>7.9384E-3</v>
      </c>
      <c r="BL204">
        <v>1.22013E-2</v>
      </c>
      <c r="BM204">
        <v>1.5668100000000001E-2</v>
      </c>
      <c r="BN204">
        <v>4.1491000000000002E-3</v>
      </c>
      <c r="BO204">
        <v>8.2606999999999993E-3</v>
      </c>
      <c r="BP204">
        <v>-3.3073999999999998E-3</v>
      </c>
      <c r="BQ204">
        <v>-2.2825600000000001E-2</v>
      </c>
      <c r="BR204">
        <v>-2.2324900000000002E-2</v>
      </c>
      <c r="BS204">
        <v>-3.3799299999999997E-2</v>
      </c>
      <c r="BT204">
        <v>-6.5318100000000004E-2</v>
      </c>
      <c r="BU204">
        <v>-6.2433000000000002E-2</v>
      </c>
      <c r="BV204">
        <v>-3.4461499999999999E-2</v>
      </c>
      <c r="BW204">
        <v>0.15168699999999999</v>
      </c>
      <c r="BX204">
        <v>0.1736917</v>
      </c>
      <c r="BY204">
        <v>0.16724849999999999</v>
      </c>
      <c r="BZ204">
        <v>-0.10791539999999999</v>
      </c>
      <c r="CA204">
        <v>-3.7647800000000002E-2</v>
      </c>
      <c r="CB204">
        <v>7.5621999999999998E-3</v>
      </c>
      <c r="CC204">
        <v>-2.4759099999999999E-2</v>
      </c>
      <c r="CD204">
        <v>-3.0549799999999998E-2</v>
      </c>
      <c r="CE204">
        <v>3.2582300000000002E-2</v>
      </c>
      <c r="CF204">
        <v>3.5957200000000002E-2</v>
      </c>
      <c r="CG204">
        <v>2.73025E-2</v>
      </c>
      <c r="CH204">
        <v>1.7117899999999998E-2</v>
      </c>
      <c r="CI204">
        <v>1.3836299999999999E-2</v>
      </c>
      <c r="CJ204">
        <v>1.79676E-2</v>
      </c>
      <c r="CK204">
        <v>2.0999899999999998E-2</v>
      </c>
      <c r="CL204">
        <v>9.9742000000000008E-3</v>
      </c>
      <c r="CM204">
        <v>1.4823299999999999E-2</v>
      </c>
      <c r="CN204">
        <v>4.5478000000000003E-3</v>
      </c>
      <c r="CO204">
        <v>-1.42627E-2</v>
      </c>
      <c r="CP204">
        <v>-1.3370399999999999E-2</v>
      </c>
      <c r="CQ204">
        <v>-2.4014500000000001E-2</v>
      </c>
      <c r="CR204">
        <v>-5.4866999999999999E-2</v>
      </c>
      <c r="CS204">
        <v>-5.1473900000000003E-2</v>
      </c>
      <c r="CT204">
        <v>-2.2999499999999999E-2</v>
      </c>
      <c r="CU204">
        <v>0.16286229999999999</v>
      </c>
      <c r="CV204">
        <v>0.18451680000000001</v>
      </c>
      <c r="CW204">
        <v>0.17812140000000001</v>
      </c>
      <c r="CX204">
        <v>-9.6377599999999994E-2</v>
      </c>
      <c r="CY204">
        <v>-2.6633199999999999E-2</v>
      </c>
      <c r="CZ204">
        <v>1.7834200000000001E-2</v>
      </c>
      <c r="DA204">
        <v>-1.55148E-2</v>
      </c>
      <c r="DB204">
        <v>-2.1844599999999999E-2</v>
      </c>
      <c r="DC204">
        <v>4.12714E-2</v>
      </c>
      <c r="DD204">
        <v>4.3827999999999999E-2</v>
      </c>
      <c r="DE204">
        <v>3.4501900000000002E-2</v>
      </c>
      <c r="DF204">
        <v>2.3576099999999999E-2</v>
      </c>
      <c r="DG204">
        <v>1.9734100000000001E-2</v>
      </c>
      <c r="DH204">
        <v>2.3733899999999999E-2</v>
      </c>
      <c r="DI204">
        <v>2.63317E-2</v>
      </c>
      <c r="DJ204">
        <v>1.5799199999999999E-2</v>
      </c>
      <c r="DK204">
        <v>2.1385899999999999E-2</v>
      </c>
      <c r="DL204">
        <v>1.24031E-2</v>
      </c>
      <c r="DM204">
        <v>-5.6997000000000003E-3</v>
      </c>
      <c r="DN204">
        <v>-4.4159000000000004E-3</v>
      </c>
      <c r="DO204">
        <v>-1.42297E-2</v>
      </c>
      <c r="DP204">
        <v>-4.4415900000000001E-2</v>
      </c>
      <c r="DQ204">
        <v>-4.0514799999999997E-2</v>
      </c>
      <c r="DR204">
        <v>-1.15376E-2</v>
      </c>
      <c r="DS204">
        <v>0.17403769999999999</v>
      </c>
      <c r="DT204">
        <v>0.19534190000000001</v>
      </c>
      <c r="DU204">
        <v>0.18899440000000001</v>
      </c>
      <c r="DV204">
        <v>-8.4839700000000004E-2</v>
      </c>
      <c r="DW204">
        <v>-1.5618699999999999E-2</v>
      </c>
      <c r="DX204">
        <v>2.8106200000000001E-2</v>
      </c>
      <c r="DY204">
        <v>-6.2703999999999998E-3</v>
      </c>
      <c r="DZ204">
        <v>-1.31393E-2</v>
      </c>
      <c r="EA204">
        <v>5.38171E-2</v>
      </c>
      <c r="EB204">
        <v>5.51923E-2</v>
      </c>
      <c r="EC204">
        <v>4.4896699999999998E-2</v>
      </c>
      <c r="ED204">
        <v>3.2900800000000001E-2</v>
      </c>
      <c r="EE204">
        <v>2.8249699999999999E-2</v>
      </c>
      <c r="EF204">
        <v>3.2059600000000001E-2</v>
      </c>
      <c r="EG204">
        <v>3.4029999999999998E-2</v>
      </c>
      <c r="EH204">
        <v>2.4209700000000001E-2</v>
      </c>
      <c r="EI204">
        <v>3.0861300000000001E-2</v>
      </c>
      <c r="EJ204">
        <v>2.3744899999999999E-2</v>
      </c>
      <c r="EK204">
        <v>6.6639999999999998E-3</v>
      </c>
      <c r="EL204">
        <v>8.5129999999999997E-3</v>
      </c>
      <c r="EM204">
        <v>-1.02E-4</v>
      </c>
      <c r="EN204">
        <v>-2.9326100000000001E-2</v>
      </c>
      <c r="EO204">
        <v>-2.4691600000000001E-2</v>
      </c>
      <c r="EP204">
        <v>5.0117E-3</v>
      </c>
      <c r="EQ204">
        <v>0.19017310000000001</v>
      </c>
      <c r="ER204">
        <v>0.21097160000000001</v>
      </c>
      <c r="ES204">
        <v>0.20469329999999999</v>
      </c>
      <c r="ET204">
        <v>-6.81808E-2</v>
      </c>
      <c r="EU204">
        <v>2.8459999999999998E-4</v>
      </c>
      <c r="EV204">
        <v>4.2937299999999998E-2</v>
      </c>
      <c r="EW204">
        <v>7.077E-3</v>
      </c>
      <c r="EX204">
        <v>-5.7039999999999999E-4</v>
      </c>
      <c r="EY204">
        <v>73.262900000000002</v>
      </c>
      <c r="EZ204">
        <v>72.526849999999996</v>
      </c>
      <c r="FA204">
        <v>71.638149999999996</v>
      </c>
      <c r="FB204">
        <v>70.561490000000006</v>
      </c>
      <c r="FC204">
        <v>70.354770000000002</v>
      </c>
      <c r="FD204">
        <v>69.818020000000004</v>
      </c>
      <c r="FE204">
        <v>69.339929999999995</v>
      </c>
      <c r="FF204">
        <v>70.439139999999995</v>
      </c>
      <c r="FG204">
        <v>74.167659999999998</v>
      </c>
      <c r="FH204">
        <v>77.82208</v>
      </c>
      <c r="FI204">
        <v>81.094700000000003</v>
      </c>
      <c r="FJ204">
        <v>84.873909999999995</v>
      </c>
      <c r="FK204">
        <v>87.373999999999995</v>
      </c>
      <c r="FL204">
        <v>88.920959999999994</v>
      </c>
      <c r="FM204">
        <v>90.208950000000002</v>
      </c>
      <c r="FN204">
        <v>90.129099999999994</v>
      </c>
      <c r="FO204">
        <v>89.827020000000005</v>
      </c>
      <c r="FP204">
        <v>88.850520000000003</v>
      </c>
      <c r="FQ204">
        <v>86.72645</v>
      </c>
      <c r="FR204">
        <v>82.621769999999998</v>
      </c>
      <c r="FS204">
        <v>78.280259999999998</v>
      </c>
      <c r="FT204">
        <v>75.027979999999999</v>
      </c>
      <c r="FU204">
        <v>72.90513</v>
      </c>
      <c r="FV204">
        <v>71.454949999999997</v>
      </c>
      <c r="FW204">
        <v>0.17280980000000001</v>
      </c>
      <c r="FX204">
        <v>1.20654E-2</v>
      </c>
      <c r="FY204">
        <v>1.4629E-2</v>
      </c>
      <c r="FZ204">
        <v>0</v>
      </c>
      <c r="GA204">
        <v>0</v>
      </c>
    </row>
    <row r="205" spans="1:183" x14ac:dyDescent="0.3">
      <c r="A205" t="s">
        <v>52</v>
      </c>
      <c r="B205" t="s">
        <v>53</v>
      </c>
      <c r="C205" t="s">
        <v>105</v>
      </c>
      <c r="D205" s="6">
        <v>44792</v>
      </c>
      <c r="E205" s="46">
        <v>18</v>
      </c>
      <c r="F205" s="46">
        <v>19</v>
      </c>
      <c r="G205" s="46">
        <v>18</v>
      </c>
      <c r="H205" s="46">
        <v>19</v>
      </c>
      <c r="I205">
        <v>326</v>
      </c>
      <c r="J205">
        <v>3340</v>
      </c>
      <c r="K205">
        <v>0.99676759999999998</v>
      </c>
      <c r="L205">
        <v>0.86419659999999998</v>
      </c>
      <c r="M205">
        <v>0.80643699999999996</v>
      </c>
      <c r="N205">
        <v>0.68482149999999997</v>
      </c>
      <c r="O205">
        <v>0.60985829999999996</v>
      </c>
      <c r="P205">
        <v>0.54215959999999996</v>
      </c>
      <c r="Q205">
        <v>0.61970289999999995</v>
      </c>
      <c r="R205">
        <v>0.62192829999999999</v>
      </c>
      <c r="S205">
        <v>0.60560610000000004</v>
      </c>
      <c r="T205">
        <v>0.69029890000000005</v>
      </c>
      <c r="U205">
        <v>0.80732269999999995</v>
      </c>
      <c r="V205">
        <v>0.94445959999999995</v>
      </c>
      <c r="W205">
        <v>1.092862</v>
      </c>
      <c r="X205">
        <v>1.3391409999999999</v>
      </c>
      <c r="Y205">
        <v>1.4675229999999999</v>
      </c>
      <c r="Z205">
        <v>1.725209</v>
      </c>
      <c r="AA205">
        <v>1.8780239999999999</v>
      </c>
      <c r="AB205">
        <v>2.004337</v>
      </c>
      <c r="AC205">
        <v>2.0737489999999998</v>
      </c>
      <c r="AD205">
        <v>1.892387</v>
      </c>
      <c r="AE205">
        <v>1.6432690000000001</v>
      </c>
      <c r="AF205">
        <v>1.521053</v>
      </c>
      <c r="AG205">
        <v>1.222834</v>
      </c>
      <c r="AH205">
        <v>1.019631</v>
      </c>
      <c r="AI205">
        <v>-1.21186E-2</v>
      </c>
      <c r="AJ205">
        <v>-2.3654999999999999E-2</v>
      </c>
      <c r="AK205">
        <v>2.8617E-2</v>
      </c>
      <c r="AL205">
        <v>1.189E-3</v>
      </c>
      <c r="AM205">
        <v>-2.34013E-2</v>
      </c>
      <c r="AN205">
        <v>-9.58706E-2</v>
      </c>
      <c r="AO205">
        <v>-7.2282299999999994E-2</v>
      </c>
      <c r="AP205">
        <v>-0.10000589999999999</v>
      </c>
      <c r="AQ205">
        <v>-0.2185156</v>
      </c>
      <c r="AR205">
        <v>-0.1431547</v>
      </c>
      <c r="AS205">
        <v>-8.83216E-2</v>
      </c>
      <c r="AT205">
        <v>-6.7514400000000002E-2</v>
      </c>
      <c r="AU205">
        <v>-0.15713060000000001</v>
      </c>
      <c r="AV205">
        <v>-9.2605900000000005E-2</v>
      </c>
      <c r="AW205">
        <v>-0.14452789999999999</v>
      </c>
      <c r="AX205">
        <v>-0.171039</v>
      </c>
      <c r="AY205">
        <v>-0.1183024</v>
      </c>
      <c r="AZ205">
        <v>3.1815700000000002E-2</v>
      </c>
      <c r="BA205">
        <v>1.89538E-2</v>
      </c>
      <c r="BB205">
        <v>-0.25536809999999999</v>
      </c>
      <c r="BC205">
        <v>-0.18338389999999999</v>
      </c>
      <c r="BD205">
        <v>-7.9946199999999995E-2</v>
      </c>
      <c r="BE205">
        <v>-0.12216779999999999</v>
      </c>
      <c r="BF205">
        <v>-8.5400699999999996E-2</v>
      </c>
      <c r="BG205">
        <v>2.3893600000000001E-2</v>
      </c>
      <c r="BH205">
        <v>7.4243E-3</v>
      </c>
      <c r="BI205">
        <v>5.8948199999999999E-2</v>
      </c>
      <c r="BJ205">
        <v>3.0377299999999999E-2</v>
      </c>
      <c r="BK205">
        <v>-1.3990000000000001E-3</v>
      </c>
      <c r="BL205">
        <v>-7.7468400000000007E-2</v>
      </c>
      <c r="BM205">
        <v>-4.8498199999999998E-2</v>
      </c>
      <c r="BN205">
        <v>-7.2495599999999993E-2</v>
      </c>
      <c r="BO205">
        <v>-0.17864440000000001</v>
      </c>
      <c r="BP205">
        <v>-0.10827340000000001</v>
      </c>
      <c r="BQ205">
        <v>-5.0960699999999998E-2</v>
      </c>
      <c r="BR205">
        <v>-2.4827499999999999E-2</v>
      </c>
      <c r="BS205">
        <v>-0.11271490000000001</v>
      </c>
      <c r="BT205">
        <v>-4.1190999999999998E-2</v>
      </c>
      <c r="BU205">
        <v>-9.2769400000000002E-2</v>
      </c>
      <c r="BV205">
        <v>-0.11846</v>
      </c>
      <c r="BW205">
        <v>-6.9980600000000004E-2</v>
      </c>
      <c r="BX205">
        <v>8.6040699999999998E-2</v>
      </c>
      <c r="BY205">
        <v>7.3008199999999995E-2</v>
      </c>
      <c r="BZ205">
        <v>-0.20412350000000001</v>
      </c>
      <c r="CA205">
        <v>-0.1371484</v>
      </c>
      <c r="CB205">
        <v>-3.52822E-2</v>
      </c>
      <c r="CC205">
        <v>-8.3745899999999998E-2</v>
      </c>
      <c r="CD205">
        <v>-4.8091599999999998E-2</v>
      </c>
      <c r="CE205">
        <v>4.8835499999999997E-2</v>
      </c>
      <c r="CF205">
        <v>2.8949699999999998E-2</v>
      </c>
      <c r="CG205">
        <v>7.9955499999999999E-2</v>
      </c>
      <c r="CH205">
        <v>5.0593100000000002E-2</v>
      </c>
      <c r="CI205">
        <v>1.3839799999999999E-2</v>
      </c>
      <c r="CJ205">
        <v>-6.4723100000000006E-2</v>
      </c>
      <c r="CK205">
        <v>-3.2025499999999998E-2</v>
      </c>
      <c r="CL205">
        <v>-5.3442099999999999E-2</v>
      </c>
      <c r="CM205">
        <v>-0.15102969999999999</v>
      </c>
      <c r="CN205">
        <v>-8.4114599999999998E-2</v>
      </c>
      <c r="CO205">
        <v>-2.5084700000000001E-2</v>
      </c>
      <c r="CP205">
        <v>4.7372999999999998E-3</v>
      </c>
      <c r="CQ205">
        <v>-8.1952700000000003E-2</v>
      </c>
      <c r="CR205">
        <v>-5.5811999999999997E-3</v>
      </c>
      <c r="CS205">
        <v>-5.6921699999999999E-2</v>
      </c>
      <c r="CT205">
        <v>-8.2044000000000006E-2</v>
      </c>
      <c r="CU205">
        <v>-3.6513200000000003E-2</v>
      </c>
      <c r="CV205">
        <v>0.1235967</v>
      </c>
      <c r="CW205">
        <v>0.11044610000000001</v>
      </c>
      <c r="CX205">
        <v>-0.16863159999999999</v>
      </c>
      <c r="CY205">
        <v>-0.10512580000000001</v>
      </c>
      <c r="CZ205">
        <v>-4.3480000000000003E-3</v>
      </c>
      <c r="DA205">
        <v>-5.7134900000000002E-2</v>
      </c>
      <c r="DB205">
        <v>-2.2251300000000002E-2</v>
      </c>
      <c r="DC205">
        <v>7.3777400000000007E-2</v>
      </c>
      <c r="DD205">
        <v>5.0475100000000002E-2</v>
      </c>
      <c r="DE205">
        <v>0.10096280000000001</v>
      </c>
      <c r="DF205">
        <v>7.0808800000000005E-2</v>
      </c>
      <c r="DG205">
        <v>2.90785E-2</v>
      </c>
      <c r="DH205">
        <v>-5.1977799999999998E-2</v>
      </c>
      <c r="DI205">
        <v>-1.55528E-2</v>
      </c>
      <c r="DJ205">
        <v>-3.4388599999999998E-2</v>
      </c>
      <c r="DK205">
        <v>-0.123415</v>
      </c>
      <c r="DL205">
        <v>-5.9955899999999999E-2</v>
      </c>
      <c r="DM205">
        <v>7.9140000000000005E-4</v>
      </c>
      <c r="DN205">
        <v>3.4302100000000002E-2</v>
      </c>
      <c r="DO205">
        <v>-5.11905E-2</v>
      </c>
      <c r="DP205">
        <v>3.00285E-2</v>
      </c>
      <c r="DQ205">
        <v>-2.1073999999999999E-2</v>
      </c>
      <c r="DR205">
        <v>-4.5627899999999999E-2</v>
      </c>
      <c r="DS205">
        <v>-3.0457000000000001E-3</v>
      </c>
      <c r="DT205">
        <v>0.16115270000000001</v>
      </c>
      <c r="DU205">
        <v>0.14788399999999999</v>
      </c>
      <c r="DV205">
        <v>-0.1331397</v>
      </c>
      <c r="DW205">
        <v>-7.3103199999999993E-2</v>
      </c>
      <c r="DX205">
        <v>2.6586200000000001E-2</v>
      </c>
      <c r="DY205">
        <v>-3.0523999999999999E-2</v>
      </c>
      <c r="DZ205">
        <v>3.5888999999999999E-3</v>
      </c>
      <c r="EA205">
        <v>0.1097896</v>
      </c>
      <c r="EB205">
        <v>8.1554399999999999E-2</v>
      </c>
      <c r="EC205">
        <v>0.13129399999999999</v>
      </c>
      <c r="ED205">
        <v>9.9997100000000005E-2</v>
      </c>
      <c r="EE205">
        <v>5.1080800000000003E-2</v>
      </c>
      <c r="EF205">
        <v>-3.3575599999999997E-2</v>
      </c>
      <c r="EG205">
        <v>8.2313000000000004E-3</v>
      </c>
      <c r="EH205">
        <v>-6.8783999999999998E-3</v>
      </c>
      <c r="EI205">
        <v>-8.3543800000000001E-2</v>
      </c>
      <c r="EJ205">
        <v>-2.5074599999999999E-2</v>
      </c>
      <c r="EK205">
        <v>3.81523E-2</v>
      </c>
      <c r="EL205">
        <v>7.6989000000000002E-2</v>
      </c>
      <c r="EM205">
        <v>-6.7748000000000001E-3</v>
      </c>
      <c r="EN205">
        <v>8.1443399999999999E-2</v>
      </c>
      <c r="EO205">
        <v>3.0684400000000001E-2</v>
      </c>
      <c r="EP205">
        <v>6.9511E-3</v>
      </c>
      <c r="EQ205">
        <v>4.5275999999999997E-2</v>
      </c>
      <c r="ER205">
        <v>0.2153776</v>
      </c>
      <c r="ES205">
        <v>0.20193839999999999</v>
      </c>
      <c r="ET205">
        <v>-8.1894999999999996E-2</v>
      </c>
      <c r="EU205">
        <v>-2.6867700000000001E-2</v>
      </c>
      <c r="EV205">
        <v>7.12502E-2</v>
      </c>
      <c r="EW205">
        <v>7.8978999999999994E-3</v>
      </c>
      <c r="EX205">
        <v>4.08981E-2</v>
      </c>
      <c r="EY205">
        <v>73.481480000000005</v>
      </c>
      <c r="EZ205">
        <v>72.476849999999999</v>
      </c>
      <c r="FA205">
        <v>71.331789999999998</v>
      </c>
      <c r="FB205">
        <v>70.043210000000002</v>
      </c>
      <c r="FC205">
        <v>68.628079999999997</v>
      </c>
      <c r="FD205">
        <v>67.472219999999993</v>
      </c>
      <c r="FE205">
        <v>67.003079999999997</v>
      </c>
      <c r="FF205">
        <v>69.43056</v>
      </c>
      <c r="FG205">
        <v>74.759249999999994</v>
      </c>
      <c r="FH205">
        <v>80.547839999999994</v>
      </c>
      <c r="FI205">
        <v>85.82253</v>
      </c>
      <c r="FJ205">
        <v>88.353390000000005</v>
      </c>
      <c r="FK205">
        <v>91.740750000000006</v>
      </c>
      <c r="FL205">
        <v>93.587959999999995</v>
      </c>
      <c r="FM205">
        <v>95.890429999999995</v>
      </c>
      <c r="FN205">
        <v>97.763890000000004</v>
      </c>
      <c r="FO205">
        <v>99.058639999999997</v>
      </c>
      <c r="FP205">
        <v>98.844130000000007</v>
      </c>
      <c r="FQ205">
        <v>95.933639999999997</v>
      </c>
      <c r="FR205">
        <v>89.43056</v>
      </c>
      <c r="FS205">
        <v>82.277780000000007</v>
      </c>
      <c r="FT205">
        <v>77.921300000000002</v>
      </c>
      <c r="FU205">
        <v>75.578699999999998</v>
      </c>
      <c r="FV205">
        <v>73.711420000000004</v>
      </c>
      <c r="FW205">
        <v>0.54245379999999999</v>
      </c>
      <c r="FX205">
        <v>5.0561300000000003E-2</v>
      </c>
      <c r="FY205">
        <v>5.0561300000000003E-2</v>
      </c>
      <c r="FZ205">
        <v>0</v>
      </c>
      <c r="GA205">
        <v>0</v>
      </c>
    </row>
    <row r="206" spans="1:183" x14ac:dyDescent="0.3">
      <c r="A206" t="s">
        <v>52</v>
      </c>
      <c r="B206" t="s">
        <v>53</v>
      </c>
      <c r="C206" t="s">
        <v>105</v>
      </c>
      <c r="D206" s="6">
        <v>44806</v>
      </c>
      <c r="E206" s="46">
        <v>18</v>
      </c>
      <c r="F206" s="46">
        <v>19</v>
      </c>
      <c r="G206" s="46">
        <v>18</v>
      </c>
      <c r="H206" s="46">
        <v>19</v>
      </c>
      <c r="I206">
        <v>572</v>
      </c>
      <c r="J206">
        <v>3601</v>
      </c>
      <c r="K206">
        <v>1.0321499999999999</v>
      </c>
      <c r="L206">
        <v>0.84036789999999995</v>
      </c>
      <c r="M206">
        <v>0.74806700000000004</v>
      </c>
      <c r="N206">
        <v>0.68530409999999997</v>
      </c>
      <c r="O206">
        <v>0.63691960000000003</v>
      </c>
      <c r="P206">
        <v>0.62754239999999994</v>
      </c>
      <c r="Q206">
        <v>0.59699530000000001</v>
      </c>
      <c r="R206">
        <v>0.6268475</v>
      </c>
      <c r="S206">
        <v>0.62800719999999999</v>
      </c>
      <c r="T206">
        <v>0.79387580000000002</v>
      </c>
      <c r="U206">
        <v>0.95492639999999995</v>
      </c>
      <c r="V206">
        <v>1.19861</v>
      </c>
      <c r="W206">
        <v>1.521083</v>
      </c>
      <c r="X206">
        <v>1.8150029999999999</v>
      </c>
      <c r="Y206">
        <v>2.0586790000000001</v>
      </c>
      <c r="Z206">
        <v>2.2037580000000001</v>
      </c>
      <c r="AA206">
        <v>2.4266299999999998</v>
      </c>
      <c r="AB206">
        <v>2.4049260000000001</v>
      </c>
      <c r="AC206">
        <v>2.2574900000000002</v>
      </c>
      <c r="AD206">
        <v>2.1079310000000002</v>
      </c>
      <c r="AE206">
        <v>1.9039189999999999</v>
      </c>
      <c r="AF206">
        <v>1.7002120000000001</v>
      </c>
      <c r="AG206">
        <v>1.4730650000000001</v>
      </c>
      <c r="AH206">
        <v>1.2013640000000001</v>
      </c>
      <c r="AI206">
        <v>-2.0756899999999998E-2</v>
      </c>
      <c r="AJ206">
        <v>-8.4856899999999999E-2</v>
      </c>
      <c r="AK206">
        <v>-6.1277699999999997E-2</v>
      </c>
      <c r="AL206">
        <v>-6.0428000000000003E-2</v>
      </c>
      <c r="AM206">
        <v>-3.35868E-2</v>
      </c>
      <c r="AN206">
        <v>-1.58908E-2</v>
      </c>
      <c r="AO206">
        <v>-3.6978400000000002E-2</v>
      </c>
      <c r="AP206">
        <v>-2.0535899999999999E-2</v>
      </c>
      <c r="AQ206">
        <v>-5.91338E-2</v>
      </c>
      <c r="AR206">
        <v>-1.65288E-2</v>
      </c>
      <c r="AS206">
        <v>-4.8788699999999997E-2</v>
      </c>
      <c r="AT206">
        <v>-0.1284739</v>
      </c>
      <c r="AU206">
        <v>-0.1266465</v>
      </c>
      <c r="AV206">
        <v>-7.4075299999999997E-2</v>
      </c>
      <c r="AW206">
        <v>-5.2779699999999999E-2</v>
      </c>
      <c r="AX206">
        <v>-0.1329979</v>
      </c>
      <c r="AY206">
        <v>-3.1974599999999999E-2</v>
      </c>
      <c r="AZ206">
        <v>0.10277550000000001</v>
      </c>
      <c r="BA206">
        <v>1.2253699999999999E-2</v>
      </c>
      <c r="BB206">
        <v>-0.3015505</v>
      </c>
      <c r="BC206">
        <v>-0.20810819999999999</v>
      </c>
      <c r="BD206">
        <v>-0.1418037</v>
      </c>
      <c r="BE206">
        <v>-9.9257999999999999E-2</v>
      </c>
      <c r="BF206">
        <v>-0.1024678</v>
      </c>
      <c r="BG206">
        <v>3.065E-3</v>
      </c>
      <c r="BH206">
        <v>-6.4192299999999994E-2</v>
      </c>
      <c r="BI206">
        <v>-4.1535200000000001E-2</v>
      </c>
      <c r="BJ206">
        <v>-4.1400800000000001E-2</v>
      </c>
      <c r="BK206">
        <v>-1.8257200000000001E-2</v>
      </c>
      <c r="BL206">
        <v>-4.729E-4</v>
      </c>
      <c r="BM206">
        <v>-2.12643E-2</v>
      </c>
      <c r="BN206">
        <v>-1.6169000000000001E-3</v>
      </c>
      <c r="BO206">
        <v>-3.9032799999999999E-2</v>
      </c>
      <c r="BP206">
        <v>6.9892000000000001E-3</v>
      </c>
      <c r="BQ206">
        <v>-2.2278800000000001E-2</v>
      </c>
      <c r="BR206">
        <v>-9.7326499999999996E-2</v>
      </c>
      <c r="BS206">
        <v>-8.9455000000000007E-2</v>
      </c>
      <c r="BT206">
        <v>-3.5615300000000003E-2</v>
      </c>
      <c r="BU206">
        <v>-1.2861600000000001E-2</v>
      </c>
      <c r="BV206">
        <v>-9.23572E-2</v>
      </c>
      <c r="BW206">
        <v>5.9031999999999999E-3</v>
      </c>
      <c r="BX206">
        <v>0.14124349999999999</v>
      </c>
      <c r="BY206">
        <v>5.0225699999999998E-2</v>
      </c>
      <c r="BZ206">
        <v>-0.2637137</v>
      </c>
      <c r="CA206">
        <v>-0.17155029999999999</v>
      </c>
      <c r="CB206">
        <v>-0.10871219999999999</v>
      </c>
      <c r="CC206">
        <v>-6.87995E-2</v>
      </c>
      <c r="CD206">
        <v>-7.4390499999999998E-2</v>
      </c>
      <c r="CE206">
        <v>1.9564000000000002E-2</v>
      </c>
      <c r="CF206">
        <v>-4.9880099999999997E-2</v>
      </c>
      <c r="CG206">
        <v>-2.78616E-2</v>
      </c>
      <c r="CH206">
        <v>-2.82226E-2</v>
      </c>
      <c r="CI206">
        <v>-7.6400000000000001E-3</v>
      </c>
      <c r="CJ206">
        <v>1.0205499999999999E-2</v>
      </c>
      <c r="CK206">
        <v>-1.03807E-2</v>
      </c>
      <c r="CL206">
        <v>1.1486400000000001E-2</v>
      </c>
      <c r="CM206">
        <v>-2.5110799999999999E-2</v>
      </c>
      <c r="CN206">
        <v>2.3277699999999998E-2</v>
      </c>
      <c r="CO206">
        <v>-3.9182000000000002E-3</v>
      </c>
      <c r="CP206">
        <v>-7.5753899999999999E-2</v>
      </c>
      <c r="CQ206">
        <v>-6.3696299999999997E-2</v>
      </c>
      <c r="CR206">
        <v>-8.9779999999999999E-3</v>
      </c>
      <c r="CS206">
        <v>1.4785599999999999E-2</v>
      </c>
      <c r="CT206">
        <v>-6.4209600000000006E-2</v>
      </c>
      <c r="CU206">
        <v>3.2137199999999998E-2</v>
      </c>
      <c r="CV206">
        <v>0.16788629999999999</v>
      </c>
      <c r="CW206">
        <v>7.6524999999999996E-2</v>
      </c>
      <c r="CX206">
        <v>-0.2375081</v>
      </c>
      <c r="CY206">
        <v>-0.14623040000000001</v>
      </c>
      <c r="CZ206">
        <v>-8.5793099999999997E-2</v>
      </c>
      <c r="DA206">
        <v>-4.7704099999999999E-2</v>
      </c>
      <c r="DB206">
        <v>-5.4944199999999999E-2</v>
      </c>
      <c r="DC206">
        <v>3.6062999999999998E-2</v>
      </c>
      <c r="DD206">
        <v>-3.55679E-2</v>
      </c>
      <c r="DE206">
        <v>-1.41879E-2</v>
      </c>
      <c r="DF206">
        <v>-1.5044500000000001E-2</v>
      </c>
      <c r="DG206">
        <v>2.9772000000000002E-3</v>
      </c>
      <c r="DH206">
        <v>2.08839E-2</v>
      </c>
      <c r="DI206">
        <v>5.0279999999999997E-4</v>
      </c>
      <c r="DJ206">
        <v>2.45896E-2</v>
      </c>
      <c r="DK206">
        <v>-1.11889E-2</v>
      </c>
      <c r="DL206">
        <v>3.9566200000000003E-2</v>
      </c>
      <c r="DM206">
        <v>1.44425E-2</v>
      </c>
      <c r="DN206">
        <v>-5.4181300000000002E-2</v>
      </c>
      <c r="DO206">
        <v>-3.7937699999999998E-2</v>
      </c>
      <c r="DP206">
        <v>1.7659299999999999E-2</v>
      </c>
      <c r="DQ206">
        <v>4.24328E-2</v>
      </c>
      <c r="DR206">
        <v>-3.6061999999999997E-2</v>
      </c>
      <c r="DS206">
        <v>5.8371300000000001E-2</v>
      </c>
      <c r="DT206">
        <v>0.19452910000000001</v>
      </c>
      <c r="DU206">
        <v>0.10282429999999999</v>
      </c>
      <c r="DV206">
        <v>-0.2113024</v>
      </c>
      <c r="DW206">
        <v>-0.1209105</v>
      </c>
      <c r="DX206">
        <v>-6.2873999999999999E-2</v>
      </c>
      <c r="DY206">
        <v>-2.66086E-2</v>
      </c>
      <c r="DZ206">
        <v>-3.5498000000000002E-2</v>
      </c>
      <c r="EA206">
        <v>5.9885000000000001E-2</v>
      </c>
      <c r="EB206">
        <v>-1.4903400000000001E-2</v>
      </c>
      <c r="EC206">
        <v>5.5545999999999998E-3</v>
      </c>
      <c r="ED206">
        <v>3.9826999999999996E-3</v>
      </c>
      <c r="EE206">
        <v>1.8306699999999999E-2</v>
      </c>
      <c r="EF206">
        <v>3.6301899999999998E-2</v>
      </c>
      <c r="EG206">
        <v>1.6216999999999999E-2</v>
      </c>
      <c r="EH206">
        <v>4.3508600000000001E-2</v>
      </c>
      <c r="EI206">
        <v>8.9120999999999992E-3</v>
      </c>
      <c r="EJ206">
        <v>6.3084200000000007E-2</v>
      </c>
      <c r="EK206">
        <v>4.09524E-2</v>
      </c>
      <c r="EL206">
        <v>-2.3033999999999999E-2</v>
      </c>
      <c r="EM206">
        <v>-7.4620000000000003E-4</v>
      </c>
      <c r="EN206">
        <v>5.6119299999999997E-2</v>
      </c>
      <c r="EO206">
        <v>8.2350900000000005E-2</v>
      </c>
      <c r="EP206">
        <v>4.5786000000000004E-3</v>
      </c>
      <c r="EQ206">
        <v>9.6249000000000001E-2</v>
      </c>
      <c r="ER206">
        <v>0.23299710000000001</v>
      </c>
      <c r="ES206">
        <v>0.14079630000000001</v>
      </c>
      <c r="ET206">
        <v>-0.1734656</v>
      </c>
      <c r="EU206">
        <v>-8.43526E-2</v>
      </c>
      <c r="EV206">
        <v>-2.97825E-2</v>
      </c>
      <c r="EW206">
        <v>3.8498999999999999E-3</v>
      </c>
      <c r="EX206">
        <v>-7.4206999999999997E-3</v>
      </c>
      <c r="EY206">
        <v>85.487949999999998</v>
      </c>
      <c r="EZ206">
        <v>83.376369999999994</v>
      </c>
      <c r="FA206">
        <v>81.692620000000005</v>
      </c>
      <c r="FB206">
        <v>79.875010000000003</v>
      </c>
      <c r="FC206">
        <v>78.666380000000004</v>
      </c>
      <c r="FD206">
        <v>76.463970000000003</v>
      </c>
      <c r="FE206">
        <v>75.959010000000006</v>
      </c>
      <c r="FF206">
        <v>77.543009999999995</v>
      </c>
      <c r="FG206">
        <v>80.704329999999999</v>
      </c>
      <c r="FH206">
        <v>85.972790000000003</v>
      </c>
      <c r="FI206">
        <v>91.294420000000002</v>
      </c>
      <c r="FJ206">
        <v>95.197109999999995</v>
      </c>
      <c r="FK206">
        <v>97.9422</v>
      </c>
      <c r="FL206">
        <v>101.4421</v>
      </c>
      <c r="FM206">
        <v>105.0684</v>
      </c>
      <c r="FN206">
        <v>106.5063</v>
      </c>
      <c r="FO206">
        <v>108.30800000000001</v>
      </c>
      <c r="FP206">
        <v>107.9011</v>
      </c>
      <c r="FQ206">
        <v>105.4862</v>
      </c>
      <c r="FR206">
        <v>101.5831</v>
      </c>
      <c r="FS206">
        <v>98.242789999999999</v>
      </c>
      <c r="FT206">
        <v>94.852080000000001</v>
      </c>
      <c r="FU206">
        <v>90.961590000000001</v>
      </c>
      <c r="FV206">
        <v>87.384709999999998</v>
      </c>
      <c r="FW206">
        <v>0.37282029999999999</v>
      </c>
      <c r="FX206">
        <v>3.56946E-2</v>
      </c>
      <c r="FY206">
        <v>3.56946E-2</v>
      </c>
      <c r="FZ206">
        <v>0</v>
      </c>
      <c r="GA206">
        <v>0</v>
      </c>
    </row>
    <row r="207" spans="1:183" x14ac:dyDescent="0.3">
      <c r="A207" t="s">
        <v>52</v>
      </c>
      <c r="B207" t="s">
        <v>53</v>
      </c>
      <c r="C207" t="s">
        <v>105</v>
      </c>
      <c r="D207" s="6">
        <v>44809</v>
      </c>
      <c r="E207" s="46">
        <v>19</v>
      </c>
      <c r="F207" s="46">
        <v>22</v>
      </c>
      <c r="G207" s="46">
        <v>19</v>
      </c>
      <c r="H207" s="46">
        <v>20</v>
      </c>
      <c r="I207">
        <v>3320</v>
      </c>
      <c r="J207">
        <v>3320</v>
      </c>
      <c r="K207">
        <v>0.92676619999999998</v>
      </c>
      <c r="L207">
        <v>0.78506109999999996</v>
      </c>
      <c r="M207">
        <v>0.69836180000000003</v>
      </c>
      <c r="N207">
        <v>0.62165809999999999</v>
      </c>
      <c r="O207">
        <v>0.59249229999999997</v>
      </c>
      <c r="P207">
        <v>0.54252650000000002</v>
      </c>
      <c r="Q207">
        <v>0.54203520000000005</v>
      </c>
      <c r="R207">
        <v>0.56442060000000005</v>
      </c>
      <c r="S207">
        <v>0.6582595</v>
      </c>
      <c r="T207">
        <v>0.81204489999999996</v>
      </c>
      <c r="U207">
        <v>1.0079309999999999</v>
      </c>
      <c r="V207">
        <v>1.248999</v>
      </c>
      <c r="W207">
        <v>1.5028379999999999</v>
      </c>
      <c r="X207">
        <v>1.7471399999999999</v>
      </c>
      <c r="Y207">
        <v>1.9424980000000001</v>
      </c>
      <c r="Z207">
        <v>2.1167060000000002</v>
      </c>
      <c r="AA207">
        <v>2.2324739999999998</v>
      </c>
      <c r="AB207">
        <v>2.3371789999999999</v>
      </c>
      <c r="AC207">
        <v>2.2666559999999998</v>
      </c>
      <c r="AD207">
        <v>2.103062</v>
      </c>
      <c r="AE207">
        <v>1.9706109999999999</v>
      </c>
      <c r="AF207">
        <v>1.831491</v>
      </c>
      <c r="AG207">
        <v>1.5827979999999999</v>
      </c>
      <c r="AH207">
        <v>1.3707020000000001</v>
      </c>
      <c r="AI207">
        <v>8.6712000000000004E-3</v>
      </c>
      <c r="AJ207">
        <v>-2.3433200000000001E-2</v>
      </c>
      <c r="AK207">
        <v>2.1045E-3</v>
      </c>
      <c r="AL207">
        <v>-1.34704E-2</v>
      </c>
      <c r="AM207">
        <v>9.3915999999999999E-3</v>
      </c>
      <c r="AN207">
        <v>-1.6711E-3</v>
      </c>
      <c r="AO207">
        <v>-3.7843999999999998E-3</v>
      </c>
      <c r="AP207">
        <v>-3.0780999999999998E-3</v>
      </c>
      <c r="AQ207">
        <v>4.9623000000000002E-3</v>
      </c>
      <c r="AR207">
        <v>7.9307000000000006E-3</v>
      </c>
      <c r="AS207">
        <v>-3.3344E-3</v>
      </c>
      <c r="AT207">
        <v>-1.4402E-2</v>
      </c>
      <c r="AU207">
        <v>-5.3443600000000001E-2</v>
      </c>
      <c r="AV207">
        <v>-8.5592799999999997E-2</v>
      </c>
      <c r="AW207">
        <v>-0.1374186</v>
      </c>
      <c r="AX207">
        <v>-0.16911300000000001</v>
      </c>
      <c r="AY207">
        <v>-0.1352826</v>
      </c>
      <c r="AZ207">
        <v>-0.1232859</v>
      </c>
      <c r="BA207">
        <v>0.1654118</v>
      </c>
      <c r="BB207">
        <v>0.16780909999999999</v>
      </c>
      <c r="BC207">
        <v>7.0620000000000004E-4</v>
      </c>
      <c r="BD207">
        <v>-9.0832399999999994E-2</v>
      </c>
      <c r="BE207">
        <v>-0.19392499999999999</v>
      </c>
      <c r="BF207">
        <v>-9.0875999999999998E-2</v>
      </c>
      <c r="BG207">
        <v>2.2415000000000001E-2</v>
      </c>
      <c r="BH207">
        <v>-1.0123E-2</v>
      </c>
      <c r="BI207">
        <v>1.4204700000000001E-2</v>
      </c>
      <c r="BJ207">
        <v>-1.8948999999999999E-3</v>
      </c>
      <c r="BK207">
        <v>2.0025899999999999E-2</v>
      </c>
      <c r="BL207">
        <v>6.6017000000000003E-3</v>
      </c>
      <c r="BM207">
        <v>4.0404999999999998E-3</v>
      </c>
      <c r="BN207">
        <v>5.5009000000000004E-3</v>
      </c>
      <c r="BO207">
        <v>1.50321E-2</v>
      </c>
      <c r="BP207">
        <v>2.0254399999999999E-2</v>
      </c>
      <c r="BQ207">
        <v>1.17024E-2</v>
      </c>
      <c r="BR207">
        <v>3.1061999999999999E-3</v>
      </c>
      <c r="BS207">
        <v>-3.3825099999999997E-2</v>
      </c>
      <c r="BT207">
        <v>-6.4590999999999996E-2</v>
      </c>
      <c r="BU207">
        <v>-0.1159606</v>
      </c>
      <c r="BV207">
        <v>-0.1470428</v>
      </c>
      <c r="BW207">
        <v>-0.1131616</v>
      </c>
      <c r="BX207">
        <v>-0.100595</v>
      </c>
      <c r="BY207">
        <v>0.18702769999999999</v>
      </c>
      <c r="BZ207">
        <v>0.18772420000000001</v>
      </c>
      <c r="CA207">
        <v>2.0397800000000001E-2</v>
      </c>
      <c r="CB207">
        <v>-7.1473599999999998E-2</v>
      </c>
      <c r="CC207">
        <v>-0.1748905</v>
      </c>
      <c r="CD207">
        <v>-7.2813500000000003E-2</v>
      </c>
      <c r="CE207">
        <v>3.1933900000000001E-2</v>
      </c>
      <c r="CF207">
        <v>-9.0439999999999997E-4</v>
      </c>
      <c r="CG207">
        <v>2.2585299999999999E-2</v>
      </c>
      <c r="CH207">
        <v>6.1222999999999998E-3</v>
      </c>
      <c r="CI207">
        <v>2.73913E-2</v>
      </c>
      <c r="CJ207">
        <v>1.2331399999999999E-2</v>
      </c>
      <c r="CK207">
        <v>9.4599999999999997E-3</v>
      </c>
      <c r="CL207">
        <v>1.14427E-2</v>
      </c>
      <c r="CM207">
        <v>2.2006399999999999E-2</v>
      </c>
      <c r="CN207">
        <v>2.8789700000000001E-2</v>
      </c>
      <c r="CO207">
        <v>2.2116899999999998E-2</v>
      </c>
      <c r="CP207">
        <v>1.52324E-2</v>
      </c>
      <c r="CQ207">
        <v>-2.02373E-2</v>
      </c>
      <c r="CR207">
        <v>-5.0045100000000002E-2</v>
      </c>
      <c r="CS207">
        <v>-0.10109890000000001</v>
      </c>
      <c r="CT207">
        <v>-0.13175709999999999</v>
      </c>
      <c r="CU207">
        <v>-9.7840700000000003E-2</v>
      </c>
      <c r="CV207">
        <v>-8.4879300000000005E-2</v>
      </c>
      <c r="CW207">
        <v>0.2019987</v>
      </c>
      <c r="CX207">
        <v>0.20151740000000001</v>
      </c>
      <c r="CY207">
        <v>3.4036200000000003E-2</v>
      </c>
      <c r="CZ207">
        <v>-5.8065699999999998E-2</v>
      </c>
      <c r="DA207">
        <v>-0.1617072</v>
      </c>
      <c r="DB207">
        <v>-6.0303500000000003E-2</v>
      </c>
      <c r="DC207">
        <v>4.1452799999999998E-2</v>
      </c>
      <c r="DD207">
        <v>8.3142000000000008E-3</v>
      </c>
      <c r="DE207">
        <v>3.0965800000000002E-2</v>
      </c>
      <c r="DF207">
        <v>1.4139499999999999E-2</v>
      </c>
      <c r="DG207">
        <v>3.4756599999999999E-2</v>
      </c>
      <c r="DH207">
        <v>1.80611E-2</v>
      </c>
      <c r="DI207">
        <v>1.48795E-2</v>
      </c>
      <c r="DJ207">
        <v>1.7384500000000001E-2</v>
      </c>
      <c r="DK207">
        <v>2.8980700000000002E-2</v>
      </c>
      <c r="DL207">
        <v>3.73251E-2</v>
      </c>
      <c r="DM207">
        <v>3.2531299999999999E-2</v>
      </c>
      <c r="DN207">
        <v>2.7358500000000001E-2</v>
      </c>
      <c r="DO207">
        <v>-6.6496000000000003E-3</v>
      </c>
      <c r="DP207">
        <v>-3.5499299999999998E-2</v>
      </c>
      <c r="DQ207">
        <v>-8.6237099999999997E-2</v>
      </c>
      <c r="DR207">
        <v>-0.1164714</v>
      </c>
      <c r="DS207">
        <v>-8.2519800000000004E-2</v>
      </c>
      <c r="DT207">
        <v>-6.9163600000000006E-2</v>
      </c>
      <c r="DU207">
        <v>0.21696979999999999</v>
      </c>
      <c r="DV207">
        <v>0.21531059999999999</v>
      </c>
      <c r="DW207">
        <v>4.7674599999999998E-2</v>
      </c>
      <c r="DX207">
        <v>-4.4657799999999997E-2</v>
      </c>
      <c r="DY207">
        <v>-0.14852389999999999</v>
      </c>
      <c r="DZ207">
        <v>-4.7793500000000003E-2</v>
      </c>
      <c r="EA207">
        <v>5.5196599999999998E-2</v>
      </c>
      <c r="EB207">
        <v>2.1624399999999998E-2</v>
      </c>
      <c r="EC207">
        <v>4.3066E-2</v>
      </c>
      <c r="ED207">
        <v>2.5714999999999998E-2</v>
      </c>
      <c r="EE207">
        <v>4.5391000000000001E-2</v>
      </c>
      <c r="EF207">
        <v>2.6333800000000001E-2</v>
      </c>
      <c r="EG207">
        <v>2.27044E-2</v>
      </c>
      <c r="EH207">
        <v>2.59635E-2</v>
      </c>
      <c r="EI207">
        <v>3.9050500000000002E-2</v>
      </c>
      <c r="EJ207">
        <v>4.96488E-2</v>
      </c>
      <c r="EK207">
        <v>4.7568199999999998E-2</v>
      </c>
      <c r="EL207">
        <v>4.4866700000000002E-2</v>
      </c>
      <c r="EM207">
        <v>1.2969E-2</v>
      </c>
      <c r="EN207">
        <v>-1.44975E-2</v>
      </c>
      <c r="EO207">
        <v>-6.4779100000000006E-2</v>
      </c>
      <c r="EP207">
        <v>-9.4401299999999994E-2</v>
      </c>
      <c r="EQ207">
        <v>-6.0398800000000002E-2</v>
      </c>
      <c r="ER207">
        <v>-4.6472600000000003E-2</v>
      </c>
      <c r="ES207">
        <v>0.23858570000000001</v>
      </c>
      <c r="ET207">
        <v>0.23522580000000001</v>
      </c>
      <c r="EU207">
        <v>6.7366300000000004E-2</v>
      </c>
      <c r="EV207">
        <v>-2.5298999999999999E-2</v>
      </c>
      <c r="EW207">
        <v>-0.1294894</v>
      </c>
      <c r="EX207">
        <v>-2.9731E-2</v>
      </c>
      <c r="EY207">
        <v>75.472800000000007</v>
      </c>
      <c r="EZ207">
        <v>74.739559999999997</v>
      </c>
      <c r="FA207">
        <v>73.384550000000004</v>
      </c>
      <c r="FB207">
        <v>72.174390000000002</v>
      </c>
      <c r="FC207">
        <v>71.396969999999996</v>
      </c>
      <c r="FD207">
        <v>70.582359999999994</v>
      </c>
      <c r="FE207">
        <v>69.564710000000005</v>
      </c>
      <c r="FF207">
        <v>71.079849999999993</v>
      </c>
      <c r="FG207">
        <v>76.893479999999997</v>
      </c>
      <c r="FH207">
        <v>83.284899999999993</v>
      </c>
      <c r="FI207">
        <v>88.998410000000007</v>
      </c>
      <c r="FJ207">
        <v>94.367360000000005</v>
      </c>
      <c r="FK207">
        <v>99.414709999999999</v>
      </c>
      <c r="FL207">
        <v>103.3347</v>
      </c>
      <c r="FM207">
        <v>106.21939999999999</v>
      </c>
      <c r="FN207">
        <v>107.3922</v>
      </c>
      <c r="FO207">
        <v>106.62730000000001</v>
      </c>
      <c r="FP207">
        <v>104.25320000000001</v>
      </c>
      <c r="FQ207">
        <v>99.643180000000001</v>
      </c>
      <c r="FR207">
        <v>93.697270000000003</v>
      </c>
      <c r="FS207">
        <v>89.339230000000001</v>
      </c>
      <c r="FT207">
        <v>85.787729999999996</v>
      </c>
      <c r="FU207">
        <v>83.539990000000003</v>
      </c>
      <c r="FV207">
        <v>81.770970000000005</v>
      </c>
      <c r="FW207">
        <v>0.25397330000000001</v>
      </c>
      <c r="FX207">
        <v>1.33159E-2</v>
      </c>
      <c r="FY207">
        <v>1.9409300000000001E-2</v>
      </c>
      <c r="FZ207">
        <v>0</v>
      </c>
      <c r="GA207">
        <v>0</v>
      </c>
    </row>
    <row r="208" spans="1:183" x14ac:dyDescent="0.3">
      <c r="A208" t="s">
        <v>52</v>
      </c>
      <c r="B208" t="s">
        <v>53</v>
      </c>
      <c r="C208" t="s">
        <v>105</v>
      </c>
      <c r="D208" s="6">
        <v>44810</v>
      </c>
      <c r="E208" s="46">
        <v>18</v>
      </c>
      <c r="F208" s="46">
        <v>21</v>
      </c>
      <c r="G208" s="46">
        <v>18</v>
      </c>
      <c r="H208" s="46">
        <v>20</v>
      </c>
      <c r="I208">
        <v>3313</v>
      </c>
      <c r="J208">
        <v>3313</v>
      </c>
      <c r="K208">
        <v>1.194102</v>
      </c>
      <c r="L208">
        <v>1.0496909999999999</v>
      </c>
      <c r="M208">
        <v>0.93033169999999998</v>
      </c>
      <c r="N208">
        <v>0.84401990000000005</v>
      </c>
      <c r="O208">
        <v>0.76955759999999995</v>
      </c>
      <c r="P208">
        <v>0.73007940000000004</v>
      </c>
      <c r="Q208">
        <v>0.74844759999999999</v>
      </c>
      <c r="R208">
        <v>0.78588029999999998</v>
      </c>
      <c r="S208">
        <v>0.82966229999999996</v>
      </c>
      <c r="T208">
        <v>0.9400058</v>
      </c>
      <c r="U208">
        <v>1.1290249999999999</v>
      </c>
      <c r="V208">
        <v>1.3539870000000001</v>
      </c>
      <c r="W208">
        <v>1.6110390000000001</v>
      </c>
      <c r="X208">
        <v>1.842816</v>
      </c>
      <c r="Y208">
        <v>2.0342129999999998</v>
      </c>
      <c r="Z208">
        <v>2.208491</v>
      </c>
      <c r="AA208">
        <v>2.2827860000000002</v>
      </c>
      <c r="AB208">
        <v>2.3120090000000002</v>
      </c>
      <c r="AC208">
        <v>2.1907709999999998</v>
      </c>
      <c r="AD208">
        <v>2.09409</v>
      </c>
      <c r="AE208">
        <v>1.9910220000000001</v>
      </c>
      <c r="AF208">
        <v>1.859308</v>
      </c>
      <c r="AG208">
        <v>1.648085</v>
      </c>
      <c r="AH208">
        <v>1.411756</v>
      </c>
      <c r="AI208">
        <v>-6.3311199999999998E-2</v>
      </c>
      <c r="AJ208">
        <v>-1.28573E-2</v>
      </c>
      <c r="AK208">
        <v>1.7293200000000002E-2</v>
      </c>
      <c r="AL208">
        <v>2.9582199999999999E-2</v>
      </c>
      <c r="AM208">
        <v>2.0536200000000001E-2</v>
      </c>
      <c r="AN208">
        <v>1.8336499999999999E-2</v>
      </c>
      <c r="AO208">
        <v>4.0454999999999996E-3</v>
      </c>
      <c r="AP208">
        <v>9.8890000000000002E-4</v>
      </c>
      <c r="AQ208">
        <v>-4.3448000000000001E-2</v>
      </c>
      <c r="AR208">
        <v>-8.4573400000000007E-2</v>
      </c>
      <c r="AS208">
        <v>-9.9137199999999995E-2</v>
      </c>
      <c r="AT208">
        <v>-0.15354080000000001</v>
      </c>
      <c r="AU208">
        <v>-0.19726179999999999</v>
      </c>
      <c r="AV208">
        <v>-0.23601179999999999</v>
      </c>
      <c r="AW208">
        <v>-0.2524168</v>
      </c>
      <c r="AX208">
        <v>-0.27708319999999997</v>
      </c>
      <c r="AY208">
        <v>-0.1272655</v>
      </c>
      <c r="AZ208">
        <v>8.6958400000000005E-2</v>
      </c>
      <c r="BA208">
        <v>0.1733314</v>
      </c>
      <c r="BB208">
        <v>0.1387198</v>
      </c>
      <c r="BC208">
        <v>-3.3744900000000001E-2</v>
      </c>
      <c r="BD208">
        <v>-0.2295478</v>
      </c>
      <c r="BE208">
        <v>-0.13223280000000001</v>
      </c>
      <c r="BF208">
        <v>-7.6084700000000005E-2</v>
      </c>
      <c r="BG208">
        <v>-4.6332499999999999E-2</v>
      </c>
      <c r="BH208">
        <v>2.8183000000000001E-3</v>
      </c>
      <c r="BI208">
        <v>3.1606799999999997E-2</v>
      </c>
      <c r="BJ208">
        <v>4.2643199999999999E-2</v>
      </c>
      <c r="BK208">
        <v>3.2660399999999999E-2</v>
      </c>
      <c r="BL208">
        <v>2.9154099999999999E-2</v>
      </c>
      <c r="BM208">
        <v>1.5129E-2</v>
      </c>
      <c r="BN208">
        <v>1.2758500000000001E-2</v>
      </c>
      <c r="BO208">
        <v>-3.02375E-2</v>
      </c>
      <c r="BP208">
        <v>-6.9194500000000006E-2</v>
      </c>
      <c r="BQ208">
        <v>-8.1896300000000005E-2</v>
      </c>
      <c r="BR208">
        <v>-0.13436100000000001</v>
      </c>
      <c r="BS208">
        <v>-0.1763277</v>
      </c>
      <c r="BT208">
        <v>-0.21381</v>
      </c>
      <c r="BU208">
        <v>-0.23009779999999999</v>
      </c>
      <c r="BV208">
        <v>-0.2543087</v>
      </c>
      <c r="BW208">
        <v>-0.1049503</v>
      </c>
      <c r="BX208">
        <v>0.1084079</v>
      </c>
      <c r="BY208">
        <v>0.19444110000000001</v>
      </c>
      <c r="BZ208">
        <v>0.1582431</v>
      </c>
      <c r="CA208">
        <v>-1.46889E-2</v>
      </c>
      <c r="CB208">
        <v>-0.20969660000000001</v>
      </c>
      <c r="CC208">
        <v>-0.11341130000000001</v>
      </c>
      <c r="CD208">
        <v>-5.8513700000000002E-2</v>
      </c>
      <c r="CE208">
        <v>-3.4573100000000002E-2</v>
      </c>
      <c r="CF208">
        <v>1.36752E-2</v>
      </c>
      <c r="CG208">
        <v>4.1520399999999999E-2</v>
      </c>
      <c r="CH208">
        <v>5.1689300000000001E-2</v>
      </c>
      <c r="CI208">
        <v>4.10576E-2</v>
      </c>
      <c r="CJ208">
        <v>3.66463E-2</v>
      </c>
      <c r="CK208">
        <v>2.2805300000000001E-2</v>
      </c>
      <c r="CL208">
        <v>2.0910100000000001E-2</v>
      </c>
      <c r="CM208">
        <v>-2.10879E-2</v>
      </c>
      <c r="CN208">
        <v>-5.8543100000000001E-2</v>
      </c>
      <c r="CO208">
        <v>-6.9955299999999998E-2</v>
      </c>
      <c r="CP208">
        <v>-0.12107709999999999</v>
      </c>
      <c r="CQ208">
        <v>-0.16182869999999999</v>
      </c>
      <c r="CR208">
        <v>-0.1984331</v>
      </c>
      <c r="CS208">
        <v>-0.21463960000000001</v>
      </c>
      <c r="CT208">
        <v>-0.2385351</v>
      </c>
      <c r="CU208">
        <v>-8.9494799999999999E-2</v>
      </c>
      <c r="CV208">
        <v>0.1232637</v>
      </c>
      <c r="CW208">
        <v>0.20906169999999999</v>
      </c>
      <c r="CX208">
        <v>0.171765</v>
      </c>
      <c r="CY208">
        <v>-1.4908E-3</v>
      </c>
      <c r="CZ208">
        <v>-0.1959477</v>
      </c>
      <c r="DA208">
        <v>-0.10037550000000001</v>
      </c>
      <c r="DB208">
        <v>-4.6344099999999999E-2</v>
      </c>
      <c r="DC208">
        <v>-2.2813699999999999E-2</v>
      </c>
      <c r="DD208">
        <v>2.4532100000000001E-2</v>
      </c>
      <c r="DE208">
        <v>5.1433899999999998E-2</v>
      </c>
      <c r="DF208">
        <v>6.0735400000000002E-2</v>
      </c>
      <c r="DG208">
        <v>4.94548E-2</v>
      </c>
      <c r="DH208">
        <v>4.41386E-2</v>
      </c>
      <c r="DI208">
        <v>3.04817E-2</v>
      </c>
      <c r="DJ208">
        <v>2.9061799999999999E-2</v>
      </c>
      <c r="DK208">
        <v>-1.1938300000000001E-2</v>
      </c>
      <c r="DL208">
        <v>-4.7891700000000002E-2</v>
      </c>
      <c r="DM208">
        <v>-5.8014299999999998E-2</v>
      </c>
      <c r="DN208">
        <v>-0.1077931</v>
      </c>
      <c r="DO208">
        <v>-0.14732980000000001</v>
      </c>
      <c r="DP208">
        <v>-0.1830562</v>
      </c>
      <c r="DQ208">
        <v>-0.19918150000000001</v>
      </c>
      <c r="DR208">
        <v>-0.2227615</v>
      </c>
      <c r="DS208">
        <v>-7.4039400000000005E-2</v>
      </c>
      <c r="DT208">
        <v>0.13811960000000001</v>
      </c>
      <c r="DU208">
        <v>0.2236822</v>
      </c>
      <c r="DV208">
        <v>0.1852868</v>
      </c>
      <c r="DW208">
        <v>1.17074E-2</v>
      </c>
      <c r="DX208">
        <v>-0.18219879999999999</v>
      </c>
      <c r="DY208">
        <v>-8.7339799999999995E-2</v>
      </c>
      <c r="DZ208">
        <v>-3.4174400000000001E-2</v>
      </c>
      <c r="EA208">
        <v>-5.8351000000000002E-3</v>
      </c>
      <c r="EB208">
        <v>4.0207699999999999E-2</v>
      </c>
      <c r="EC208">
        <v>6.5747600000000003E-2</v>
      </c>
      <c r="ED208">
        <v>7.3796399999999998E-2</v>
      </c>
      <c r="EE208">
        <v>6.1579000000000002E-2</v>
      </c>
      <c r="EF208">
        <v>5.4956100000000001E-2</v>
      </c>
      <c r="EG208">
        <v>4.1565199999999997E-2</v>
      </c>
      <c r="EH208">
        <v>4.0831399999999997E-2</v>
      </c>
      <c r="EI208">
        <v>1.2722E-3</v>
      </c>
      <c r="EJ208">
        <v>-3.2512800000000001E-2</v>
      </c>
      <c r="EK208">
        <v>-4.0773400000000001E-2</v>
      </c>
      <c r="EL208">
        <v>-8.8613300000000006E-2</v>
      </c>
      <c r="EM208">
        <v>-0.1263957</v>
      </c>
      <c r="EN208">
        <v>-0.16085440000000001</v>
      </c>
      <c r="EO208">
        <v>-0.1768624</v>
      </c>
      <c r="EP208">
        <v>-0.199987</v>
      </c>
      <c r="EQ208">
        <v>-5.1724199999999998E-2</v>
      </c>
      <c r="ER208">
        <v>0.15956909999999999</v>
      </c>
      <c r="ES208">
        <v>0.24479190000000001</v>
      </c>
      <c r="ET208">
        <v>0.2048102</v>
      </c>
      <c r="EU208">
        <v>3.07634E-2</v>
      </c>
      <c r="EV208">
        <v>-0.16234750000000001</v>
      </c>
      <c r="EW208">
        <v>-6.8518300000000004E-2</v>
      </c>
      <c r="EX208">
        <v>-1.6603400000000001E-2</v>
      </c>
      <c r="EY208">
        <v>79.883759999999995</v>
      </c>
      <c r="EZ208">
        <v>78.977919999999997</v>
      </c>
      <c r="FA208">
        <v>77.502039999999994</v>
      </c>
      <c r="FB208">
        <v>76.569950000000006</v>
      </c>
      <c r="FC208">
        <v>75.476209999999995</v>
      </c>
      <c r="FD208">
        <v>74.887630000000001</v>
      </c>
      <c r="FE208">
        <v>74.053309999999996</v>
      </c>
      <c r="FF208">
        <v>76.081090000000003</v>
      </c>
      <c r="FG208">
        <v>81.642380000000003</v>
      </c>
      <c r="FH208">
        <v>88.011489999999995</v>
      </c>
      <c r="FI208">
        <v>93.182429999999997</v>
      </c>
      <c r="FJ208">
        <v>98.835499999999996</v>
      </c>
      <c r="FK208">
        <v>103.2948</v>
      </c>
      <c r="FL208">
        <v>107.232</v>
      </c>
      <c r="FM208">
        <v>108.9199</v>
      </c>
      <c r="FN208">
        <v>109.5804</v>
      </c>
      <c r="FO208">
        <v>107.4693</v>
      </c>
      <c r="FP208">
        <v>104.1332</v>
      </c>
      <c r="FQ208">
        <v>99.047830000000005</v>
      </c>
      <c r="FR208">
        <v>92.399950000000004</v>
      </c>
      <c r="FS208">
        <v>87.679079999999999</v>
      </c>
      <c r="FT208">
        <v>84.78904</v>
      </c>
      <c r="FU208">
        <v>82.714219999999997</v>
      </c>
      <c r="FV208">
        <v>80.911699999999996</v>
      </c>
      <c r="FW208">
        <v>0.27589439999999998</v>
      </c>
      <c r="FX208">
        <v>1.3412200000000001E-2</v>
      </c>
      <c r="FY208">
        <v>1.5792899999999999E-2</v>
      </c>
      <c r="FZ208">
        <v>0</v>
      </c>
      <c r="GA208">
        <v>0</v>
      </c>
    </row>
    <row r="209" spans="1:183" x14ac:dyDescent="0.3">
      <c r="A209" t="s">
        <v>52</v>
      </c>
      <c r="B209" t="s">
        <v>53</v>
      </c>
      <c r="C209" t="s">
        <v>105</v>
      </c>
      <c r="D209" s="6">
        <v>44811</v>
      </c>
      <c r="E209" s="46">
        <v>17</v>
      </c>
      <c r="F209" s="46">
        <v>20</v>
      </c>
      <c r="G209" s="46">
        <v>17</v>
      </c>
      <c r="H209" s="46">
        <v>20</v>
      </c>
      <c r="I209">
        <v>3251</v>
      </c>
      <c r="J209">
        <v>3308</v>
      </c>
      <c r="K209">
        <v>1.210334</v>
      </c>
      <c r="L209">
        <v>1.0541799999999999</v>
      </c>
      <c r="M209">
        <v>0.92169889999999999</v>
      </c>
      <c r="N209">
        <v>0.85609559999999996</v>
      </c>
      <c r="O209">
        <v>0.78103639999999996</v>
      </c>
      <c r="P209">
        <v>0.73855289999999996</v>
      </c>
      <c r="Q209">
        <v>0.73837609999999998</v>
      </c>
      <c r="R209">
        <v>0.76870050000000001</v>
      </c>
      <c r="S209">
        <v>0.78841380000000005</v>
      </c>
      <c r="T209">
        <v>0.89248590000000005</v>
      </c>
      <c r="U209">
        <v>1.021971</v>
      </c>
      <c r="V209">
        <v>1.2030890000000001</v>
      </c>
      <c r="W209">
        <v>1.401624</v>
      </c>
      <c r="X209">
        <v>1.602268</v>
      </c>
      <c r="Y209">
        <v>1.811839</v>
      </c>
      <c r="Z209">
        <v>1.9666429999999999</v>
      </c>
      <c r="AA209">
        <v>2.0645180000000001</v>
      </c>
      <c r="AB209">
        <v>2.1370230000000001</v>
      </c>
      <c r="AC209">
        <v>2.113626</v>
      </c>
      <c r="AD209">
        <v>1.946626</v>
      </c>
      <c r="AE209">
        <v>1.802233</v>
      </c>
      <c r="AF209">
        <v>1.68618</v>
      </c>
      <c r="AG209">
        <v>1.475336</v>
      </c>
      <c r="AH209">
        <v>1.2359789999999999</v>
      </c>
      <c r="AI209">
        <v>-3.0595500000000001E-2</v>
      </c>
      <c r="AJ209">
        <v>-7.8510000000000003E-3</v>
      </c>
      <c r="AK209">
        <v>4.3778000000000003E-3</v>
      </c>
      <c r="AL209">
        <v>3.3927199999999998E-2</v>
      </c>
      <c r="AM209">
        <v>4.07683E-2</v>
      </c>
      <c r="AN209">
        <v>-7.1679999999999999E-3</v>
      </c>
      <c r="AO209">
        <v>5.3030000000000004E-4</v>
      </c>
      <c r="AP209">
        <v>-1.06014E-2</v>
      </c>
      <c r="AQ209">
        <v>-3.7631600000000001E-2</v>
      </c>
      <c r="AR209">
        <v>-4.1920100000000002E-2</v>
      </c>
      <c r="AS209">
        <v>-8.6897699999999994E-2</v>
      </c>
      <c r="AT209">
        <v>-0.10577300000000001</v>
      </c>
      <c r="AU209">
        <v>-0.1257722</v>
      </c>
      <c r="AV209">
        <v>-0.15091640000000001</v>
      </c>
      <c r="AW209">
        <v>-0.16294520000000001</v>
      </c>
      <c r="AX209">
        <v>-0.17054040000000001</v>
      </c>
      <c r="AY209">
        <v>0.1168937</v>
      </c>
      <c r="AZ209">
        <v>0.18967400000000001</v>
      </c>
      <c r="BA209">
        <v>0.200352</v>
      </c>
      <c r="BB209">
        <v>0.1361764</v>
      </c>
      <c r="BC209">
        <v>-0.22504060000000001</v>
      </c>
      <c r="BD209">
        <v>-0.21253849999999999</v>
      </c>
      <c r="BE209">
        <v>-0.13558120000000001</v>
      </c>
      <c r="BF209">
        <v>-8.8164500000000007E-2</v>
      </c>
      <c r="BG209">
        <v>-1.3821999999999999E-2</v>
      </c>
      <c r="BH209">
        <v>7.9266000000000007E-3</v>
      </c>
      <c r="BI209">
        <v>1.8707000000000001E-2</v>
      </c>
      <c r="BJ209">
        <v>4.7248100000000001E-2</v>
      </c>
      <c r="BK209">
        <v>5.2946300000000002E-2</v>
      </c>
      <c r="BL209">
        <v>4.3759999999999997E-3</v>
      </c>
      <c r="BM209">
        <v>1.1306500000000001E-2</v>
      </c>
      <c r="BN209">
        <v>6.7159999999999995E-4</v>
      </c>
      <c r="BO209">
        <v>-2.5344999999999999E-2</v>
      </c>
      <c r="BP209">
        <v>-2.8113599999999999E-2</v>
      </c>
      <c r="BQ209">
        <v>-7.1552599999999994E-2</v>
      </c>
      <c r="BR209">
        <v>-8.8823299999999994E-2</v>
      </c>
      <c r="BS209">
        <v>-0.1069586</v>
      </c>
      <c r="BT209">
        <v>-0.13121749999999999</v>
      </c>
      <c r="BU209">
        <v>-0.1427978</v>
      </c>
      <c r="BV209">
        <v>-0.15037590000000001</v>
      </c>
      <c r="BW209">
        <v>0.1362555</v>
      </c>
      <c r="BX209">
        <v>0.20906939999999999</v>
      </c>
      <c r="BY209">
        <v>0.2185703</v>
      </c>
      <c r="BZ209">
        <v>0.15334510000000001</v>
      </c>
      <c r="CA209">
        <v>-0.2061413</v>
      </c>
      <c r="CB209">
        <v>-0.1935336</v>
      </c>
      <c r="CC209">
        <v>-0.1176101</v>
      </c>
      <c r="CD209">
        <v>-7.1652800000000003E-2</v>
      </c>
      <c r="CE209">
        <v>-2.2047999999999998E-3</v>
      </c>
      <c r="CF209">
        <v>1.8854200000000002E-2</v>
      </c>
      <c r="CG209">
        <v>2.8631400000000001E-2</v>
      </c>
      <c r="CH209">
        <v>5.6474099999999999E-2</v>
      </c>
      <c r="CI209">
        <v>6.1380700000000003E-2</v>
      </c>
      <c r="CJ209">
        <v>1.23713E-2</v>
      </c>
      <c r="CK209">
        <v>1.8769999999999998E-2</v>
      </c>
      <c r="CL209">
        <v>8.4791999999999992E-3</v>
      </c>
      <c r="CM209">
        <v>-1.68354E-2</v>
      </c>
      <c r="CN209">
        <v>-1.85513E-2</v>
      </c>
      <c r="CO209">
        <v>-6.0924699999999998E-2</v>
      </c>
      <c r="CP209">
        <v>-7.7084E-2</v>
      </c>
      <c r="CQ209">
        <v>-9.3928399999999995E-2</v>
      </c>
      <c r="CR209">
        <v>-0.1175742</v>
      </c>
      <c r="CS209">
        <v>-0.12884380000000001</v>
      </c>
      <c r="CT209">
        <v>-0.13641010000000001</v>
      </c>
      <c r="CU209">
        <v>0.1496654</v>
      </c>
      <c r="CV209">
        <v>0.22250259999999999</v>
      </c>
      <c r="CW209">
        <v>0.23118820000000001</v>
      </c>
      <c r="CX209">
        <v>0.1652361</v>
      </c>
      <c r="CY209">
        <v>-0.19305169999999999</v>
      </c>
      <c r="CZ209">
        <v>-0.1803709</v>
      </c>
      <c r="DA209">
        <v>-0.10516349999999999</v>
      </c>
      <c r="DB209">
        <v>-6.0216899999999997E-2</v>
      </c>
      <c r="DC209">
        <v>9.4125000000000007E-3</v>
      </c>
      <c r="DD209">
        <v>2.9781800000000001E-2</v>
      </c>
      <c r="DE209">
        <v>3.8555800000000001E-2</v>
      </c>
      <c r="DF209">
        <v>6.5700099999999997E-2</v>
      </c>
      <c r="DG209">
        <v>6.9815100000000005E-2</v>
      </c>
      <c r="DH209">
        <v>2.0366599999999999E-2</v>
      </c>
      <c r="DI209">
        <v>2.62335E-2</v>
      </c>
      <c r="DJ209">
        <v>1.62869E-2</v>
      </c>
      <c r="DK209">
        <v>-8.3257999999999995E-3</v>
      </c>
      <c r="DL209">
        <v>-8.9890000000000005E-3</v>
      </c>
      <c r="DM209">
        <v>-5.0296800000000003E-2</v>
      </c>
      <c r="DN209">
        <v>-6.5344600000000003E-2</v>
      </c>
      <c r="DO209">
        <v>-8.0898200000000003E-2</v>
      </c>
      <c r="DP209">
        <v>-0.1039308</v>
      </c>
      <c r="DQ209">
        <v>-0.1148898</v>
      </c>
      <c r="DR209">
        <v>-0.12244430000000001</v>
      </c>
      <c r="DS209">
        <v>0.16307530000000001</v>
      </c>
      <c r="DT209">
        <v>0.2359358</v>
      </c>
      <c r="DU209">
        <v>0.2438061</v>
      </c>
      <c r="DV209">
        <v>0.17712710000000001</v>
      </c>
      <c r="DW209">
        <v>-0.17996210000000001</v>
      </c>
      <c r="DX209">
        <v>-0.1672082</v>
      </c>
      <c r="DY209">
        <v>-9.2716800000000002E-2</v>
      </c>
      <c r="DZ209">
        <v>-4.8780999999999998E-2</v>
      </c>
      <c r="EA209">
        <v>2.6186000000000001E-2</v>
      </c>
      <c r="EB209">
        <v>4.5559500000000003E-2</v>
      </c>
      <c r="EC209">
        <v>5.2885000000000001E-2</v>
      </c>
      <c r="ED209">
        <v>7.9020999999999994E-2</v>
      </c>
      <c r="EE209">
        <v>8.1993099999999999E-2</v>
      </c>
      <c r="EF209">
        <v>3.1910599999999997E-2</v>
      </c>
      <c r="EG209">
        <v>3.7009599999999997E-2</v>
      </c>
      <c r="EH209">
        <v>2.7559899999999998E-2</v>
      </c>
      <c r="EI209">
        <v>3.9608000000000004E-3</v>
      </c>
      <c r="EJ209">
        <v>4.8174999999999997E-3</v>
      </c>
      <c r="EK209">
        <v>-3.4951700000000002E-2</v>
      </c>
      <c r="EL209">
        <v>-4.8394899999999998E-2</v>
      </c>
      <c r="EM209">
        <v>-6.2084599999999997E-2</v>
      </c>
      <c r="EN209">
        <v>-8.4231899999999998E-2</v>
      </c>
      <c r="EO209">
        <v>-9.4742400000000004E-2</v>
      </c>
      <c r="EP209">
        <v>-0.1022798</v>
      </c>
      <c r="EQ209">
        <v>0.18243709999999999</v>
      </c>
      <c r="ER209">
        <v>0.25533119999999998</v>
      </c>
      <c r="ES209">
        <v>0.26202429999999999</v>
      </c>
      <c r="ET209">
        <v>0.19429579999999999</v>
      </c>
      <c r="EU209">
        <v>-0.16106280000000001</v>
      </c>
      <c r="EV209">
        <v>-0.14820330000000001</v>
      </c>
      <c r="EW209">
        <v>-7.4745800000000001E-2</v>
      </c>
      <c r="EX209">
        <v>-3.2269300000000001E-2</v>
      </c>
      <c r="EY209">
        <v>79.594049999999996</v>
      </c>
      <c r="EZ209">
        <v>77.830820000000003</v>
      </c>
      <c r="FA209">
        <v>76.455889999999997</v>
      </c>
      <c r="FB209">
        <v>75.767110000000002</v>
      </c>
      <c r="FC209">
        <v>74.530330000000006</v>
      </c>
      <c r="FD209">
        <v>73.349260000000001</v>
      </c>
      <c r="FE209">
        <v>72.712149999999994</v>
      </c>
      <c r="FF209">
        <v>73.654709999999994</v>
      </c>
      <c r="FG209">
        <v>77.885480000000001</v>
      </c>
      <c r="FH209">
        <v>82.698930000000004</v>
      </c>
      <c r="FI209">
        <v>87.316500000000005</v>
      </c>
      <c r="FJ209">
        <v>91.668530000000004</v>
      </c>
      <c r="FK209">
        <v>95.729730000000004</v>
      </c>
      <c r="FL209">
        <v>99.028080000000003</v>
      </c>
      <c r="FM209">
        <v>100.89570000000001</v>
      </c>
      <c r="FN209">
        <v>101.7276</v>
      </c>
      <c r="FO209">
        <v>101.47320000000001</v>
      </c>
      <c r="FP209">
        <v>99.437420000000003</v>
      </c>
      <c r="FQ209">
        <v>94.341430000000003</v>
      </c>
      <c r="FR209">
        <v>88.268519999999995</v>
      </c>
      <c r="FS209">
        <v>84.451030000000003</v>
      </c>
      <c r="FT209">
        <v>82.662220000000005</v>
      </c>
      <c r="FU209">
        <v>80.634460000000004</v>
      </c>
      <c r="FV209">
        <v>78.822469999999996</v>
      </c>
      <c r="FW209">
        <v>0.2441304</v>
      </c>
      <c r="FX209">
        <v>1.22557E-2</v>
      </c>
      <c r="FY209">
        <v>1.22557E-2</v>
      </c>
      <c r="FZ209">
        <v>0</v>
      </c>
      <c r="GA209">
        <v>0</v>
      </c>
    </row>
    <row r="210" spans="1:183" x14ac:dyDescent="0.3">
      <c r="A210" t="s">
        <v>52</v>
      </c>
      <c r="B210" t="s">
        <v>53</v>
      </c>
      <c r="C210" t="s">
        <v>105</v>
      </c>
      <c r="D210" s="6">
        <v>44812</v>
      </c>
      <c r="E210" s="46">
        <v>18</v>
      </c>
      <c r="F210" s="46">
        <v>20</v>
      </c>
      <c r="G210" s="46">
        <v>18</v>
      </c>
      <c r="H210" s="46">
        <v>19</v>
      </c>
      <c r="I210">
        <v>3306</v>
      </c>
      <c r="J210">
        <v>3306</v>
      </c>
      <c r="K210">
        <v>1.053566</v>
      </c>
      <c r="L210">
        <v>0.90676959999999995</v>
      </c>
      <c r="M210">
        <v>0.81249420000000006</v>
      </c>
      <c r="N210">
        <v>0.71474300000000002</v>
      </c>
      <c r="O210">
        <v>0.66364160000000005</v>
      </c>
      <c r="P210">
        <v>0.63857439999999999</v>
      </c>
      <c r="Q210">
        <v>0.65642180000000006</v>
      </c>
      <c r="R210">
        <v>0.6784732</v>
      </c>
      <c r="S210">
        <v>0.68205950000000004</v>
      </c>
      <c r="T210">
        <v>0.78996160000000004</v>
      </c>
      <c r="U210">
        <v>0.92984409999999995</v>
      </c>
      <c r="V210">
        <v>1.1011660000000001</v>
      </c>
      <c r="W210">
        <v>1.3630580000000001</v>
      </c>
      <c r="X210">
        <v>1.606795</v>
      </c>
      <c r="Y210">
        <v>1.830389</v>
      </c>
      <c r="Z210">
        <v>2.0396920000000001</v>
      </c>
      <c r="AA210">
        <v>2.1714869999999999</v>
      </c>
      <c r="AB210">
        <v>2.241997</v>
      </c>
      <c r="AC210">
        <v>2.2076150000000001</v>
      </c>
      <c r="AD210">
        <v>2.0774659999999998</v>
      </c>
      <c r="AE210">
        <v>1.943845</v>
      </c>
      <c r="AF210">
        <v>1.787771</v>
      </c>
      <c r="AG210">
        <v>1.557407</v>
      </c>
      <c r="AH210">
        <v>1.330282</v>
      </c>
      <c r="AI210">
        <v>-6.0697899999999999E-2</v>
      </c>
      <c r="AJ210">
        <v>-2.57025E-2</v>
      </c>
      <c r="AK210">
        <v>9.3800000000000003E-4</v>
      </c>
      <c r="AL210">
        <v>-5.0870000000000004E-3</v>
      </c>
      <c r="AM210">
        <v>-6.6090000000000003E-3</v>
      </c>
      <c r="AN210">
        <v>-1.07271E-2</v>
      </c>
      <c r="AO210">
        <v>-9.8667000000000008E-3</v>
      </c>
      <c r="AP210">
        <v>-1.7147599999999999E-2</v>
      </c>
      <c r="AQ210">
        <v>-4.1306299999999997E-2</v>
      </c>
      <c r="AR210">
        <v>-4.81368E-2</v>
      </c>
      <c r="AS210">
        <v>-7.6592300000000002E-2</v>
      </c>
      <c r="AT210">
        <v>-0.11094080000000001</v>
      </c>
      <c r="AU210">
        <v>-0.11838070000000001</v>
      </c>
      <c r="AV210">
        <v>-0.1347718</v>
      </c>
      <c r="AW210">
        <v>-0.17860860000000001</v>
      </c>
      <c r="AX210">
        <v>-0.18045919999999999</v>
      </c>
      <c r="AY210">
        <v>-0.14696219999999999</v>
      </c>
      <c r="AZ210">
        <v>0.1108841</v>
      </c>
      <c r="BA210">
        <v>0.17037740000000001</v>
      </c>
      <c r="BB210">
        <v>-5.48149E-2</v>
      </c>
      <c r="BC210">
        <v>-0.19943830000000001</v>
      </c>
      <c r="BD210">
        <v>-0.2034366</v>
      </c>
      <c r="BE210">
        <v>-0.14597080000000001</v>
      </c>
      <c r="BF210">
        <v>-4.2812799999999998E-2</v>
      </c>
      <c r="BG210">
        <v>-4.6083300000000001E-2</v>
      </c>
      <c r="BH210">
        <v>-1.2445100000000001E-2</v>
      </c>
      <c r="BI210">
        <v>1.34424E-2</v>
      </c>
      <c r="BJ210">
        <v>5.8310999999999997E-3</v>
      </c>
      <c r="BK210">
        <v>3.4854999999999999E-3</v>
      </c>
      <c r="BL210">
        <v>-1.0543E-3</v>
      </c>
      <c r="BM210">
        <v>-6.133E-4</v>
      </c>
      <c r="BN210">
        <v>-7.3469E-3</v>
      </c>
      <c r="BO210">
        <v>-3.06261E-2</v>
      </c>
      <c r="BP210">
        <v>-3.5728700000000002E-2</v>
      </c>
      <c r="BQ210">
        <v>-6.2240900000000002E-2</v>
      </c>
      <c r="BR210">
        <v>-9.5029199999999994E-2</v>
      </c>
      <c r="BS210">
        <v>-0.1003114</v>
      </c>
      <c r="BT210">
        <v>-0.11527610000000001</v>
      </c>
      <c r="BU210">
        <v>-0.15803729999999999</v>
      </c>
      <c r="BV210">
        <v>-0.15986320000000001</v>
      </c>
      <c r="BW210">
        <v>-0.1261882</v>
      </c>
      <c r="BX210">
        <v>0.1308299</v>
      </c>
      <c r="BY210">
        <v>0.1895829</v>
      </c>
      <c r="BZ210">
        <v>-3.5731699999999998E-2</v>
      </c>
      <c r="CA210">
        <v>-0.17980399999999999</v>
      </c>
      <c r="CB210">
        <v>-0.18446480000000001</v>
      </c>
      <c r="CC210">
        <v>-0.12819749999999999</v>
      </c>
      <c r="CD210">
        <v>-2.6360000000000001E-2</v>
      </c>
      <c r="CE210">
        <v>-3.5961199999999999E-2</v>
      </c>
      <c r="CF210">
        <v>-3.2631000000000001E-3</v>
      </c>
      <c r="CG210">
        <v>2.2103000000000001E-2</v>
      </c>
      <c r="CH210">
        <v>1.3393E-2</v>
      </c>
      <c r="CI210">
        <v>1.0476900000000001E-2</v>
      </c>
      <c r="CJ210">
        <v>5.6451000000000001E-3</v>
      </c>
      <c r="CK210">
        <v>5.7955000000000003E-3</v>
      </c>
      <c r="CL210">
        <v>-5.5889999999999998E-4</v>
      </c>
      <c r="CM210">
        <v>-2.3229E-2</v>
      </c>
      <c r="CN210">
        <v>-2.7134800000000001E-2</v>
      </c>
      <c r="CO210">
        <v>-5.2301100000000003E-2</v>
      </c>
      <c r="CP210">
        <v>-8.4008899999999997E-2</v>
      </c>
      <c r="CQ210">
        <v>-8.7796700000000005E-2</v>
      </c>
      <c r="CR210">
        <v>-0.1017734</v>
      </c>
      <c r="CS210">
        <v>-0.14378969999999999</v>
      </c>
      <c r="CT210">
        <v>-0.14559839999999999</v>
      </c>
      <c r="CU210">
        <v>-0.1118002</v>
      </c>
      <c r="CV210">
        <v>0.1446443</v>
      </c>
      <c r="CW210">
        <v>0.2028845</v>
      </c>
      <c r="CX210">
        <v>-2.2514800000000001E-2</v>
      </c>
      <c r="CY210">
        <v>-0.1662054</v>
      </c>
      <c r="CZ210">
        <v>-0.17132500000000001</v>
      </c>
      <c r="DA210">
        <v>-0.1158877</v>
      </c>
      <c r="DB210">
        <v>-1.49648E-2</v>
      </c>
      <c r="DC210">
        <v>-2.58392E-2</v>
      </c>
      <c r="DD210">
        <v>5.9189000000000004E-3</v>
      </c>
      <c r="DE210">
        <v>3.0763499999999999E-2</v>
      </c>
      <c r="DF210">
        <v>2.0954799999999999E-2</v>
      </c>
      <c r="DG210">
        <v>1.7468299999999999E-2</v>
      </c>
      <c r="DH210">
        <v>1.23445E-2</v>
      </c>
      <c r="DI210">
        <v>1.2204400000000001E-2</v>
      </c>
      <c r="DJ210">
        <v>6.2290999999999996E-3</v>
      </c>
      <c r="DK210">
        <v>-1.5831999999999999E-2</v>
      </c>
      <c r="DL210">
        <v>-1.8540899999999999E-2</v>
      </c>
      <c r="DM210">
        <v>-4.2361299999999998E-2</v>
      </c>
      <c r="DN210">
        <v>-7.2988600000000001E-2</v>
      </c>
      <c r="DO210">
        <v>-7.5282000000000002E-2</v>
      </c>
      <c r="DP210">
        <v>-8.8270699999999994E-2</v>
      </c>
      <c r="DQ210">
        <v>-0.12954199999999999</v>
      </c>
      <c r="DR210">
        <v>-0.1313337</v>
      </c>
      <c r="DS210">
        <v>-9.7412200000000004E-2</v>
      </c>
      <c r="DT210">
        <v>0.15845870000000001</v>
      </c>
      <c r="DU210">
        <v>0.2161862</v>
      </c>
      <c r="DV210">
        <v>-9.2978000000000002E-3</v>
      </c>
      <c r="DW210">
        <v>-0.15260679999999999</v>
      </c>
      <c r="DX210">
        <v>-0.1581851</v>
      </c>
      <c r="DY210">
        <v>-0.103578</v>
      </c>
      <c r="DZ210">
        <v>-3.5696999999999999E-3</v>
      </c>
      <c r="EA210">
        <v>-1.12246E-2</v>
      </c>
      <c r="EB210">
        <v>1.9176200000000001E-2</v>
      </c>
      <c r="EC210">
        <v>4.3267899999999998E-2</v>
      </c>
      <c r="ED210">
        <v>3.1872900000000003E-2</v>
      </c>
      <c r="EE210">
        <v>2.7562799999999998E-2</v>
      </c>
      <c r="EF210">
        <v>2.20173E-2</v>
      </c>
      <c r="EG210">
        <v>2.1457799999999999E-2</v>
      </c>
      <c r="EH210">
        <v>1.60299E-2</v>
      </c>
      <c r="EI210">
        <v>-5.1517999999999998E-3</v>
      </c>
      <c r="EJ210">
        <v>-6.1326999999999996E-3</v>
      </c>
      <c r="EK210">
        <v>-2.8009900000000001E-2</v>
      </c>
      <c r="EL210">
        <v>-5.7077099999999999E-2</v>
      </c>
      <c r="EM210">
        <v>-5.7212699999999998E-2</v>
      </c>
      <c r="EN210">
        <v>-6.8775000000000003E-2</v>
      </c>
      <c r="EO210">
        <v>-0.1089707</v>
      </c>
      <c r="EP210">
        <v>-0.11073760000000001</v>
      </c>
      <c r="EQ210">
        <v>-7.6638200000000004E-2</v>
      </c>
      <c r="ER210">
        <v>0.17840449999999999</v>
      </c>
      <c r="ES210">
        <v>0.23539170000000001</v>
      </c>
      <c r="ET210">
        <v>9.7853999999999997E-3</v>
      </c>
      <c r="EU210">
        <v>-0.1329726</v>
      </c>
      <c r="EV210">
        <v>-0.13921330000000001</v>
      </c>
      <c r="EW210">
        <v>-8.5804699999999998E-2</v>
      </c>
      <c r="EX210">
        <v>1.28831E-2</v>
      </c>
      <c r="EY210">
        <v>77.347939999999994</v>
      </c>
      <c r="EZ210">
        <v>75.841300000000004</v>
      </c>
      <c r="FA210">
        <v>74.539079999999998</v>
      </c>
      <c r="FB210">
        <v>73.334199999999996</v>
      </c>
      <c r="FC210">
        <v>72.768140000000002</v>
      </c>
      <c r="FD210">
        <v>71.682950000000005</v>
      </c>
      <c r="FE210">
        <v>71.233909999999995</v>
      </c>
      <c r="FF210">
        <v>73.083939999999998</v>
      </c>
      <c r="FG210">
        <v>77.774929999999998</v>
      </c>
      <c r="FH210">
        <v>83.492320000000007</v>
      </c>
      <c r="FI210">
        <v>88.678979999999996</v>
      </c>
      <c r="FJ210">
        <v>94.010729999999995</v>
      </c>
      <c r="FK210">
        <v>98.683369999999996</v>
      </c>
      <c r="FL210">
        <v>102.3548</v>
      </c>
      <c r="FM210">
        <v>105.30719999999999</v>
      </c>
      <c r="FN210">
        <v>106.366</v>
      </c>
      <c r="FO210">
        <v>105.01049999999999</v>
      </c>
      <c r="FP210">
        <v>101.94280000000001</v>
      </c>
      <c r="FQ210">
        <v>97.405249999999995</v>
      </c>
      <c r="FR210">
        <v>90.986519999999999</v>
      </c>
      <c r="FS210">
        <v>86.425799999999995</v>
      </c>
      <c r="FT210">
        <v>83.553719999999998</v>
      </c>
      <c r="FU210">
        <v>81.075909999999993</v>
      </c>
      <c r="FV210">
        <v>78.965689999999995</v>
      </c>
      <c r="FW210">
        <v>0.23555110000000001</v>
      </c>
      <c r="FX210">
        <v>1.6402799999999999E-2</v>
      </c>
      <c r="FY210">
        <v>1.6402799999999999E-2</v>
      </c>
      <c r="FZ210">
        <v>0</v>
      </c>
      <c r="GA210">
        <v>0</v>
      </c>
    </row>
    <row r="211" spans="1:183" x14ac:dyDescent="0.3">
      <c r="A211" t="s">
        <v>52</v>
      </c>
      <c r="B211" t="s">
        <v>53</v>
      </c>
      <c r="C211" t="s">
        <v>105</v>
      </c>
      <c r="D211" s="6">
        <v>44813</v>
      </c>
      <c r="E211" s="46">
        <v>17</v>
      </c>
      <c r="F211" s="46">
        <v>18</v>
      </c>
      <c r="G211" s="46">
        <v>17</v>
      </c>
      <c r="H211" s="46">
        <v>18</v>
      </c>
      <c r="I211">
        <v>825</v>
      </c>
      <c r="J211">
        <v>3582</v>
      </c>
      <c r="K211">
        <v>1.1359779999999999</v>
      </c>
      <c r="L211">
        <v>0.99705089999999996</v>
      </c>
      <c r="M211">
        <v>0.87418660000000004</v>
      </c>
      <c r="N211">
        <v>0.75952540000000002</v>
      </c>
      <c r="O211">
        <v>0.70891610000000005</v>
      </c>
      <c r="P211">
        <v>0.67857160000000005</v>
      </c>
      <c r="Q211">
        <v>0.73786499999999999</v>
      </c>
      <c r="R211">
        <v>0.73445609999999995</v>
      </c>
      <c r="S211">
        <v>0.74387899999999996</v>
      </c>
      <c r="T211">
        <v>0.78545339999999997</v>
      </c>
      <c r="U211">
        <v>0.89736879999999997</v>
      </c>
      <c r="V211">
        <v>1.040513</v>
      </c>
      <c r="W211">
        <v>1.2744960000000001</v>
      </c>
      <c r="X211">
        <v>1.5411950000000001</v>
      </c>
      <c r="Y211">
        <v>1.7530669999999999</v>
      </c>
      <c r="Z211">
        <v>1.9436640000000001</v>
      </c>
      <c r="AA211">
        <v>2.1037240000000001</v>
      </c>
      <c r="AB211">
        <v>2.1239159999999999</v>
      </c>
      <c r="AC211">
        <v>2.0865779999999998</v>
      </c>
      <c r="AD211">
        <v>1.9213990000000001</v>
      </c>
      <c r="AE211">
        <v>1.7451220000000001</v>
      </c>
      <c r="AF211">
        <v>1.5150859999999999</v>
      </c>
      <c r="AG211">
        <v>1.2993680000000001</v>
      </c>
      <c r="AH211">
        <v>1.0742160000000001</v>
      </c>
      <c r="AI211">
        <v>-8.9125200000000002E-2</v>
      </c>
      <c r="AJ211">
        <v>-2.9484400000000001E-2</v>
      </c>
      <c r="AK211">
        <v>-5.0730400000000002E-2</v>
      </c>
      <c r="AL211">
        <v>-5.1094599999999997E-2</v>
      </c>
      <c r="AM211">
        <v>-5.0818099999999998E-2</v>
      </c>
      <c r="AN211">
        <v>-6.1265699999999999E-2</v>
      </c>
      <c r="AO211">
        <v>-3.4842199999999997E-2</v>
      </c>
      <c r="AP211">
        <v>-7.8375700000000006E-2</v>
      </c>
      <c r="AQ211">
        <v>-6.3095600000000002E-2</v>
      </c>
      <c r="AR211">
        <v>-0.106572</v>
      </c>
      <c r="AS211">
        <v>-0.13996410000000001</v>
      </c>
      <c r="AT211">
        <v>-0.14645839999999999</v>
      </c>
      <c r="AU211">
        <v>-0.125087</v>
      </c>
      <c r="AV211">
        <v>-6.0089299999999998E-2</v>
      </c>
      <c r="AW211">
        <v>-7.7226400000000001E-2</v>
      </c>
      <c r="AX211">
        <v>-0.1155378</v>
      </c>
      <c r="AY211">
        <v>6.32244E-2</v>
      </c>
      <c r="AZ211">
        <v>0.1045008</v>
      </c>
      <c r="BA211">
        <v>-0.15864300000000001</v>
      </c>
      <c r="BB211">
        <v>-0.1298425</v>
      </c>
      <c r="BC211">
        <v>-0.10188170000000001</v>
      </c>
      <c r="BD211">
        <v>-0.1113393</v>
      </c>
      <c r="BE211">
        <v>-8.2635399999999998E-2</v>
      </c>
      <c r="BF211">
        <v>-4.9199300000000001E-2</v>
      </c>
      <c r="BG211">
        <v>-6.11417E-2</v>
      </c>
      <c r="BH211">
        <v>-4.0730999999999996E-3</v>
      </c>
      <c r="BI211">
        <v>-2.7256699999999998E-2</v>
      </c>
      <c r="BJ211">
        <v>-3.08989E-2</v>
      </c>
      <c r="BK211">
        <v>-3.2914800000000001E-2</v>
      </c>
      <c r="BL211">
        <v>-4.28324E-2</v>
      </c>
      <c r="BM211">
        <v>-1.4630300000000001E-2</v>
      </c>
      <c r="BN211">
        <v>-5.73503E-2</v>
      </c>
      <c r="BO211">
        <v>-4.0464800000000002E-2</v>
      </c>
      <c r="BP211">
        <v>-8.1603899999999993E-2</v>
      </c>
      <c r="BQ211">
        <v>-0.1131596</v>
      </c>
      <c r="BR211">
        <v>-0.1180529</v>
      </c>
      <c r="BS211">
        <v>-9.3604999999999994E-2</v>
      </c>
      <c r="BT211">
        <v>-2.6831600000000001E-2</v>
      </c>
      <c r="BU211">
        <v>-4.15535E-2</v>
      </c>
      <c r="BV211">
        <v>-7.88581E-2</v>
      </c>
      <c r="BW211">
        <v>0.1007401</v>
      </c>
      <c r="BX211">
        <v>0.14150760000000001</v>
      </c>
      <c r="BY211">
        <v>-0.1207299</v>
      </c>
      <c r="BZ211">
        <v>-9.4542899999999999E-2</v>
      </c>
      <c r="CA211">
        <v>-6.7786799999999994E-2</v>
      </c>
      <c r="CB211">
        <v>-7.9838599999999996E-2</v>
      </c>
      <c r="CC211">
        <v>-5.5327000000000001E-2</v>
      </c>
      <c r="CD211">
        <v>-2.3777800000000002E-2</v>
      </c>
      <c r="CE211">
        <v>-4.1760499999999999E-2</v>
      </c>
      <c r="CF211">
        <v>1.3526699999999999E-2</v>
      </c>
      <c r="CG211">
        <v>-1.0998900000000001E-2</v>
      </c>
      <c r="CH211">
        <v>-1.69114E-2</v>
      </c>
      <c r="CI211">
        <v>-2.0515100000000001E-2</v>
      </c>
      <c r="CJ211">
        <v>-3.0065499999999998E-2</v>
      </c>
      <c r="CK211">
        <v>-6.3159999999999996E-4</v>
      </c>
      <c r="CL211">
        <v>-4.2788100000000003E-2</v>
      </c>
      <c r="CM211">
        <v>-2.4790699999999999E-2</v>
      </c>
      <c r="CN211">
        <v>-6.4311099999999996E-2</v>
      </c>
      <c r="CO211">
        <v>-9.4594899999999996E-2</v>
      </c>
      <c r="CP211">
        <v>-9.8379400000000006E-2</v>
      </c>
      <c r="CQ211">
        <v>-7.1800600000000006E-2</v>
      </c>
      <c r="CR211">
        <v>-3.7975000000000001E-3</v>
      </c>
      <c r="CS211">
        <v>-1.68465E-2</v>
      </c>
      <c r="CT211">
        <v>-5.3453800000000003E-2</v>
      </c>
      <c r="CU211">
        <v>0.12672340000000001</v>
      </c>
      <c r="CV211">
        <v>0.16713829999999999</v>
      </c>
      <c r="CW211">
        <v>-9.4471399999999997E-2</v>
      </c>
      <c r="CX211">
        <v>-7.0094500000000004E-2</v>
      </c>
      <c r="CY211">
        <v>-4.4172700000000002E-2</v>
      </c>
      <c r="CZ211">
        <v>-5.8021299999999998E-2</v>
      </c>
      <c r="DA211">
        <v>-3.6413300000000003E-2</v>
      </c>
      <c r="DB211">
        <v>-6.1709E-3</v>
      </c>
      <c r="DC211">
        <v>-2.2379199999999998E-2</v>
      </c>
      <c r="DD211">
        <v>3.1126500000000001E-2</v>
      </c>
      <c r="DE211">
        <v>5.2589000000000004E-3</v>
      </c>
      <c r="DF211">
        <v>-2.9239999999999999E-3</v>
      </c>
      <c r="DG211">
        <v>-8.1153000000000006E-3</v>
      </c>
      <c r="DH211">
        <v>-1.72987E-2</v>
      </c>
      <c r="DI211">
        <v>1.33671E-2</v>
      </c>
      <c r="DJ211">
        <v>-2.8226000000000001E-2</v>
      </c>
      <c r="DK211">
        <v>-9.1167000000000002E-3</v>
      </c>
      <c r="DL211">
        <v>-4.7018299999999999E-2</v>
      </c>
      <c r="DM211">
        <v>-7.6030200000000006E-2</v>
      </c>
      <c r="DN211">
        <v>-7.8705800000000006E-2</v>
      </c>
      <c r="DO211">
        <v>-4.99963E-2</v>
      </c>
      <c r="DP211">
        <v>1.92366E-2</v>
      </c>
      <c r="DQ211">
        <v>7.8604E-3</v>
      </c>
      <c r="DR211">
        <v>-2.8049500000000002E-2</v>
      </c>
      <c r="DS211">
        <v>0.1527067</v>
      </c>
      <c r="DT211">
        <v>0.1927691</v>
      </c>
      <c r="DU211">
        <v>-6.8212999999999996E-2</v>
      </c>
      <c r="DV211">
        <v>-4.5646100000000002E-2</v>
      </c>
      <c r="DW211">
        <v>-2.0558699999999999E-2</v>
      </c>
      <c r="DX211">
        <v>-3.6204100000000003E-2</v>
      </c>
      <c r="DY211">
        <v>-1.7499500000000001E-2</v>
      </c>
      <c r="DZ211">
        <v>1.1436E-2</v>
      </c>
      <c r="EA211">
        <v>5.6042000000000002E-3</v>
      </c>
      <c r="EB211">
        <v>5.6537799999999999E-2</v>
      </c>
      <c r="EC211">
        <v>2.8732500000000001E-2</v>
      </c>
      <c r="ED211">
        <v>1.7271700000000001E-2</v>
      </c>
      <c r="EE211">
        <v>9.7879999999999998E-3</v>
      </c>
      <c r="EF211">
        <v>1.1345999999999999E-3</v>
      </c>
      <c r="EG211">
        <v>3.3578999999999998E-2</v>
      </c>
      <c r="EH211">
        <v>-7.2005999999999997E-3</v>
      </c>
      <c r="EI211">
        <v>1.3514099999999999E-2</v>
      </c>
      <c r="EJ211">
        <v>-2.2050299999999998E-2</v>
      </c>
      <c r="EK211">
        <v>-4.9225600000000001E-2</v>
      </c>
      <c r="EL211">
        <v>-5.0300400000000002E-2</v>
      </c>
      <c r="EM211">
        <v>-1.8514300000000001E-2</v>
      </c>
      <c r="EN211">
        <v>5.2494199999999998E-2</v>
      </c>
      <c r="EO211">
        <v>4.35334E-2</v>
      </c>
      <c r="EP211">
        <v>8.6301999999999993E-3</v>
      </c>
      <c r="EQ211">
        <v>0.19022240000000001</v>
      </c>
      <c r="ER211">
        <v>0.2297758</v>
      </c>
      <c r="ES211">
        <v>-3.0299900000000001E-2</v>
      </c>
      <c r="ET211">
        <v>-1.03465E-2</v>
      </c>
      <c r="EU211">
        <v>1.3536299999999999E-2</v>
      </c>
      <c r="EV211">
        <v>-4.7033999999999999E-3</v>
      </c>
      <c r="EW211">
        <v>9.8089000000000006E-3</v>
      </c>
      <c r="EX211">
        <v>3.6857500000000001E-2</v>
      </c>
      <c r="EY211">
        <v>83.476029999999994</v>
      </c>
      <c r="EZ211">
        <v>82.906909999999996</v>
      </c>
      <c r="FA211">
        <v>80.552440000000004</v>
      </c>
      <c r="FB211">
        <v>78.901629999999997</v>
      </c>
      <c r="FC211">
        <v>79.094880000000003</v>
      </c>
      <c r="FD211">
        <v>77.794359999999998</v>
      </c>
      <c r="FE211">
        <v>75.758520000000004</v>
      </c>
      <c r="FF211">
        <v>75.749930000000006</v>
      </c>
      <c r="FG211">
        <v>78.87903</v>
      </c>
      <c r="FH211">
        <v>82.241290000000006</v>
      </c>
      <c r="FI211">
        <v>86.594710000000006</v>
      </c>
      <c r="FJ211">
        <v>91.346109999999996</v>
      </c>
      <c r="FK211">
        <v>95.362920000000003</v>
      </c>
      <c r="FL211">
        <v>98.814490000000006</v>
      </c>
      <c r="FM211">
        <v>100.7594</v>
      </c>
      <c r="FN211">
        <v>102.5981</v>
      </c>
      <c r="FO211">
        <v>102.9464</v>
      </c>
      <c r="FP211">
        <v>102.1819</v>
      </c>
      <c r="FQ211">
        <v>98.517840000000007</v>
      </c>
      <c r="FR211">
        <v>92.258420000000001</v>
      </c>
      <c r="FS211">
        <v>87.247990000000001</v>
      </c>
      <c r="FT211">
        <v>83.756119999999996</v>
      </c>
      <c r="FU211">
        <v>81.268839999999997</v>
      </c>
      <c r="FV211">
        <v>79.542810000000003</v>
      </c>
      <c r="FW211">
        <v>0.43494430000000001</v>
      </c>
      <c r="FX211">
        <v>3.4799299999999998E-2</v>
      </c>
      <c r="FY211">
        <v>3.4799299999999998E-2</v>
      </c>
      <c r="FZ211">
        <v>0</v>
      </c>
      <c r="GA211">
        <v>0</v>
      </c>
    </row>
    <row r="212" spans="1:183" x14ac:dyDescent="0.3">
      <c r="A212" t="s">
        <v>52</v>
      </c>
      <c r="B212" t="s">
        <v>53</v>
      </c>
      <c r="C212" t="s">
        <v>93</v>
      </c>
      <c r="D212" s="6">
        <v>44753</v>
      </c>
      <c r="E212" s="46">
        <v>18</v>
      </c>
      <c r="F212" s="46">
        <v>19</v>
      </c>
      <c r="G212" s="46">
        <v>18</v>
      </c>
      <c r="H212" s="46">
        <v>19</v>
      </c>
      <c r="I212">
        <v>24871</v>
      </c>
      <c r="J212">
        <v>66588</v>
      </c>
      <c r="K212">
        <v>1.174674</v>
      </c>
      <c r="L212">
        <v>1.0022279999999999</v>
      </c>
      <c r="M212">
        <v>0.89039210000000002</v>
      </c>
      <c r="N212">
        <v>0.81020230000000004</v>
      </c>
      <c r="O212">
        <v>0.76672479999999998</v>
      </c>
      <c r="P212">
        <v>0.76111390000000001</v>
      </c>
      <c r="Q212">
        <v>0.75188270000000001</v>
      </c>
      <c r="R212">
        <v>0.72826489999999999</v>
      </c>
      <c r="S212">
        <v>0.72029100000000001</v>
      </c>
      <c r="T212">
        <v>0.76998529999999998</v>
      </c>
      <c r="U212">
        <v>0.88973530000000001</v>
      </c>
      <c r="V212">
        <v>1.068503</v>
      </c>
      <c r="W212">
        <v>1.305752</v>
      </c>
      <c r="X212">
        <v>1.556888</v>
      </c>
      <c r="Y212">
        <v>1.820031</v>
      </c>
      <c r="Z212">
        <v>2.110274</v>
      </c>
      <c r="AA212">
        <v>2.4004569999999998</v>
      </c>
      <c r="AB212">
        <v>2.7131789999999998</v>
      </c>
      <c r="AC212">
        <v>2.9321969999999999</v>
      </c>
      <c r="AD212">
        <v>2.8858649999999999</v>
      </c>
      <c r="AE212">
        <v>2.640746</v>
      </c>
      <c r="AF212">
        <v>2.3392620000000002</v>
      </c>
      <c r="AG212">
        <v>1.9328479999999999</v>
      </c>
      <c r="AH212">
        <v>1.558567</v>
      </c>
      <c r="AI212">
        <v>-1.0008899999999999E-2</v>
      </c>
      <c r="AJ212">
        <v>-1.2022700000000001E-2</v>
      </c>
      <c r="AK212">
        <v>-9.6748000000000008E-3</v>
      </c>
      <c r="AL212">
        <v>-6.7865E-3</v>
      </c>
      <c r="AM212">
        <v>-7.7333999999999996E-3</v>
      </c>
      <c r="AN212">
        <v>-1.6523E-3</v>
      </c>
      <c r="AO212">
        <v>-1.62787E-2</v>
      </c>
      <c r="AP212">
        <v>-7.7610999999999999E-3</v>
      </c>
      <c r="AQ212">
        <v>-8.9578999999999995E-3</v>
      </c>
      <c r="AR212">
        <v>-1.6404800000000001E-2</v>
      </c>
      <c r="AS212">
        <v>-2.32582E-2</v>
      </c>
      <c r="AT212">
        <v>-1.8062600000000002E-2</v>
      </c>
      <c r="AU212">
        <v>-1.30478E-2</v>
      </c>
      <c r="AV212">
        <v>-2.0517299999999999E-2</v>
      </c>
      <c r="AW212">
        <v>-2.9441999999999999E-2</v>
      </c>
      <c r="AX212">
        <v>-3.1201099999999999E-2</v>
      </c>
      <c r="AY212">
        <v>-3.8389199999999998E-2</v>
      </c>
      <c r="AZ212">
        <v>0.29880119999999999</v>
      </c>
      <c r="BA212">
        <v>0.33045380000000002</v>
      </c>
      <c r="BB212">
        <v>-0.20876459999999999</v>
      </c>
      <c r="BC212">
        <v>-0.18795010000000001</v>
      </c>
      <c r="BD212">
        <v>-0.1265001</v>
      </c>
      <c r="BE212">
        <v>-7.3653999999999997E-2</v>
      </c>
      <c r="BF212">
        <v>-4.8304100000000003E-2</v>
      </c>
      <c r="BG212">
        <v>-4.8395000000000001E-3</v>
      </c>
      <c r="BH212">
        <v>-7.3117E-3</v>
      </c>
      <c r="BI212">
        <v>-5.4904999999999997E-3</v>
      </c>
      <c r="BJ212">
        <v>-2.9280999999999999E-3</v>
      </c>
      <c r="BK212">
        <v>-4.2272999999999998E-3</v>
      </c>
      <c r="BL212">
        <v>1.6230999999999999E-3</v>
      </c>
      <c r="BM212">
        <v>-1.28377E-2</v>
      </c>
      <c r="BN212">
        <v>-4.1019999999999997E-3</v>
      </c>
      <c r="BO212">
        <v>-4.9369000000000001E-3</v>
      </c>
      <c r="BP212">
        <v>-1.18811E-2</v>
      </c>
      <c r="BQ212">
        <v>-1.81681E-2</v>
      </c>
      <c r="BR212">
        <v>-1.2388E-2</v>
      </c>
      <c r="BS212">
        <v>-6.8297000000000002E-3</v>
      </c>
      <c r="BT212">
        <v>-1.38494E-2</v>
      </c>
      <c r="BU212">
        <v>-2.24742E-2</v>
      </c>
      <c r="BV212">
        <v>-2.3997600000000001E-2</v>
      </c>
      <c r="BW212">
        <v>-3.10397E-2</v>
      </c>
      <c r="BX212">
        <v>0.30641610000000002</v>
      </c>
      <c r="BY212">
        <v>0.33830870000000002</v>
      </c>
      <c r="BZ212">
        <v>-0.2007447</v>
      </c>
      <c r="CA212">
        <v>-0.1803361</v>
      </c>
      <c r="CB212">
        <v>-0.11943239999999999</v>
      </c>
      <c r="CC212">
        <v>-6.7165199999999994E-2</v>
      </c>
      <c r="CD212">
        <v>-4.2552E-2</v>
      </c>
      <c r="CE212">
        <v>-1.2593000000000001E-3</v>
      </c>
      <c r="CF212">
        <v>-4.0489000000000002E-3</v>
      </c>
      <c r="CG212">
        <v>-2.5923999999999999E-3</v>
      </c>
      <c r="CH212">
        <v>-2.5579999999999998E-4</v>
      </c>
      <c r="CI212">
        <v>-1.7989E-3</v>
      </c>
      <c r="CJ212">
        <v>3.8917000000000001E-3</v>
      </c>
      <c r="CK212">
        <v>-1.0454400000000001E-2</v>
      </c>
      <c r="CL212">
        <v>-1.5678000000000001E-3</v>
      </c>
      <c r="CM212">
        <v>-2.1519999999999998E-3</v>
      </c>
      <c r="CN212">
        <v>-8.7480000000000006E-3</v>
      </c>
      <c r="CO212">
        <v>-1.46426E-2</v>
      </c>
      <c r="CP212">
        <v>-8.4577000000000003E-3</v>
      </c>
      <c r="CQ212">
        <v>-2.5230999999999999E-3</v>
      </c>
      <c r="CR212">
        <v>-9.2312000000000002E-3</v>
      </c>
      <c r="CS212">
        <v>-1.7648299999999999E-2</v>
      </c>
      <c r="CT212">
        <v>-1.9008500000000001E-2</v>
      </c>
      <c r="CU212">
        <v>-2.59495E-2</v>
      </c>
      <c r="CV212">
        <v>0.31169010000000003</v>
      </c>
      <c r="CW212">
        <v>0.34374900000000003</v>
      </c>
      <c r="CX212">
        <v>-0.19519010000000001</v>
      </c>
      <c r="CY212">
        <v>-0.17506260000000001</v>
      </c>
      <c r="CZ212">
        <v>-0.11453729999999999</v>
      </c>
      <c r="DA212">
        <v>-6.2671000000000004E-2</v>
      </c>
      <c r="DB212">
        <v>-3.8568199999999997E-2</v>
      </c>
      <c r="DC212">
        <v>2.3210000000000001E-3</v>
      </c>
      <c r="DD212">
        <v>-7.8620000000000003E-4</v>
      </c>
      <c r="DE212">
        <v>3.056E-4</v>
      </c>
      <c r="DF212">
        <v>2.4164999999999998E-3</v>
      </c>
      <c r="DG212">
        <v>6.2940000000000001E-4</v>
      </c>
      <c r="DH212">
        <v>6.1602000000000002E-3</v>
      </c>
      <c r="DI212">
        <v>-8.0710999999999995E-3</v>
      </c>
      <c r="DJ212">
        <v>9.6650000000000002E-4</v>
      </c>
      <c r="DK212">
        <v>6.3299999999999999E-4</v>
      </c>
      <c r="DL212">
        <v>-5.6148999999999999E-3</v>
      </c>
      <c r="DM212">
        <v>-1.1117200000000001E-2</v>
      </c>
      <c r="DN212">
        <v>-4.5275000000000003E-3</v>
      </c>
      <c r="DO212">
        <v>1.7836E-3</v>
      </c>
      <c r="DP212">
        <v>-4.6129999999999999E-3</v>
      </c>
      <c r="DQ212">
        <v>-1.2822399999999999E-2</v>
      </c>
      <c r="DR212">
        <v>-1.40193E-2</v>
      </c>
      <c r="DS212">
        <v>-2.0859200000000001E-2</v>
      </c>
      <c r="DT212">
        <v>0.31696410000000003</v>
      </c>
      <c r="DU212">
        <v>0.34918929999999998</v>
      </c>
      <c r="DV212">
        <v>-0.18963550000000001</v>
      </c>
      <c r="DW212">
        <v>-0.169789</v>
      </c>
      <c r="DX212">
        <v>-0.1096423</v>
      </c>
      <c r="DY212">
        <v>-5.8176899999999997E-2</v>
      </c>
      <c r="DZ212">
        <v>-3.4584299999999998E-2</v>
      </c>
      <c r="EA212">
        <v>7.4904000000000004E-3</v>
      </c>
      <c r="EB212">
        <v>3.9248E-3</v>
      </c>
      <c r="EC212">
        <v>4.4898999999999998E-3</v>
      </c>
      <c r="ED212">
        <v>6.2748999999999999E-3</v>
      </c>
      <c r="EE212">
        <v>4.1355999999999997E-3</v>
      </c>
      <c r="EF212">
        <v>9.4356000000000006E-3</v>
      </c>
      <c r="EG212">
        <v>-4.6299999999999996E-3</v>
      </c>
      <c r="EH212">
        <v>4.6255999999999997E-3</v>
      </c>
      <c r="EI212">
        <v>4.6540000000000002E-3</v>
      </c>
      <c r="EJ212">
        <v>-1.0912000000000001E-3</v>
      </c>
      <c r="EK212">
        <v>-6.0270000000000002E-3</v>
      </c>
      <c r="EL212">
        <v>1.1471999999999999E-3</v>
      </c>
      <c r="EM212">
        <v>8.0017000000000005E-3</v>
      </c>
      <c r="EN212">
        <v>2.0549000000000001E-3</v>
      </c>
      <c r="EO212">
        <v>-5.8545000000000003E-3</v>
      </c>
      <c r="EP212">
        <v>-6.8158000000000003E-3</v>
      </c>
      <c r="EQ212">
        <v>-1.3509699999999999E-2</v>
      </c>
      <c r="ER212">
        <v>0.3245789</v>
      </c>
      <c r="ES212">
        <v>0.35704409999999998</v>
      </c>
      <c r="ET212">
        <v>-0.18161559999999999</v>
      </c>
      <c r="EU212">
        <v>-0.16217500000000001</v>
      </c>
      <c r="EV212">
        <v>-0.1025745</v>
      </c>
      <c r="EW212">
        <v>-5.1688100000000001E-2</v>
      </c>
      <c r="EX212">
        <v>-2.8832300000000002E-2</v>
      </c>
      <c r="EY212">
        <v>75.657240000000002</v>
      </c>
      <c r="EZ212">
        <v>75.059139999999999</v>
      </c>
      <c r="FA212">
        <v>73.999499999999998</v>
      </c>
      <c r="FB212">
        <v>72.923490000000001</v>
      </c>
      <c r="FC212">
        <v>71.631339999999994</v>
      </c>
      <c r="FD212">
        <v>70.367260000000002</v>
      </c>
      <c r="FE212">
        <v>71.071100000000001</v>
      </c>
      <c r="FF212">
        <v>74.449830000000006</v>
      </c>
      <c r="FG212">
        <v>78.840350000000001</v>
      </c>
      <c r="FH212">
        <v>83.85821</v>
      </c>
      <c r="FI212">
        <v>87.703289999999996</v>
      </c>
      <c r="FJ212">
        <v>90.850859999999997</v>
      </c>
      <c r="FK212">
        <v>94.091980000000007</v>
      </c>
      <c r="FL212">
        <v>96.377809999999997</v>
      </c>
      <c r="FM212">
        <v>98.013369999999995</v>
      </c>
      <c r="FN212">
        <v>99.761279999999999</v>
      </c>
      <c r="FO212">
        <v>100.16970000000001</v>
      </c>
      <c r="FP212">
        <v>99.677390000000003</v>
      </c>
      <c r="FQ212">
        <v>98.251739999999998</v>
      </c>
      <c r="FR212">
        <v>94.558319999999995</v>
      </c>
      <c r="FS212">
        <v>89.356899999999996</v>
      </c>
      <c r="FT212">
        <v>85.103710000000007</v>
      </c>
      <c r="FU212">
        <v>82.053569999999993</v>
      </c>
      <c r="FV212">
        <v>79.437119999999993</v>
      </c>
      <c r="FW212">
        <v>8.2125299999999998E-2</v>
      </c>
      <c r="FX212">
        <v>7.2245E-3</v>
      </c>
      <c r="FY212">
        <v>7.2245E-3</v>
      </c>
      <c r="FZ212">
        <v>0</v>
      </c>
      <c r="GA212">
        <v>0</v>
      </c>
    </row>
    <row r="213" spans="1:183" x14ac:dyDescent="0.3">
      <c r="A213" t="s">
        <v>52</v>
      </c>
      <c r="B213" t="s">
        <v>53</v>
      </c>
      <c r="C213" t="s">
        <v>93</v>
      </c>
      <c r="D213" s="6">
        <v>44758</v>
      </c>
      <c r="E213" s="46">
        <v>17</v>
      </c>
      <c r="F213" s="46">
        <v>19</v>
      </c>
      <c r="G213" s="46">
        <v>18</v>
      </c>
      <c r="H213" s="46">
        <v>18</v>
      </c>
      <c r="I213">
        <v>39978</v>
      </c>
      <c r="J213">
        <v>66504</v>
      </c>
      <c r="K213">
        <v>1.281595</v>
      </c>
      <c r="L213">
        <v>1.094868</v>
      </c>
      <c r="M213">
        <v>0.96327379999999996</v>
      </c>
      <c r="N213">
        <v>0.87507849999999998</v>
      </c>
      <c r="O213">
        <v>0.81824090000000005</v>
      </c>
      <c r="P213">
        <v>0.79272339999999997</v>
      </c>
      <c r="Q213">
        <v>0.77583679999999999</v>
      </c>
      <c r="R213">
        <v>0.76306249999999998</v>
      </c>
      <c r="S213">
        <v>0.78946360000000004</v>
      </c>
      <c r="T213">
        <v>0.85922410000000005</v>
      </c>
      <c r="U213">
        <v>0.98580089999999998</v>
      </c>
      <c r="V213">
        <v>1.161062</v>
      </c>
      <c r="W213">
        <v>1.3954500000000001</v>
      </c>
      <c r="X213">
        <v>1.658544</v>
      </c>
      <c r="Y213">
        <v>1.9391959999999999</v>
      </c>
      <c r="Z213">
        <v>2.2325439999999999</v>
      </c>
      <c r="AA213">
        <v>2.5307279999999999</v>
      </c>
      <c r="AB213">
        <v>2.8330760000000001</v>
      </c>
      <c r="AC213">
        <v>3.0389699999999999</v>
      </c>
      <c r="AD213">
        <v>3.0201699999999998</v>
      </c>
      <c r="AE213">
        <v>2.7783120000000001</v>
      </c>
      <c r="AF213">
        <v>2.490361</v>
      </c>
      <c r="AG213">
        <v>2.1203599999999998</v>
      </c>
      <c r="AH213">
        <v>1.7717229999999999</v>
      </c>
      <c r="AI213">
        <v>-2.2870999999999998E-3</v>
      </c>
      <c r="AJ213">
        <v>-1.7959E-3</v>
      </c>
      <c r="AK213">
        <v>-2.735E-3</v>
      </c>
      <c r="AL213">
        <v>1.6581E-3</v>
      </c>
      <c r="AM213">
        <v>1.4790999999999999E-3</v>
      </c>
      <c r="AN213">
        <v>1.841E-4</v>
      </c>
      <c r="AO213">
        <v>-5.2288999999999999E-3</v>
      </c>
      <c r="AP213">
        <v>1.0612E-3</v>
      </c>
      <c r="AQ213">
        <v>6.7992E-3</v>
      </c>
      <c r="AR213">
        <v>4.9496000000000002E-3</v>
      </c>
      <c r="AS213">
        <v>6.3825000000000002E-3</v>
      </c>
      <c r="AT213">
        <v>3.0945E-3</v>
      </c>
      <c r="AU213">
        <v>-7.1100000000000004E-4</v>
      </c>
      <c r="AV213">
        <v>8.0179999999999997E-4</v>
      </c>
      <c r="AW213">
        <v>-1.37977E-2</v>
      </c>
      <c r="AX213">
        <v>-2.41742E-2</v>
      </c>
      <c r="AY213">
        <v>0.2077475</v>
      </c>
      <c r="AZ213">
        <v>0.32865450000000002</v>
      </c>
      <c r="BA213">
        <v>-7.2889999999999996E-2</v>
      </c>
      <c r="BB213">
        <v>-0.17858370000000001</v>
      </c>
      <c r="BC213">
        <v>-0.12825059999999999</v>
      </c>
      <c r="BD213">
        <v>-7.9100699999999996E-2</v>
      </c>
      <c r="BE213">
        <v>-5.1625999999999998E-2</v>
      </c>
      <c r="BF213">
        <v>-3.2262800000000001E-2</v>
      </c>
      <c r="BG213">
        <v>1.9935E-3</v>
      </c>
      <c r="BH213">
        <v>2.0538000000000002E-3</v>
      </c>
      <c r="BI213">
        <v>7.4509999999999995E-4</v>
      </c>
      <c r="BJ213">
        <v>4.9001000000000001E-3</v>
      </c>
      <c r="BK213">
        <v>4.5057999999999999E-3</v>
      </c>
      <c r="BL213">
        <v>2.9518999999999999E-3</v>
      </c>
      <c r="BM213">
        <v>-2.3901999999999999E-3</v>
      </c>
      <c r="BN213">
        <v>4.2376000000000002E-3</v>
      </c>
      <c r="BO213">
        <v>1.0378099999999999E-2</v>
      </c>
      <c r="BP213">
        <v>8.9449000000000004E-3</v>
      </c>
      <c r="BQ213">
        <v>1.08643E-2</v>
      </c>
      <c r="BR213">
        <v>8.0748E-3</v>
      </c>
      <c r="BS213">
        <v>4.7689000000000004E-3</v>
      </c>
      <c r="BT213">
        <v>6.6486000000000002E-3</v>
      </c>
      <c r="BU213">
        <v>-7.6238E-3</v>
      </c>
      <c r="BV213">
        <v>-1.7802800000000001E-2</v>
      </c>
      <c r="BW213">
        <v>0.2142474</v>
      </c>
      <c r="BX213">
        <v>0.33541510000000002</v>
      </c>
      <c r="BY213">
        <v>-6.5831399999999998E-2</v>
      </c>
      <c r="BZ213">
        <v>-0.17156920000000001</v>
      </c>
      <c r="CA213">
        <v>-0.1215595</v>
      </c>
      <c r="CB213">
        <v>-7.2709700000000002E-2</v>
      </c>
      <c r="CC213">
        <v>-4.5753200000000001E-2</v>
      </c>
      <c r="CD213">
        <v>-2.69918E-2</v>
      </c>
      <c r="CE213">
        <v>4.9582999999999997E-3</v>
      </c>
      <c r="CF213">
        <v>4.7200999999999996E-3</v>
      </c>
      <c r="CG213">
        <v>3.1553000000000002E-3</v>
      </c>
      <c r="CH213">
        <v>7.1454999999999999E-3</v>
      </c>
      <c r="CI213">
        <v>6.6020999999999996E-3</v>
      </c>
      <c r="CJ213">
        <v>4.8688999999999998E-3</v>
      </c>
      <c r="CK213">
        <v>-4.2410000000000001E-4</v>
      </c>
      <c r="CL213">
        <v>6.4375999999999999E-3</v>
      </c>
      <c r="CM213">
        <v>1.28568E-2</v>
      </c>
      <c r="CN213">
        <v>1.17121E-2</v>
      </c>
      <c r="CO213">
        <v>1.39685E-2</v>
      </c>
      <c r="CP213">
        <v>1.15242E-2</v>
      </c>
      <c r="CQ213">
        <v>8.5643000000000004E-3</v>
      </c>
      <c r="CR213">
        <v>1.06981E-2</v>
      </c>
      <c r="CS213">
        <v>-3.3479E-3</v>
      </c>
      <c r="CT213">
        <v>-1.33901E-2</v>
      </c>
      <c r="CU213">
        <v>0.2187492</v>
      </c>
      <c r="CV213">
        <v>0.3400975</v>
      </c>
      <c r="CW213">
        <v>-6.0942700000000002E-2</v>
      </c>
      <c r="CX213">
        <v>-0.1667109</v>
      </c>
      <c r="CY213">
        <v>-0.1169253</v>
      </c>
      <c r="CZ213">
        <v>-6.8283300000000005E-2</v>
      </c>
      <c r="DA213">
        <v>-4.1685699999999999E-2</v>
      </c>
      <c r="DB213">
        <v>-2.33411E-2</v>
      </c>
      <c r="DC213">
        <v>7.9229999999999995E-3</v>
      </c>
      <c r="DD213">
        <v>7.3864000000000004E-3</v>
      </c>
      <c r="DE213">
        <v>5.5656000000000004E-3</v>
      </c>
      <c r="DF213">
        <v>9.3909000000000006E-3</v>
      </c>
      <c r="DG213">
        <v>8.6984000000000002E-3</v>
      </c>
      <c r="DH213">
        <v>6.7859000000000001E-3</v>
      </c>
      <c r="DI213">
        <v>1.542E-3</v>
      </c>
      <c r="DJ213">
        <v>8.6376000000000005E-3</v>
      </c>
      <c r="DK213">
        <v>1.53356E-2</v>
      </c>
      <c r="DL213">
        <v>1.4479199999999999E-2</v>
      </c>
      <c r="DM213">
        <v>1.70726E-2</v>
      </c>
      <c r="DN213">
        <v>1.4973500000000001E-2</v>
      </c>
      <c r="DO213">
        <v>1.23597E-2</v>
      </c>
      <c r="DP213">
        <v>1.47476E-2</v>
      </c>
      <c r="DQ213">
        <v>9.2809999999999995E-4</v>
      </c>
      <c r="DR213">
        <v>-8.9773000000000006E-3</v>
      </c>
      <c r="DS213">
        <v>0.223251</v>
      </c>
      <c r="DT213">
        <v>0.34477999999999998</v>
      </c>
      <c r="DU213">
        <v>-5.6054E-2</v>
      </c>
      <c r="DV213">
        <v>-0.16185260000000001</v>
      </c>
      <c r="DW213">
        <v>-0.112291</v>
      </c>
      <c r="DX213">
        <v>-6.3856899999999994E-2</v>
      </c>
      <c r="DY213">
        <v>-3.76183E-2</v>
      </c>
      <c r="DZ213">
        <v>-1.96904E-2</v>
      </c>
      <c r="EA213">
        <v>1.22036E-2</v>
      </c>
      <c r="EB213">
        <v>1.1236100000000001E-2</v>
      </c>
      <c r="EC213">
        <v>9.0457000000000003E-3</v>
      </c>
      <c r="ED213">
        <v>1.2632900000000001E-2</v>
      </c>
      <c r="EE213">
        <v>1.17251E-2</v>
      </c>
      <c r="EF213">
        <v>9.5537999999999994E-3</v>
      </c>
      <c r="EG213">
        <v>4.3807000000000004E-3</v>
      </c>
      <c r="EH213">
        <v>1.1814E-2</v>
      </c>
      <c r="EI213">
        <v>1.8914500000000001E-2</v>
      </c>
      <c r="EJ213">
        <v>1.8474500000000001E-2</v>
      </c>
      <c r="EK213">
        <v>2.1554500000000001E-2</v>
      </c>
      <c r="EL213">
        <v>1.9953800000000001E-2</v>
      </c>
      <c r="EM213">
        <v>1.7839600000000001E-2</v>
      </c>
      <c r="EN213">
        <v>2.0594399999999999E-2</v>
      </c>
      <c r="EO213">
        <v>7.1019999999999998E-3</v>
      </c>
      <c r="EP213">
        <v>-2.6059E-3</v>
      </c>
      <c r="EQ213">
        <v>0.22975090000000001</v>
      </c>
      <c r="ER213">
        <v>0.35154059999999998</v>
      </c>
      <c r="ES213">
        <v>-4.8995400000000001E-2</v>
      </c>
      <c r="ET213">
        <v>-0.15483810000000001</v>
      </c>
      <c r="EU213">
        <v>-0.1056</v>
      </c>
      <c r="EV213">
        <v>-5.74659E-2</v>
      </c>
      <c r="EW213">
        <v>-3.1745500000000003E-2</v>
      </c>
      <c r="EX213">
        <v>-1.4419400000000001E-2</v>
      </c>
      <c r="EY213">
        <v>77.324039999999997</v>
      </c>
      <c r="EZ213">
        <v>75.786050000000003</v>
      </c>
      <c r="FA213">
        <v>73.834299999999999</v>
      </c>
      <c r="FB213">
        <v>72.119159999999994</v>
      </c>
      <c r="FC213">
        <v>71.032669999999996</v>
      </c>
      <c r="FD213">
        <v>69.875559999999993</v>
      </c>
      <c r="FE213">
        <v>70.004980000000003</v>
      </c>
      <c r="FF213">
        <v>72.82638</v>
      </c>
      <c r="FG213">
        <v>77.688929999999999</v>
      </c>
      <c r="FH213">
        <v>82.084879999999998</v>
      </c>
      <c r="FI213">
        <v>86.196749999999994</v>
      </c>
      <c r="FJ213">
        <v>90.047370000000001</v>
      </c>
      <c r="FK213">
        <v>93.637529999999998</v>
      </c>
      <c r="FL213">
        <v>97.005619999999993</v>
      </c>
      <c r="FM213">
        <v>99.93038</v>
      </c>
      <c r="FN213">
        <v>101.4396</v>
      </c>
      <c r="FO213">
        <v>102.6198</v>
      </c>
      <c r="FP213">
        <v>102.8293</v>
      </c>
      <c r="FQ213">
        <v>101.9513</v>
      </c>
      <c r="FR213">
        <v>99.268010000000004</v>
      </c>
      <c r="FS213">
        <v>94.009990000000002</v>
      </c>
      <c r="FT213">
        <v>89.26155</v>
      </c>
      <c r="FU213">
        <v>86.397019999999998</v>
      </c>
      <c r="FV213">
        <v>84.200419999999994</v>
      </c>
      <c r="FW213">
        <v>7.4905899999999997E-2</v>
      </c>
      <c r="FX213">
        <v>6.2304999999999999E-3</v>
      </c>
      <c r="FY213">
        <v>6.2304999999999999E-3</v>
      </c>
      <c r="FZ213">
        <v>0</v>
      </c>
      <c r="GA213">
        <v>0</v>
      </c>
    </row>
    <row r="214" spans="1:183" x14ac:dyDescent="0.3">
      <c r="A214" t="s">
        <v>52</v>
      </c>
      <c r="B214" t="s">
        <v>53</v>
      </c>
      <c r="C214" t="s">
        <v>93</v>
      </c>
      <c r="D214" s="6">
        <v>44759</v>
      </c>
      <c r="E214" s="46">
        <v>16</v>
      </c>
      <c r="F214" s="46">
        <v>18</v>
      </c>
      <c r="G214" s="46">
        <v>17</v>
      </c>
      <c r="H214" s="46">
        <v>17</v>
      </c>
      <c r="I214">
        <v>15738</v>
      </c>
      <c r="J214">
        <v>66504</v>
      </c>
      <c r="K214">
        <v>1.8024100000000001</v>
      </c>
      <c r="L214">
        <v>1.5569649999999999</v>
      </c>
      <c r="M214">
        <v>1.3646499999999999</v>
      </c>
      <c r="N214">
        <v>1.2243200000000001</v>
      </c>
      <c r="O214">
        <v>1.112722</v>
      </c>
      <c r="P214">
        <v>1.040432</v>
      </c>
      <c r="Q214">
        <v>0.99113799999999996</v>
      </c>
      <c r="R214">
        <v>0.97778339999999997</v>
      </c>
      <c r="S214">
        <v>1.0592680000000001</v>
      </c>
      <c r="T214">
        <v>1.212942</v>
      </c>
      <c r="U214">
        <v>1.424015</v>
      </c>
      <c r="V214">
        <v>1.705832</v>
      </c>
      <c r="W214">
        <v>1.993044</v>
      </c>
      <c r="X214">
        <v>2.25393</v>
      </c>
      <c r="Y214">
        <v>2.525763</v>
      </c>
      <c r="Z214">
        <v>2.8019690000000002</v>
      </c>
      <c r="AA214">
        <v>3.1484369999999999</v>
      </c>
      <c r="AB214">
        <v>3.4227259999999999</v>
      </c>
      <c r="AC214">
        <v>3.5678190000000001</v>
      </c>
      <c r="AD214">
        <v>3.5324629999999999</v>
      </c>
      <c r="AE214">
        <v>3.3147509999999998</v>
      </c>
      <c r="AF214">
        <v>3.0581740000000002</v>
      </c>
      <c r="AG214">
        <v>2.6436809999999999</v>
      </c>
      <c r="AH214">
        <v>2.1905190000000001</v>
      </c>
      <c r="AI214">
        <v>-3.4042799999999998E-2</v>
      </c>
      <c r="AJ214">
        <v>-2.0685499999999999E-2</v>
      </c>
      <c r="AK214">
        <v>-1.9283399999999999E-2</v>
      </c>
      <c r="AL214">
        <v>-4.9893000000000003E-3</v>
      </c>
      <c r="AM214">
        <v>-6.9538999999999998E-3</v>
      </c>
      <c r="AN214">
        <v>-1.29742E-2</v>
      </c>
      <c r="AO214">
        <v>-7.8508999999999992E-3</v>
      </c>
      <c r="AP214">
        <v>-4.4020999999999999E-3</v>
      </c>
      <c r="AQ214">
        <v>1.4627299999999999E-2</v>
      </c>
      <c r="AR214">
        <v>2.75853E-2</v>
      </c>
      <c r="AS214">
        <v>1.61561E-2</v>
      </c>
      <c r="AT214">
        <v>3.2730799999999997E-2</v>
      </c>
      <c r="AU214">
        <v>8.3537000000000004E-3</v>
      </c>
      <c r="AV214">
        <v>-4.7299000000000004E-3</v>
      </c>
      <c r="AW214">
        <v>-7.7472000000000001E-3</v>
      </c>
      <c r="AX214">
        <v>0.1726239</v>
      </c>
      <c r="AY214">
        <v>0.37698749999999998</v>
      </c>
      <c r="AZ214">
        <v>0.1206228</v>
      </c>
      <c r="BA214">
        <v>-0.14575869999999999</v>
      </c>
      <c r="BB214">
        <v>-0.11312560000000001</v>
      </c>
      <c r="BC214">
        <v>-7.6246900000000006E-2</v>
      </c>
      <c r="BD214">
        <v>-5.3402600000000001E-2</v>
      </c>
      <c r="BE214">
        <v>-3.2687899999999999E-2</v>
      </c>
      <c r="BF214">
        <v>-2.89435E-2</v>
      </c>
      <c r="BG214">
        <v>-2.6156499999999999E-2</v>
      </c>
      <c r="BH214">
        <v>-1.36192E-2</v>
      </c>
      <c r="BI214">
        <v>-1.2882599999999999E-2</v>
      </c>
      <c r="BJ214">
        <v>8.1059999999999997E-4</v>
      </c>
      <c r="BK214">
        <v>-1.4779999999999999E-3</v>
      </c>
      <c r="BL214">
        <v>-7.7358000000000001E-3</v>
      </c>
      <c r="BM214">
        <v>-2.5249999999999999E-3</v>
      </c>
      <c r="BN214">
        <v>1.4572000000000001E-3</v>
      </c>
      <c r="BO214">
        <v>2.1347499999999998E-2</v>
      </c>
      <c r="BP214">
        <v>3.5108100000000003E-2</v>
      </c>
      <c r="BQ214">
        <v>2.4698100000000001E-2</v>
      </c>
      <c r="BR214">
        <v>4.2183499999999999E-2</v>
      </c>
      <c r="BS214">
        <v>1.84963E-2</v>
      </c>
      <c r="BT214">
        <v>5.6876000000000001E-3</v>
      </c>
      <c r="BU214">
        <v>2.7539999999999999E-3</v>
      </c>
      <c r="BV214">
        <v>0.18296570000000001</v>
      </c>
      <c r="BW214">
        <v>0.38778430000000003</v>
      </c>
      <c r="BX214">
        <v>0.13163559999999999</v>
      </c>
      <c r="BY214">
        <v>-0.13473170000000001</v>
      </c>
      <c r="BZ214">
        <v>-0.1023603</v>
      </c>
      <c r="CA214">
        <v>-6.5869800000000006E-2</v>
      </c>
      <c r="CB214">
        <v>-4.33674E-2</v>
      </c>
      <c r="CC214">
        <v>-2.3270699999999998E-2</v>
      </c>
      <c r="CD214">
        <v>-2.0460900000000001E-2</v>
      </c>
      <c r="CE214">
        <v>-2.0694500000000001E-2</v>
      </c>
      <c r="CF214">
        <v>-8.7250999999999995E-3</v>
      </c>
      <c r="CG214">
        <v>-8.4492999999999999E-3</v>
      </c>
      <c r="CH214">
        <v>4.8275000000000002E-3</v>
      </c>
      <c r="CI214">
        <v>2.3145000000000002E-3</v>
      </c>
      <c r="CJ214">
        <v>-4.1078E-3</v>
      </c>
      <c r="CK214">
        <v>1.1638E-3</v>
      </c>
      <c r="CL214">
        <v>5.5154000000000002E-3</v>
      </c>
      <c r="CM214">
        <v>2.6001900000000001E-2</v>
      </c>
      <c r="CN214">
        <v>4.0318300000000001E-2</v>
      </c>
      <c r="CO214">
        <v>3.0614300000000001E-2</v>
      </c>
      <c r="CP214">
        <v>4.87304E-2</v>
      </c>
      <c r="CQ214">
        <v>2.5520999999999999E-2</v>
      </c>
      <c r="CR214">
        <v>1.2902800000000001E-2</v>
      </c>
      <c r="CS214">
        <v>1.0027100000000001E-2</v>
      </c>
      <c r="CT214">
        <v>0.19012850000000001</v>
      </c>
      <c r="CU214">
        <v>0.39526220000000001</v>
      </c>
      <c r="CV214">
        <v>0.1392631</v>
      </c>
      <c r="CW214">
        <v>-0.1270944</v>
      </c>
      <c r="CX214">
        <v>-9.4904299999999997E-2</v>
      </c>
      <c r="CY214">
        <v>-5.8682600000000001E-2</v>
      </c>
      <c r="CZ214">
        <v>-3.6416999999999998E-2</v>
      </c>
      <c r="DA214">
        <v>-1.6748300000000001E-2</v>
      </c>
      <c r="DB214">
        <v>-1.4585799999999999E-2</v>
      </c>
      <c r="DC214">
        <v>-1.52324E-2</v>
      </c>
      <c r="DD214">
        <v>-3.8310000000000002E-3</v>
      </c>
      <c r="DE214">
        <v>-4.0160999999999999E-3</v>
      </c>
      <c r="DF214">
        <v>8.8444999999999999E-3</v>
      </c>
      <c r="DG214">
        <v>6.1069999999999996E-3</v>
      </c>
      <c r="DH214">
        <v>-4.797E-4</v>
      </c>
      <c r="DI214">
        <v>4.8525E-3</v>
      </c>
      <c r="DJ214">
        <v>9.5735000000000004E-3</v>
      </c>
      <c r="DK214">
        <v>3.0656300000000001E-2</v>
      </c>
      <c r="DL214">
        <v>4.55285E-2</v>
      </c>
      <c r="DM214">
        <v>3.65305E-2</v>
      </c>
      <c r="DN214">
        <v>5.5277300000000001E-2</v>
      </c>
      <c r="DO214">
        <v>3.25458E-2</v>
      </c>
      <c r="DP214">
        <v>2.0117900000000001E-2</v>
      </c>
      <c r="DQ214">
        <v>1.7300200000000002E-2</v>
      </c>
      <c r="DR214">
        <v>0.1972912</v>
      </c>
      <c r="DS214">
        <v>0.40273999999999999</v>
      </c>
      <c r="DT214">
        <v>0.14689060000000001</v>
      </c>
      <c r="DU214">
        <v>-0.1194571</v>
      </c>
      <c r="DV214">
        <v>-8.7448300000000007E-2</v>
      </c>
      <c r="DW214">
        <v>-5.14955E-2</v>
      </c>
      <c r="DX214">
        <v>-2.9466599999999999E-2</v>
      </c>
      <c r="DY214">
        <v>-1.02259E-2</v>
      </c>
      <c r="DZ214">
        <v>-8.7107999999999994E-3</v>
      </c>
      <c r="EA214">
        <v>-7.3461000000000004E-3</v>
      </c>
      <c r="EB214">
        <v>3.2353E-3</v>
      </c>
      <c r="EC214">
        <v>2.3847E-3</v>
      </c>
      <c r="ED214">
        <v>1.46444E-2</v>
      </c>
      <c r="EE214">
        <v>1.15829E-2</v>
      </c>
      <c r="EF214">
        <v>4.7587000000000003E-3</v>
      </c>
      <c r="EG214">
        <v>1.01785E-2</v>
      </c>
      <c r="EH214">
        <v>1.54328E-2</v>
      </c>
      <c r="EI214">
        <v>3.73765E-2</v>
      </c>
      <c r="EJ214">
        <v>5.3051300000000003E-2</v>
      </c>
      <c r="EK214">
        <v>4.5072599999999997E-2</v>
      </c>
      <c r="EL214">
        <v>6.4729900000000007E-2</v>
      </c>
      <c r="EM214">
        <v>4.2688400000000001E-2</v>
      </c>
      <c r="EN214">
        <v>3.05355E-2</v>
      </c>
      <c r="EO214">
        <v>2.78014E-2</v>
      </c>
      <c r="EP214">
        <v>0.20763300000000001</v>
      </c>
      <c r="EQ214">
        <v>0.41353679999999998</v>
      </c>
      <c r="ER214">
        <v>0.1579034</v>
      </c>
      <c r="ES214">
        <v>-0.1084301</v>
      </c>
      <c r="ET214">
        <v>-7.6683000000000001E-2</v>
      </c>
      <c r="EU214">
        <v>-4.1118399999999999E-2</v>
      </c>
      <c r="EV214">
        <v>-1.9431400000000001E-2</v>
      </c>
      <c r="EW214">
        <v>-8.0869999999999998E-4</v>
      </c>
      <c r="EX214">
        <v>-2.2809999999999999E-4</v>
      </c>
      <c r="EY214">
        <v>86.874930000000006</v>
      </c>
      <c r="EZ214">
        <v>85.535089999999997</v>
      </c>
      <c r="FA214">
        <v>83.659630000000007</v>
      </c>
      <c r="FB214">
        <v>81.778469999999999</v>
      </c>
      <c r="FC214">
        <v>79.917540000000002</v>
      </c>
      <c r="FD214">
        <v>78.917469999999994</v>
      </c>
      <c r="FE214">
        <v>77.727040000000002</v>
      </c>
      <c r="FF214">
        <v>80.258629999999997</v>
      </c>
      <c r="FG214">
        <v>84.847579999999994</v>
      </c>
      <c r="FH214">
        <v>89.795119999999997</v>
      </c>
      <c r="FI214">
        <v>94.581339999999997</v>
      </c>
      <c r="FJ214">
        <v>98.457710000000006</v>
      </c>
      <c r="FK214">
        <v>101.2201</v>
      </c>
      <c r="FL214">
        <v>103.9905</v>
      </c>
      <c r="FM214">
        <v>104.7269</v>
      </c>
      <c r="FN214">
        <v>105.9721</v>
      </c>
      <c r="FO214">
        <v>106.5347</v>
      </c>
      <c r="FP214">
        <v>105.7824</v>
      </c>
      <c r="FQ214">
        <v>103.9045</v>
      </c>
      <c r="FR214">
        <v>100.8887</v>
      </c>
      <c r="FS214">
        <v>97.892489999999995</v>
      </c>
      <c r="FT214">
        <v>95.386089999999996</v>
      </c>
      <c r="FU214">
        <v>92.110079999999996</v>
      </c>
      <c r="FV214">
        <v>88.836010000000002</v>
      </c>
      <c r="FW214">
        <v>0.1270059</v>
      </c>
      <c r="FX214">
        <v>1.00004E-2</v>
      </c>
      <c r="FY214">
        <v>1.00004E-2</v>
      </c>
      <c r="FZ214">
        <v>0</v>
      </c>
      <c r="GA214">
        <v>0</v>
      </c>
    </row>
    <row r="215" spans="1:183" x14ac:dyDescent="0.3">
      <c r="A215" t="s">
        <v>52</v>
      </c>
      <c r="B215" t="s">
        <v>53</v>
      </c>
      <c r="C215" t="s">
        <v>93</v>
      </c>
      <c r="D215" s="6">
        <v>44766</v>
      </c>
      <c r="F215" s="46"/>
      <c r="G215" s="46"/>
      <c r="H215" s="46"/>
      <c r="FZ215">
        <v>0</v>
      </c>
      <c r="GA215">
        <v>1</v>
      </c>
    </row>
    <row r="216" spans="1:183" x14ac:dyDescent="0.3">
      <c r="A216" t="s">
        <v>52</v>
      </c>
      <c r="B216" t="s">
        <v>53</v>
      </c>
      <c r="C216" t="s">
        <v>93</v>
      </c>
      <c r="D216" s="6">
        <v>44771</v>
      </c>
      <c r="E216" s="46">
        <v>18</v>
      </c>
      <c r="F216" s="46">
        <v>20</v>
      </c>
      <c r="G216" s="46">
        <v>19</v>
      </c>
      <c r="H216" s="46">
        <v>19</v>
      </c>
      <c r="I216">
        <v>25221</v>
      </c>
      <c r="J216">
        <v>66367</v>
      </c>
      <c r="K216">
        <v>1.3796520000000001</v>
      </c>
      <c r="L216">
        <v>1.1956310000000001</v>
      </c>
      <c r="M216">
        <v>1.0733619999999999</v>
      </c>
      <c r="N216">
        <v>0.97721899999999995</v>
      </c>
      <c r="O216">
        <v>0.91761839999999995</v>
      </c>
      <c r="P216">
        <v>0.88834780000000002</v>
      </c>
      <c r="Q216">
        <v>0.85874090000000003</v>
      </c>
      <c r="R216">
        <v>0.80059460000000005</v>
      </c>
      <c r="S216">
        <v>0.77829440000000005</v>
      </c>
      <c r="T216">
        <v>0.8123591</v>
      </c>
      <c r="U216">
        <v>0.91507320000000003</v>
      </c>
      <c r="V216">
        <v>1.083769</v>
      </c>
      <c r="W216">
        <v>1.2916369999999999</v>
      </c>
      <c r="X216">
        <v>1.527107</v>
      </c>
      <c r="Y216">
        <v>1.7761450000000001</v>
      </c>
      <c r="Z216">
        <v>2.0710099999999998</v>
      </c>
      <c r="AA216">
        <v>2.376979</v>
      </c>
      <c r="AB216">
        <v>2.6724899999999998</v>
      </c>
      <c r="AC216">
        <v>2.824198</v>
      </c>
      <c r="AD216">
        <v>2.7546249999999999</v>
      </c>
      <c r="AE216">
        <v>2.5639129999999999</v>
      </c>
      <c r="AF216">
        <v>2.3421620000000001</v>
      </c>
      <c r="AG216">
        <v>2.0432229999999998</v>
      </c>
      <c r="AH216">
        <v>1.7181679999999999</v>
      </c>
      <c r="AI216">
        <v>-1.1418000000000001E-3</v>
      </c>
      <c r="AJ216">
        <v>-3.9436999999999996E-3</v>
      </c>
      <c r="AK216">
        <v>3.9858999999999997E-3</v>
      </c>
      <c r="AL216">
        <v>-1.6463999999999999E-3</v>
      </c>
      <c r="AM216">
        <v>-3.7309000000000001E-3</v>
      </c>
      <c r="AN216">
        <v>-7.3910000000000002E-4</v>
      </c>
      <c r="AO216">
        <v>-7.5353E-3</v>
      </c>
      <c r="AP216">
        <v>-3.0236999999999998E-3</v>
      </c>
      <c r="AQ216">
        <v>6.9898E-3</v>
      </c>
      <c r="AR216">
        <v>-5.0701000000000001E-3</v>
      </c>
      <c r="AS216">
        <v>-1.43085E-2</v>
      </c>
      <c r="AT216">
        <v>-2.4364E-3</v>
      </c>
      <c r="AU216">
        <v>-1.5959999999999998E-2</v>
      </c>
      <c r="AV216">
        <v>-1.81937E-2</v>
      </c>
      <c r="AW216">
        <v>-2.1481799999999999E-2</v>
      </c>
      <c r="AX216">
        <v>-1.8941699999999999E-2</v>
      </c>
      <c r="AY216">
        <v>-2.7705799999999999E-2</v>
      </c>
      <c r="AZ216">
        <v>0.1315791</v>
      </c>
      <c r="BA216">
        <v>0.17704049999999999</v>
      </c>
      <c r="BB216">
        <v>-8.81546E-2</v>
      </c>
      <c r="BC216">
        <v>-0.12843959999999999</v>
      </c>
      <c r="BD216">
        <v>-7.0348499999999994E-2</v>
      </c>
      <c r="BE216">
        <v>-2.5662999999999998E-2</v>
      </c>
      <c r="BF216">
        <v>-2.20447E-2</v>
      </c>
      <c r="BG216">
        <v>4.0715999999999999E-3</v>
      </c>
      <c r="BH216">
        <v>7.4049999999999995E-4</v>
      </c>
      <c r="BI216">
        <v>8.2269999999999999E-3</v>
      </c>
      <c r="BJ216">
        <v>2.2553E-3</v>
      </c>
      <c r="BK216">
        <v>-1.1629999999999999E-4</v>
      </c>
      <c r="BL216">
        <v>2.6689000000000001E-3</v>
      </c>
      <c r="BM216">
        <v>-4.0220000000000004E-3</v>
      </c>
      <c r="BN216">
        <v>8.1070000000000003E-4</v>
      </c>
      <c r="BO216">
        <v>1.11086E-2</v>
      </c>
      <c r="BP216">
        <v>-5.9250000000000004E-4</v>
      </c>
      <c r="BQ216">
        <v>-9.3413000000000003E-3</v>
      </c>
      <c r="BR216">
        <v>3.1029E-3</v>
      </c>
      <c r="BS216">
        <v>-9.8372000000000008E-3</v>
      </c>
      <c r="BT216">
        <v>-1.1565300000000001E-2</v>
      </c>
      <c r="BU216">
        <v>-1.45608E-2</v>
      </c>
      <c r="BV216">
        <v>-1.17167E-2</v>
      </c>
      <c r="BW216">
        <v>-2.0270799999999999E-2</v>
      </c>
      <c r="BX216">
        <v>0.1393575</v>
      </c>
      <c r="BY216">
        <v>0.18491659999999999</v>
      </c>
      <c r="BZ216">
        <v>-8.0369200000000002E-2</v>
      </c>
      <c r="CA216">
        <v>-0.1208748</v>
      </c>
      <c r="CB216">
        <v>-6.3143400000000002E-2</v>
      </c>
      <c r="CC216">
        <v>-1.8907E-2</v>
      </c>
      <c r="CD216">
        <v>-1.6E-2</v>
      </c>
      <c r="CE216">
        <v>7.6823000000000004E-3</v>
      </c>
      <c r="CF216">
        <v>3.9848000000000001E-3</v>
      </c>
      <c r="CG216">
        <v>1.11643E-2</v>
      </c>
      <c r="CH216">
        <v>4.9576999999999998E-3</v>
      </c>
      <c r="CI216">
        <v>2.3871000000000001E-3</v>
      </c>
      <c r="CJ216" s="34">
        <v>5.0292999999999996E-3</v>
      </c>
      <c r="CK216">
        <v>-1.5888E-3</v>
      </c>
      <c r="CL216">
        <v>3.4662999999999999E-3</v>
      </c>
      <c r="CM216">
        <v>1.3961299999999999E-2</v>
      </c>
      <c r="CN216">
        <v>2.5087E-3</v>
      </c>
      <c r="CO216">
        <v>-5.901E-3</v>
      </c>
      <c r="CP216">
        <v>6.9392999999999998E-3</v>
      </c>
      <c r="CQ216">
        <v>-5.5966000000000002E-3</v>
      </c>
      <c r="CR216">
        <v>-6.9744000000000004E-3</v>
      </c>
      <c r="CS216">
        <v>-9.7674000000000007E-3</v>
      </c>
      <c r="CT216">
        <v>-6.7127000000000003E-3</v>
      </c>
      <c r="CU216">
        <v>-1.51214E-2</v>
      </c>
      <c r="CV216">
        <v>0.14474480000000001</v>
      </c>
      <c r="CW216">
        <v>0.1903715</v>
      </c>
      <c r="CX216">
        <v>-7.4977000000000002E-2</v>
      </c>
      <c r="CY216">
        <v>-0.1156354</v>
      </c>
      <c r="CZ216">
        <v>-5.8153200000000002E-2</v>
      </c>
      <c r="DA216">
        <v>-1.4227699999999999E-2</v>
      </c>
      <c r="DB216">
        <v>-1.18136E-2</v>
      </c>
      <c r="DC216">
        <v>1.12931E-2</v>
      </c>
      <c r="DD216">
        <v>7.2290999999999996E-3</v>
      </c>
      <c r="DE216">
        <v>1.41017E-2</v>
      </c>
      <c r="DF216">
        <v>7.6601000000000004E-3</v>
      </c>
      <c r="DG216">
        <v>4.8906000000000002E-3</v>
      </c>
      <c r="DH216">
        <v>7.3896999999999999E-3</v>
      </c>
      <c r="DI216">
        <v>8.4449999999999998E-4</v>
      </c>
      <c r="DJ216">
        <v>6.1219999999999998E-3</v>
      </c>
      <c r="DK216">
        <v>1.6813999999999999E-2</v>
      </c>
      <c r="DL216">
        <v>5.6097999999999999E-3</v>
      </c>
      <c r="DM216">
        <v>-2.4607000000000001E-3</v>
      </c>
      <c r="DN216">
        <v>1.07758E-2</v>
      </c>
      <c r="DO216">
        <v>-1.3558999999999999E-3</v>
      </c>
      <c r="DP216">
        <v>-2.3836E-3</v>
      </c>
      <c r="DQ216">
        <v>-4.9740000000000001E-3</v>
      </c>
      <c r="DR216">
        <v>-1.7087000000000001E-3</v>
      </c>
      <c r="DS216">
        <v>-9.9719000000000006E-3</v>
      </c>
      <c r="DT216">
        <v>0.15013219999999999</v>
      </c>
      <c r="DU216">
        <v>0.19582649999999999</v>
      </c>
      <c r="DV216">
        <v>-6.9584800000000002E-2</v>
      </c>
      <c r="DW216">
        <v>-0.1103961</v>
      </c>
      <c r="DX216">
        <v>-5.3162899999999999E-2</v>
      </c>
      <c r="DY216">
        <v>-9.5484999999999997E-3</v>
      </c>
      <c r="DZ216">
        <v>-7.6271000000000004E-3</v>
      </c>
      <c r="EA216">
        <v>1.65065E-2</v>
      </c>
      <c r="EB216">
        <v>1.1913399999999999E-2</v>
      </c>
      <c r="EC216">
        <v>1.83427E-2</v>
      </c>
      <c r="ED216">
        <v>1.15619E-2</v>
      </c>
      <c r="EE216">
        <v>8.5050999999999998E-3</v>
      </c>
      <c r="EF216">
        <v>1.07977E-2</v>
      </c>
      <c r="EG216">
        <v>4.3578000000000002E-3</v>
      </c>
      <c r="EH216">
        <v>9.9562999999999995E-3</v>
      </c>
      <c r="EI216">
        <v>2.0932800000000001E-2</v>
      </c>
      <c r="EJ216">
        <v>1.00874E-2</v>
      </c>
      <c r="EK216">
        <v>2.5065E-3</v>
      </c>
      <c r="EL216">
        <v>1.6315E-2</v>
      </c>
      <c r="EM216">
        <v>4.7667999999999999E-3</v>
      </c>
      <c r="EN216">
        <v>4.2449000000000002E-3</v>
      </c>
      <c r="EO216">
        <v>1.9469999999999999E-3</v>
      </c>
      <c r="EP216">
        <v>5.5163E-3</v>
      </c>
      <c r="EQ216">
        <v>-2.5370000000000002E-3</v>
      </c>
      <c r="ER216">
        <v>0.15791060000000001</v>
      </c>
      <c r="ES216">
        <v>0.20370260000000001</v>
      </c>
      <c r="ET216">
        <v>-6.1799300000000001E-2</v>
      </c>
      <c r="EU216">
        <v>-0.1028312</v>
      </c>
      <c r="EV216">
        <v>-4.5957900000000003E-2</v>
      </c>
      <c r="EW216">
        <v>-2.7924999999999998E-3</v>
      </c>
      <c r="EX216">
        <v>-1.5824000000000001E-3</v>
      </c>
      <c r="EY216">
        <v>78.768919999999994</v>
      </c>
      <c r="EZ216">
        <v>76.878550000000004</v>
      </c>
      <c r="FA216">
        <v>75.193629999999999</v>
      </c>
      <c r="FB216">
        <v>73.719480000000004</v>
      </c>
      <c r="FC216">
        <v>72.381960000000007</v>
      </c>
      <c r="FD216">
        <v>71.735860000000002</v>
      </c>
      <c r="FE216">
        <v>71.417850000000001</v>
      </c>
      <c r="FF216">
        <v>72.928849999999997</v>
      </c>
      <c r="FG216">
        <v>76.033569999999997</v>
      </c>
      <c r="FH216">
        <v>80.230350000000001</v>
      </c>
      <c r="FI216">
        <v>84.395169999999993</v>
      </c>
      <c r="FJ216">
        <v>87.932689999999994</v>
      </c>
      <c r="FK216">
        <v>91.205669999999998</v>
      </c>
      <c r="FL216">
        <v>93.774730000000005</v>
      </c>
      <c r="FM216">
        <v>95.715440000000001</v>
      </c>
      <c r="FN216">
        <v>97.448499999999996</v>
      </c>
      <c r="FO216">
        <v>98.736609999999999</v>
      </c>
      <c r="FP216">
        <v>98.148570000000007</v>
      </c>
      <c r="FQ216">
        <v>96.374859999999998</v>
      </c>
      <c r="FR216">
        <v>92.846190000000007</v>
      </c>
      <c r="FS216">
        <v>89.218410000000006</v>
      </c>
      <c r="FT216">
        <v>85.989279999999994</v>
      </c>
      <c r="FU216">
        <v>83.152940000000001</v>
      </c>
      <c r="FV216">
        <v>80.224459999999993</v>
      </c>
      <c r="FW216">
        <v>8.3769499999999997E-2</v>
      </c>
      <c r="FX216">
        <v>7.2468000000000003E-3</v>
      </c>
      <c r="FY216">
        <v>7.2468000000000003E-3</v>
      </c>
      <c r="FZ216">
        <v>0</v>
      </c>
      <c r="GA216">
        <v>0</v>
      </c>
    </row>
    <row r="217" spans="1:183" x14ac:dyDescent="0.3">
      <c r="A217" t="s">
        <v>52</v>
      </c>
      <c r="B217" t="s">
        <v>53</v>
      </c>
      <c r="C217" t="s">
        <v>93</v>
      </c>
      <c r="D217" s="6">
        <v>44789</v>
      </c>
      <c r="E217" s="46">
        <v>18</v>
      </c>
      <c r="F217" s="46">
        <v>22</v>
      </c>
      <c r="G217" s="46">
        <v>21</v>
      </c>
      <c r="H217" s="46">
        <v>19</v>
      </c>
      <c r="I217">
        <v>63445</v>
      </c>
      <c r="J217">
        <v>66411</v>
      </c>
      <c r="K217">
        <v>1.1583000000000001</v>
      </c>
      <c r="L217">
        <v>0.99756529999999999</v>
      </c>
      <c r="M217">
        <v>0.87754160000000003</v>
      </c>
      <c r="N217">
        <v>0.79357889999999998</v>
      </c>
      <c r="O217">
        <v>0.74901189999999995</v>
      </c>
      <c r="P217">
        <v>0.73701890000000003</v>
      </c>
      <c r="Q217">
        <v>0.76275610000000005</v>
      </c>
      <c r="R217">
        <v>0.7243117</v>
      </c>
      <c r="S217">
        <v>0.67182019999999998</v>
      </c>
      <c r="T217">
        <v>0.68900220000000001</v>
      </c>
      <c r="U217">
        <v>0.78250699999999995</v>
      </c>
      <c r="V217">
        <v>0.93597059999999999</v>
      </c>
      <c r="W217">
        <v>1.1760520000000001</v>
      </c>
      <c r="X217">
        <v>1.463803</v>
      </c>
      <c r="Y217">
        <v>1.7952189999999999</v>
      </c>
      <c r="Z217">
        <v>2.1716299999999999</v>
      </c>
      <c r="AA217">
        <v>2.524213</v>
      </c>
      <c r="AB217">
        <v>2.8649110000000002</v>
      </c>
      <c r="AC217">
        <v>3.0442960000000001</v>
      </c>
      <c r="AD217">
        <v>2.9616570000000002</v>
      </c>
      <c r="AE217">
        <v>2.7132109999999998</v>
      </c>
      <c r="AF217">
        <v>2.419136</v>
      </c>
      <c r="AG217">
        <v>1.997636</v>
      </c>
      <c r="AH217">
        <v>1.6242799999999999</v>
      </c>
      <c r="AI217">
        <v>-6.5945999999999999E-3</v>
      </c>
      <c r="AJ217">
        <v>3.2104999999999998E-3</v>
      </c>
      <c r="AK217">
        <v>-1.1054000000000001E-3</v>
      </c>
      <c r="AL217">
        <v>9.5750000000000002E-4</v>
      </c>
      <c r="AM217">
        <v>1.2162E-3</v>
      </c>
      <c r="AN217">
        <v>2.9034E-3</v>
      </c>
      <c r="AO217">
        <v>2.7507E-3</v>
      </c>
      <c r="AP217">
        <v>3.5774000000000001E-3</v>
      </c>
      <c r="AQ217">
        <v>-5.396E-4</v>
      </c>
      <c r="AR217">
        <v>-8.8287000000000001E-3</v>
      </c>
      <c r="AS217">
        <v>-7.4763E-3</v>
      </c>
      <c r="AT217">
        <v>-1.40257E-2</v>
      </c>
      <c r="AU217">
        <v>-1.18423E-2</v>
      </c>
      <c r="AV217">
        <v>-1.4049000000000001E-2</v>
      </c>
      <c r="AW217">
        <v>-2.1529699999999999E-2</v>
      </c>
      <c r="AX217">
        <v>-2.0654700000000002E-2</v>
      </c>
      <c r="AY217">
        <v>-3.4578699999999997E-2</v>
      </c>
      <c r="AZ217">
        <v>8.8185700000000006E-2</v>
      </c>
      <c r="BA217">
        <v>0.17280989999999999</v>
      </c>
      <c r="BB217">
        <v>6.7513100000000006E-2</v>
      </c>
      <c r="BC217">
        <v>-1.7337999999999999E-2</v>
      </c>
      <c r="BD217">
        <v>-0.1043332</v>
      </c>
      <c r="BE217">
        <v>-9.9870100000000003E-2</v>
      </c>
      <c r="BF217">
        <v>-5.31277E-2</v>
      </c>
      <c r="BG217">
        <v>-3.0634999999999998E-3</v>
      </c>
      <c r="BH217">
        <v>6.5132999999999996E-3</v>
      </c>
      <c r="BI217">
        <v>1.8890000000000001E-3</v>
      </c>
      <c r="BJ217">
        <v>3.6310000000000001E-3</v>
      </c>
      <c r="BK217">
        <v>3.6489999999999999E-3</v>
      </c>
      <c r="BL217">
        <v>5.0327999999999996E-3</v>
      </c>
      <c r="BM217">
        <v>4.7875000000000001E-3</v>
      </c>
      <c r="BN217">
        <v>5.7412000000000001E-3</v>
      </c>
      <c r="BO217">
        <v>1.7907000000000001E-3</v>
      </c>
      <c r="BP217">
        <v>-6.2598999999999997E-3</v>
      </c>
      <c r="BQ217">
        <v>-4.6017999999999996E-3</v>
      </c>
      <c r="BR217">
        <v>-1.0760199999999999E-2</v>
      </c>
      <c r="BS217">
        <v>-8.0847000000000002E-3</v>
      </c>
      <c r="BT217">
        <v>-9.8425000000000006E-3</v>
      </c>
      <c r="BU217">
        <v>-1.6937600000000001E-2</v>
      </c>
      <c r="BV217">
        <v>-1.5829099999999999E-2</v>
      </c>
      <c r="BW217">
        <v>-2.9564199999999999E-2</v>
      </c>
      <c r="BX217">
        <v>9.3307399999999999E-2</v>
      </c>
      <c r="BY217">
        <v>0.1780553</v>
      </c>
      <c r="BZ217">
        <v>7.2742200000000007E-2</v>
      </c>
      <c r="CA217">
        <v>-1.23085E-2</v>
      </c>
      <c r="CB217">
        <v>-9.9452200000000004E-2</v>
      </c>
      <c r="CC217">
        <v>-9.5326900000000006E-2</v>
      </c>
      <c r="CD217">
        <v>-4.9040100000000003E-2</v>
      </c>
      <c r="CE217">
        <v>-6.179E-4</v>
      </c>
      <c r="CF217">
        <v>8.8009000000000004E-3</v>
      </c>
      <c r="CG217">
        <v>3.9627999999999998E-3</v>
      </c>
      <c r="CH217">
        <v>5.4827000000000001E-3</v>
      </c>
      <c r="CI217">
        <v>5.3338999999999999E-3</v>
      </c>
      <c r="CJ217">
        <v>6.5075999999999997E-3</v>
      </c>
      <c r="CK217">
        <v>6.1980999999999998E-3</v>
      </c>
      <c r="CL217">
        <v>7.2398000000000002E-3</v>
      </c>
      <c r="CM217">
        <v>3.4047999999999999E-3</v>
      </c>
      <c r="CN217">
        <v>-4.4808000000000001E-3</v>
      </c>
      <c r="CO217">
        <v>-2.6109000000000002E-3</v>
      </c>
      <c r="CP217">
        <v>-8.4985000000000008E-3</v>
      </c>
      <c r="CQ217">
        <v>-5.4821000000000002E-3</v>
      </c>
      <c r="CR217">
        <v>-6.9290999999999997E-3</v>
      </c>
      <c r="CS217">
        <v>-1.3757200000000001E-2</v>
      </c>
      <c r="CT217">
        <v>-1.2487E-2</v>
      </c>
      <c r="CU217">
        <v>-2.6091099999999999E-2</v>
      </c>
      <c r="CV217">
        <v>9.6854599999999999E-2</v>
      </c>
      <c r="CW217">
        <v>0.1816883</v>
      </c>
      <c r="CX217">
        <v>7.6363899999999998E-2</v>
      </c>
      <c r="CY217">
        <v>-8.8251000000000007E-3</v>
      </c>
      <c r="CZ217">
        <v>-9.6071599999999993E-2</v>
      </c>
      <c r="DA217">
        <v>-9.2180399999999996E-2</v>
      </c>
      <c r="DB217">
        <v>-4.6209100000000003E-2</v>
      </c>
      <c r="DC217">
        <v>1.8277E-3</v>
      </c>
      <c r="DD217">
        <v>1.10884E-2</v>
      </c>
      <c r="DE217">
        <v>6.0366999999999999E-3</v>
      </c>
      <c r="DF217">
        <v>7.3343000000000002E-3</v>
      </c>
      <c r="DG217">
        <v>7.0188000000000004E-3</v>
      </c>
      <c r="DH217">
        <v>7.9824000000000006E-3</v>
      </c>
      <c r="DI217">
        <v>7.6087000000000004E-3</v>
      </c>
      <c r="DJ217">
        <v>8.7384999999999997E-3</v>
      </c>
      <c r="DK217">
        <v>5.0188000000000003E-3</v>
      </c>
      <c r="DL217">
        <v>-2.7017E-3</v>
      </c>
      <c r="DM217">
        <v>-6.2E-4</v>
      </c>
      <c r="DN217">
        <v>-6.2367999999999998E-3</v>
      </c>
      <c r="DO217">
        <v>-2.8796E-3</v>
      </c>
      <c r="DP217">
        <v>-4.0156999999999997E-3</v>
      </c>
      <c r="DQ217">
        <v>-1.05767E-2</v>
      </c>
      <c r="DR217">
        <v>-9.1447999999999998E-3</v>
      </c>
      <c r="DS217">
        <v>-2.2618099999999999E-2</v>
      </c>
      <c r="DT217">
        <v>0.1004018</v>
      </c>
      <c r="DU217">
        <v>0.18532129999999999</v>
      </c>
      <c r="DV217">
        <v>7.9985500000000001E-2</v>
      </c>
      <c r="DW217">
        <v>-5.3416999999999996E-3</v>
      </c>
      <c r="DX217">
        <v>-9.2690999999999996E-2</v>
      </c>
      <c r="DY217">
        <v>-8.9033799999999996E-2</v>
      </c>
      <c r="DZ217">
        <v>-4.3378E-2</v>
      </c>
      <c r="EA217">
        <v>5.3587000000000001E-3</v>
      </c>
      <c r="EB217">
        <v>1.43912E-2</v>
      </c>
      <c r="EC217">
        <v>9.0310000000000008E-3</v>
      </c>
      <c r="ED217">
        <v>1.0007800000000001E-2</v>
      </c>
      <c r="EE217">
        <v>9.4514999999999998E-3</v>
      </c>
      <c r="EF217">
        <v>1.01119E-2</v>
      </c>
      <c r="EG217">
        <v>9.6454000000000002E-3</v>
      </c>
      <c r="EH217">
        <v>1.09023E-2</v>
      </c>
      <c r="EI217">
        <v>7.3490999999999999E-3</v>
      </c>
      <c r="EJ217">
        <v>-1.3300000000000001E-4</v>
      </c>
      <c r="EK217">
        <v>2.2545999999999998E-3</v>
      </c>
      <c r="EL217">
        <v>-2.9713000000000001E-3</v>
      </c>
      <c r="EM217">
        <v>8.7810000000000004E-4</v>
      </c>
      <c r="EN217">
        <v>1.908E-4</v>
      </c>
      <c r="EO217">
        <v>-5.9845999999999996E-3</v>
      </c>
      <c r="EP217">
        <v>-4.3192999999999999E-3</v>
      </c>
      <c r="EQ217">
        <v>-1.76036E-2</v>
      </c>
      <c r="ER217">
        <v>0.10552350000000001</v>
      </c>
      <c r="ES217">
        <v>0.19056680000000001</v>
      </c>
      <c r="ET217">
        <v>8.5214600000000001E-2</v>
      </c>
      <c r="EU217">
        <v>-3.123E-4</v>
      </c>
      <c r="EV217">
        <v>-8.7809899999999996E-2</v>
      </c>
      <c r="EW217">
        <v>-8.4490700000000002E-2</v>
      </c>
      <c r="EX217">
        <v>-3.9290499999999999E-2</v>
      </c>
      <c r="EY217">
        <v>73.129769999999994</v>
      </c>
      <c r="EZ217">
        <v>72.124619999999993</v>
      </c>
      <c r="FA217">
        <v>70.449849999999998</v>
      </c>
      <c r="FB217">
        <v>69.164699999999996</v>
      </c>
      <c r="FC217">
        <v>67.697739999999996</v>
      </c>
      <c r="FD217">
        <v>66.990560000000002</v>
      </c>
      <c r="FE217">
        <v>66.663570000000007</v>
      </c>
      <c r="FF217">
        <v>69.086330000000004</v>
      </c>
      <c r="FG217">
        <v>74.315160000000006</v>
      </c>
      <c r="FH217">
        <v>80.040790000000001</v>
      </c>
      <c r="FI217">
        <v>85.131659999999997</v>
      </c>
      <c r="FJ217">
        <v>89.765119999999996</v>
      </c>
      <c r="FK217">
        <v>94.13776</v>
      </c>
      <c r="FL217">
        <v>97.887780000000006</v>
      </c>
      <c r="FM217">
        <v>100.37649999999999</v>
      </c>
      <c r="FN217">
        <v>101.5509</v>
      </c>
      <c r="FO217">
        <v>101.4135</v>
      </c>
      <c r="FP217">
        <v>99.893540000000002</v>
      </c>
      <c r="FQ217">
        <v>97.433369999999996</v>
      </c>
      <c r="FR217">
        <v>92.856629999999996</v>
      </c>
      <c r="FS217">
        <v>87.691370000000006</v>
      </c>
      <c r="FT217">
        <v>84.085210000000004</v>
      </c>
      <c r="FU217">
        <v>81.201239999999999</v>
      </c>
      <c r="FV217">
        <v>78.891980000000004</v>
      </c>
      <c r="FW217">
        <v>5.1636500000000002E-2</v>
      </c>
      <c r="FX217">
        <v>4.7384000000000003E-3</v>
      </c>
      <c r="FY217">
        <v>4.7384000000000003E-3</v>
      </c>
      <c r="FZ217">
        <v>0</v>
      </c>
      <c r="GA217">
        <v>0</v>
      </c>
    </row>
    <row r="218" spans="1:183" x14ac:dyDescent="0.3">
      <c r="A218" t="s">
        <v>52</v>
      </c>
      <c r="B218" t="s">
        <v>53</v>
      </c>
      <c r="C218" t="s">
        <v>93</v>
      </c>
      <c r="D218" s="6">
        <v>44790</v>
      </c>
      <c r="E218" s="46">
        <v>17</v>
      </c>
      <c r="F218" s="46">
        <v>19</v>
      </c>
      <c r="G218" s="46">
        <v>18</v>
      </c>
      <c r="H218" s="46">
        <v>19</v>
      </c>
      <c r="I218">
        <v>58998</v>
      </c>
      <c r="J218">
        <v>66395</v>
      </c>
      <c r="K218">
        <v>1.3659159999999999</v>
      </c>
      <c r="L218">
        <v>1.1786749999999999</v>
      </c>
      <c r="M218">
        <v>1.040756</v>
      </c>
      <c r="N218">
        <v>0.94276530000000003</v>
      </c>
      <c r="O218">
        <v>0.88745090000000004</v>
      </c>
      <c r="P218">
        <v>0.86809369999999997</v>
      </c>
      <c r="Q218">
        <v>0.89040799999999998</v>
      </c>
      <c r="R218">
        <v>0.85749500000000001</v>
      </c>
      <c r="S218">
        <v>0.81534340000000005</v>
      </c>
      <c r="T218">
        <v>0.86975619999999998</v>
      </c>
      <c r="U218">
        <v>0.97474570000000005</v>
      </c>
      <c r="V218">
        <v>1.0938969999999999</v>
      </c>
      <c r="W218">
        <v>1.251897</v>
      </c>
      <c r="X218">
        <v>1.457441</v>
      </c>
      <c r="Y218">
        <v>1.643893</v>
      </c>
      <c r="Z218">
        <v>1.868093</v>
      </c>
      <c r="AA218">
        <v>2.0105970000000002</v>
      </c>
      <c r="AB218">
        <v>2.221082</v>
      </c>
      <c r="AC218">
        <v>2.3669950000000002</v>
      </c>
      <c r="AD218">
        <v>2.3214959999999998</v>
      </c>
      <c r="AE218">
        <v>2.1639029999999999</v>
      </c>
      <c r="AF218">
        <v>1.9651320000000001</v>
      </c>
      <c r="AG218">
        <v>1.6552770000000001</v>
      </c>
      <c r="AH218">
        <v>1.3532919999999999</v>
      </c>
      <c r="AI218">
        <v>-2.3045300000000001E-2</v>
      </c>
      <c r="AJ218">
        <v>-1.3702499999999999E-2</v>
      </c>
      <c r="AK218">
        <v>-5.0359000000000003E-3</v>
      </c>
      <c r="AL218">
        <v>3.2019000000000001E-3</v>
      </c>
      <c r="AM218">
        <v>2.7047999999999998E-3</v>
      </c>
      <c r="AN218">
        <v>-1.2593999999999999E-3</v>
      </c>
      <c r="AO218">
        <v>-5.0902999999999999E-3</v>
      </c>
      <c r="AP218">
        <v>-7.0073999999999996E-3</v>
      </c>
      <c r="AQ218">
        <v>-2.17159E-2</v>
      </c>
      <c r="AR218">
        <v>-1.5517599999999999E-2</v>
      </c>
      <c r="AS218">
        <v>-2.4541199999999999E-2</v>
      </c>
      <c r="AT218">
        <v>-2.81397E-2</v>
      </c>
      <c r="AU218">
        <v>-2.8567100000000002E-2</v>
      </c>
      <c r="AV218">
        <v>-3.9764000000000001E-2</v>
      </c>
      <c r="AW218">
        <v>-3.7219000000000002E-2</v>
      </c>
      <c r="AX218">
        <v>-2.7608299999999999E-2</v>
      </c>
      <c r="AY218">
        <v>0.16039610000000001</v>
      </c>
      <c r="AZ218">
        <v>0.19962730000000001</v>
      </c>
      <c r="BA218">
        <v>0.17954590000000001</v>
      </c>
      <c r="BB218">
        <v>-0.19828380000000001</v>
      </c>
      <c r="BC218">
        <v>-0.11988989999999999</v>
      </c>
      <c r="BD218">
        <v>-6.0468099999999997E-2</v>
      </c>
      <c r="BE218">
        <v>-2.6168400000000001E-2</v>
      </c>
      <c r="BF218">
        <v>-1.6885899999999999E-2</v>
      </c>
      <c r="BG218">
        <v>-1.9202E-2</v>
      </c>
      <c r="BH218">
        <v>-1.01096E-2</v>
      </c>
      <c r="BI218">
        <v>-1.7821E-3</v>
      </c>
      <c r="BJ218">
        <v>6.149E-3</v>
      </c>
      <c r="BK218">
        <v>5.3907E-3</v>
      </c>
      <c r="BL218">
        <v>1.1707E-3</v>
      </c>
      <c r="BM218">
        <v>-2.6771999999999998E-3</v>
      </c>
      <c r="BN218">
        <v>-4.4203999999999997E-3</v>
      </c>
      <c r="BO218">
        <v>-1.89152E-2</v>
      </c>
      <c r="BP218">
        <v>-1.2429000000000001E-2</v>
      </c>
      <c r="BQ218">
        <v>-2.1108999999999999E-2</v>
      </c>
      <c r="BR218">
        <v>-2.4426E-2</v>
      </c>
      <c r="BS218">
        <v>-2.4589099999999999E-2</v>
      </c>
      <c r="BT218">
        <v>-3.5358300000000002E-2</v>
      </c>
      <c r="BU218">
        <v>-3.2621299999999999E-2</v>
      </c>
      <c r="BV218">
        <v>-2.2764E-2</v>
      </c>
      <c r="BW218">
        <v>0.1651589</v>
      </c>
      <c r="BX218">
        <v>0.2043334</v>
      </c>
      <c r="BY218">
        <v>0.1842336</v>
      </c>
      <c r="BZ218">
        <v>-0.19349630000000001</v>
      </c>
      <c r="CA218">
        <v>-0.1154251</v>
      </c>
      <c r="CB218">
        <v>-5.6259200000000002E-2</v>
      </c>
      <c r="CC218">
        <v>-2.2309099999999998E-2</v>
      </c>
      <c r="CD218">
        <v>-1.34159E-2</v>
      </c>
      <c r="CE218">
        <v>-1.6540200000000001E-2</v>
      </c>
      <c r="CF218">
        <v>-7.6213000000000001E-3</v>
      </c>
      <c r="CG218">
        <v>4.7140000000000002E-4</v>
      </c>
      <c r="CH218">
        <v>8.1901000000000005E-3</v>
      </c>
      <c r="CI218">
        <v>7.2509000000000002E-3</v>
      </c>
      <c r="CJ218">
        <v>2.8538000000000001E-3</v>
      </c>
      <c r="CK218">
        <v>-1.0059999999999999E-3</v>
      </c>
      <c r="CL218">
        <v>-2.6286E-3</v>
      </c>
      <c r="CM218">
        <v>-1.6975400000000002E-2</v>
      </c>
      <c r="CN218">
        <v>-1.02898E-2</v>
      </c>
      <c r="CO218">
        <v>-1.8731899999999999E-2</v>
      </c>
      <c r="CP218">
        <v>-2.1853999999999998E-2</v>
      </c>
      <c r="CQ218">
        <v>-2.1833999999999999E-2</v>
      </c>
      <c r="CR218">
        <v>-3.2307000000000002E-2</v>
      </c>
      <c r="CS218">
        <v>-2.9436899999999998E-2</v>
      </c>
      <c r="CT218">
        <v>-1.94088E-2</v>
      </c>
      <c r="CU218">
        <v>0.16845760000000001</v>
      </c>
      <c r="CV218">
        <v>0.20759279999999999</v>
      </c>
      <c r="CW218">
        <v>0.18748029999999999</v>
      </c>
      <c r="CX218">
        <v>-0.1901805</v>
      </c>
      <c r="CY218">
        <v>-0.1123328</v>
      </c>
      <c r="CZ218">
        <v>-5.3344099999999998E-2</v>
      </c>
      <c r="DA218">
        <v>-1.96361E-2</v>
      </c>
      <c r="DB218">
        <v>-1.10125E-2</v>
      </c>
      <c r="DC218">
        <v>-1.38783E-2</v>
      </c>
      <c r="DD218">
        <v>-5.1329000000000001E-3</v>
      </c>
      <c r="DE218">
        <v>2.725E-3</v>
      </c>
      <c r="DF218">
        <v>1.02313E-2</v>
      </c>
      <c r="DG218">
        <v>9.1111999999999999E-3</v>
      </c>
      <c r="DH218">
        <v>4.5369E-3</v>
      </c>
      <c r="DI218">
        <v>6.6529999999999996E-4</v>
      </c>
      <c r="DJ218">
        <v>-8.3679999999999996E-4</v>
      </c>
      <c r="DK218">
        <v>-1.5035700000000001E-2</v>
      </c>
      <c r="DL218">
        <v>-8.1505999999999992E-3</v>
      </c>
      <c r="DM218">
        <v>-1.6354799999999999E-2</v>
      </c>
      <c r="DN218">
        <v>-1.9281900000000001E-2</v>
      </c>
      <c r="DO218">
        <v>-1.90788E-2</v>
      </c>
      <c r="DP218">
        <v>-2.92556E-2</v>
      </c>
      <c r="DQ218">
        <v>-2.6252500000000002E-2</v>
      </c>
      <c r="DR218">
        <v>-1.6053600000000001E-2</v>
      </c>
      <c r="DS218">
        <v>0.1717563</v>
      </c>
      <c r="DT218">
        <v>0.21085229999999999</v>
      </c>
      <c r="DU218">
        <v>0.1907269</v>
      </c>
      <c r="DV218">
        <v>-0.18686469999999999</v>
      </c>
      <c r="DW218">
        <v>-0.1092404</v>
      </c>
      <c r="DX218">
        <v>-5.0429000000000002E-2</v>
      </c>
      <c r="DY218">
        <v>-1.6963200000000001E-2</v>
      </c>
      <c r="DZ218">
        <v>-8.6091999999999991E-3</v>
      </c>
      <c r="EA218">
        <v>-1.0035000000000001E-2</v>
      </c>
      <c r="EB218">
        <v>-1.5399999999999999E-3</v>
      </c>
      <c r="EC218">
        <v>5.9788000000000003E-3</v>
      </c>
      <c r="ED218">
        <v>1.31783E-2</v>
      </c>
      <c r="EE218">
        <v>1.17971E-2</v>
      </c>
      <c r="EF218">
        <v>6.9670000000000001E-3</v>
      </c>
      <c r="EG218">
        <v>3.0783E-3</v>
      </c>
      <c r="EH218">
        <v>1.7501999999999999E-3</v>
      </c>
      <c r="EI218">
        <v>-1.2234999999999999E-2</v>
      </c>
      <c r="EJ218">
        <v>-5.0619999999999997E-3</v>
      </c>
      <c r="EK218">
        <v>-1.2922599999999999E-2</v>
      </c>
      <c r="EL218">
        <v>-1.55683E-2</v>
      </c>
      <c r="EM218">
        <v>-1.5100799999999999E-2</v>
      </c>
      <c r="EN218">
        <v>-2.4850000000000001E-2</v>
      </c>
      <c r="EO218">
        <v>-2.1654799999999998E-2</v>
      </c>
      <c r="EP218">
        <v>-1.12093E-2</v>
      </c>
      <c r="EQ218">
        <v>0.17651910000000001</v>
      </c>
      <c r="ER218">
        <v>0.21555840000000001</v>
      </c>
      <c r="ES218">
        <v>0.19541459999999999</v>
      </c>
      <c r="ET218">
        <v>-0.18207719999999999</v>
      </c>
      <c r="EU218">
        <v>-0.1047756</v>
      </c>
      <c r="EV218">
        <v>-4.6219999999999997E-2</v>
      </c>
      <c r="EW218">
        <v>-1.31039E-2</v>
      </c>
      <c r="EX218">
        <v>-5.1390999999999997E-3</v>
      </c>
      <c r="EY218">
        <v>76.688339999999997</v>
      </c>
      <c r="EZ218">
        <v>75.772279999999995</v>
      </c>
      <c r="FA218">
        <v>74.699590000000001</v>
      </c>
      <c r="FB218">
        <v>73.42062</v>
      </c>
      <c r="FC218">
        <v>73.130269999999996</v>
      </c>
      <c r="FD218">
        <v>72.574200000000005</v>
      </c>
      <c r="FE218">
        <v>71.893870000000007</v>
      </c>
      <c r="FF218">
        <v>73.1036</v>
      </c>
      <c r="FG218">
        <v>77.145110000000003</v>
      </c>
      <c r="FH218">
        <v>80.728669999999994</v>
      </c>
      <c r="FI218">
        <v>83.734300000000005</v>
      </c>
      <c r="FJ218">
        <v>87.165419999999997</v>
      </c>
      <c r="FK218">
        <v>90.060749999999999</v>
      </c>
      <c r="FL218">
        <v>91.416820000000001</v>
      </c>
      <c r="FM218">
        <v>92.505790000000005</v>
      </c>
      <c r="FN218">
        <v>92.647800000000004</v>
      </c>
      <c r="FO218">
        <v>92.32629</v>
      </c>
      <c r="FP218">
        <v>91.797899999999998</v>
      </c>
      <c r="FQ218">
        <v>90.320949999999996</v>
      </c>
      <c r="FR218">
        <v>86.813249999999996</v>
      </c>
      <c r="FS218">
        <v>82.719880000000003</v>
      </c>
      <c r="FT218">
        <v>79.282839999999993</v>
      </c>
      <c r="FU218">
        <v>76.711579999999998</v>
      </c>
      <c r="FV218">
        <v>74.965100000000007</v>
      </c>
      <c r="FW218">
        <v>5.0870600000000002E-2</v>
      </c>
      <c r="FX218">
        <v>3.5983E-3</v>
      </c>
      <c r="FY218">
        <v>4.3864000000000004E-3</v>
      </c>
      <c r="FZ218">
        <v>0</v>
      </c>
      <c r="GA218">
        <v>0</v>
      </c>
    </row>
    <row r="219" spans="1:183" x14ac:dyDescent="0.3">
      <c r="A219" t="s">
        <v>52</v>
      </c>
      <c r="B219" t="s">
        <v>53</v>
      </c>
      <c r="C219" t="s">
        <v>93</v>
      </c>
      <c r="D219" s="6">
        <v>44792</v>
      </c>
      <c r="E219" s="46">
        <v>18</v>
      </c>
      <c r="F219" s="46">
        <v>19</v>
      </c>
      <c r="G219" s="46">
        <v>18</v>
      </c>
      <c r="H219" s="46">
        <v>19</v>
      </c>
      <c r="I219">
        <v>10655</v>
      </c>
      <c r="J219">
        <v>66362</v>
      </c>
      <c r="K219">
        <v>1.216664</v>
      </c>
      <c r="L219">
        <v>1.039256</v>
      </c>
      <c r="M219">
        <v>0.92129289999999997</v>
      </c>
      <c r="N219">
        <v>0.83913090000000001</v>
      </c>
      <c r="O219">
        <v>0.79631019999999997</v>
      </c>
      <c r="P219">
        <v>0.78893199999999997</v>
      </c>
      <c r="Q219">
        <v>0.8387675</v>
      </c>
      <c r="R219">
        <v>0.8306519</v>
      </c>
      <c r="S219">
        <v>0.76860459999999997</v>
      </c>
      <c r="T219">
        <v>0.77818050000000005</v>
      </c>
      <c r="U219">
        <v>0.84701199999999999</v>
      </c>
      <c r="V219">
        <v>0.98124999999999996</v>
      </c>
      <c r="W219">
        <v>1.171378</v>
      </c>
      <c r="X219">
        <v>1.4229050000000001</v>
      </c>
      <c r="Y219">
        <v>1.6927129999999999</v>
      </c>
      <c r="Z219">
        <v>2.0337939999999999</v>
      </c>
      <c r="AA219">
        <v>2.355693</v>
      </c>
      <c r="AB219">
        <v>2.6811090000000002</v>
      </c>
      <c r="AC219">
        <v>2.8280599999999998</v>
      </c>
      <c r="AD219">
        <v>2.6729180000000001</v>
      </c>
      <c r="AE219">
        <v>2.360452</v>
      </c>
      <c r="AF219">
        <v>2.0268980000000001</v>
      </c>
      <c r="AG219">
        <v>1.673219</v>
      </c>
      <c r="AH219">
        <v>1.353094</v>
      </c>
      <c r="AI219">
        <v>4.5239999999999999E-4</v>
      </c>
      <c r="AJ219">
        <v>-2.5400000000000001E-5</v>
      </c>
      <c r="AK219">
        <v>-1.1908999999999999E-3</v>
      </c>
      <c r="AL219">
        <v>-4.0641000000000002E-3</v>
      </c>
      <c r="AM219">
        <v>-8.4480000000000004E-4</v>
      </c>
      <c r="AN219">
        <v>-4.8037000000000002E-3</v>
      </c>
      <c r="AO219">
        <v>-7.79E-3</v>
      </c>
      <c r="AP219">
        <v>-1.07104E-2</v>
      </c>
      <c r="AQ219">
        <v>-8.4647000000000003E-3</v>
      </c>
      <c r="AR219">
        <v>-2.0981300000000001E-2</v>
      </c>
      <c r="AS219">
        <v>-1.8707399999999999E-2</v>
      </c>
      <c r="AT219">
        <v>-3.0265299999999998E-2</v>
      </c>
      <c r="AU219">
        <v>-3.04608E-2</v>
      </c>
      <c r="AV219">
        <v>-2.08845E-2</v>
      </c>
      <c r="AW219">
        <v>-3.4871199999999998E-2</v>
      </c>
      <c r="AX219">
        <v>-2.8996000000000001E-2</v>
      </c>
      <c r="AY219">
        <v>-3.1006200000000001E-2</v>
      </c>
      <c r="AZ219">
        <v>0.21415129999999999</v>
      </c>
      <c r="BA219">
        <v>0.2195947</v>
      </c>
      <c r="BB219">
        <v>-0.2218378</v>
      </c>
      <c r="BC219">
        <v>-0.14276330000000001</v>
      </c>
      <c r="BD219">
        <v>-7.6860399999999995E-2</v>
      </c>
      <c r="BE219">
        <v>-2.81725E-2</v>
      </c>
      <c r="BF219">
        <v>-3.5186700000000001E-2</v>
      </c>
      <c r="BG219">
        <v>8.5100000000000002E-3</v>
      </c>
      <c r="BH219">
        <v>7.3534000000000004E-3</v>
      </c>
      <c r="BI219">
        <v>5.7644000000000003E-3</v>
      </c>
      <c r="BJ219">
        <v>2.2594E-3</v>
      </c>
      <c r="BK219">
        <v>5.1101999999999996E-3</v>
      </c>
      <c r="BL219">
        <v>4.7399999999999997E-4</v>
      </c>
      <c r="BM219">
        <v>-2.5192000000000001E-3</v>
      </c>
      <c r="BN219">
        <v>-4.8456999999999997E-3</v>
      </c>
      <c r="BO219">
        <v>-2.2366E-3</v>
      </c>
      <c r="BP219">
        <v>-1.39808E-2</v>
      </c>
      <c r="BQ219">
        <v>-1.09205E-2</v>
      </c>
      <c r="BR219">
        <v>-2.1775699999999999E-2</v>
      </c>
      <c r="BS219">
        <v>-2.1241300000000001E-2</v>
      </c>
      <c r="BT219">
        <v>-1.08065E-2</v>
      </c>
      <c r="BU219">
        <v>-2.4353400000000001E-2</v>
      </c>
      <c r="BV219">
        <v>-1.8000800000000001E-2</v>
      </c>
      <c r="BW219">
        <v>-1.9793000000000002E-2</v>
      </c>
      <c r="BX219">
        <v>0.22597120000000001</v>
      </c>
      <c r="BY219">
        <v>0.23155390000000001</v>
      </c>
      <c r="BZ219">
        <v>-0.20970169999999999</v>
      </c>
      <c r="CA219">
        <v>-0.13141839999999999</v>
      </c>
      <c r="CB219">
        <v>-6.6282199999999999E-2</v>
      </c>
      <c r="CC219">
        <v>-1.8709E-2</v>
      </c>
      <c r="CD219">
        <v>-2.6761900000000002E-2</v>
      </c>
      <c r="CE219">
        <v>1.40906E-2</v>
      </c>
      <c r="CF219">
        <v>1.24639E-2</v>
      </c>
      <c r="CG219">
        <v>1.0581699999999999E-2</v>
      </c>
      <c r="CH219">
        <v>6.6391000000000002E-3</v>
      </c>
      <c r="CI219">
        <v>9.2346000000000008E-3</v>
      </c>
      <c r="CJ219">
        <v>4.1292999999999998E-3</v>
      </c>
      <c r="CK219">
        <v>1.1314000000000001E-3</v>
      </c>
      <c r="CL219">
        <v>-7.8370000000000002E-4</v>
      </c>
      <c r="CM219">
        <v>2.0769999999999999E-3</v>
      </c>
      <c r="CN219">
        <v>-9.1322999999999994E-3</v>
      </c>
      <c r="CO219">
        <v>-5.5272999999999997E-3</v>
      </c>
      <c r="CP219">
        <v>-1.5895800000000002E-2</v>
      </c>
      <c r="CQ219">
        <v>-1.4855999999999999E-2</v>
      </c>
      <c r="CR219">
        <v>-3.8265999999999999E-3</v>
      </c>
      <c r="CS219">
        <v>-1.7068799999999999E-2</v>
      </c>
      <c r="CT219">
        <v>-1.0385500000000001E-2</v>
      </c>
      <c r="CU219">
        <v>-1.2026800000000001E-2</v>
      </c>
      <c r="CV219">
        <v>0.23415759999999999</v>
      </c>
      <c r="CW219">
        <v>0.23983670000000001</v>
      </c>
      <c r="CX219">
        <v>-0.20129620000000001</v>
      </c>
      <c r="CY219">
        <v>-0.123561</v>
      </c>
      <c r="CZ219">
        <v>-5.89557E-2</v>
      </c>
      <c r="DA219">
        <v>-1.21546E-2</v>
      </c>
      <c r="DB219">
        <v>-2.0926899999999998E-2</v>
      </c>
      <c r="DC219">
        <v>1.9671299999999999E-2</v>
      </c>
      <c r="DD219">
        <v>1.75744E-2</v>
      </c>
      <c r="DE219">
        <v>1.53989E-2</v>
      </c>
      <c r="DF219">
        <v>1.1018699999999999E-2</v>
      </c>
      <c r="DG219">
        <v>1.3358999999999999E-2</v>
      </c>
      <c r="DH219">
        <v>7.7846E-3</v>
      </c>
      <c r="DI219">
        <v>4.7819000000000004E-3</v>
      </c>
      <c r="DJ219">
        <v>3.2782000000000002E-3</v>
      </c>
      <c r="DK219">
        <v>6.3905000000000003E-3</v>
      </c>
      <c r="DL219">
        <v>-4.2836999999999997E-3</v>
      </c>
      <c r="DM219">
        <v>-1.3420000000000001E-4</v>
      </c>
      <c r="DN219">
        <v>-1.0015899999999999E-2</v>
      </c>
      <c r="DO219">
        <v>-8.4706E-3</v>
      </c>
      <c r="DP219">
        <v>3.1534000000000002E-3</v>
      </c>
      <c r="DQ219">
        <v>-9.7841000000000004E-3</v>
      </c>
      <c r="DR219">
        <v>-2.7702999999999998E-3</v>
      </c>
      <c r="DS219">
        <v>-4.2605999999999998E-3</v>
      </c>
      <c r="DT219">
        <v>0.242344</v>
      </c>
      <c r="DU219">
        <v>0.24811949999999999</v>
      </c>
      <c r="DV219">
        <v>-0.1928907</v>
      </c>
      <c r="DW219">
        <v>-0.1157036</v>
      </c>
      <c r="DX219">
        <v>-5.1629300000000003E-2</v>
      </c>
      <c r="DY219">
        <v>-5.6001000000000002E-3</v>
      </c>
      <c r="DZ219">
        <v>-1.50919E-2</v>
      </c>
      <c r="EA219">
        <v>2.7728900000000001E-2</v>
      </c>
      <c r="EB219">
        <v>2.4953199999999998E-2</v>
      </c>
      <c r="EC219">
        <v>2.2354300000000001E-2</v>
      </c>
      <c r="ED219">
        <v>1.7342300000000001E-2</v>
      </c>
      <c r="EE219">
        <v>1.9314000000000001E-2</v>
      </c>
      <c r="EF219">
        <v>1.3062300000000001E-2</v>
      </c>
      <c r="EG219">
        <v>1.0052699999999999E-2</v>
      </c>
      <c r="EH219">
        <v>9.1429000000000007E-3</v>
      </c>
      <c r="EI219">
        <v>1.2618600000000001E-2</v>
      </c>
      <c r="EJ219">
        <v>2.7168000000000001E-3</v>
      </c>
      <c r="EK219">
        <v>7.6527000000000001E-3</v>
      </c>
      <c r="EL219">
        <v>-1.5263E-3</v>
      </c>
      <c r="EM219">
        <v>7.4890000000000004E-4</v>
      </c>
      <c r="EN219">
        <v>1.3231400000000001E-2</v>
      </c>
      <c r="EO219">
        <v>7.337E-4</v>
      </c>
      <c r="EP219">
        <v>8.2249000000000003E-3</v>
      </c>
      <c r="EQ219">
        <v>6.9525000000000003E-3</v>
      </c>
      <c r="ER219">
        <v>0.2541639</v>
      </c>
      <c r="ES219">
        <v>0.26007859999999999</v>
      </c>
      <c r="ET219">
        <v>-0.18075459999999999</v>
      </c>
      <c r="EU219">
        <v>-0.1043587</v>
      </c>
      <c r="EV219">
        <v>-4.10511E-2</v>
      </c>
      <c r="EW219">
        <v>3.8633999999999999E-3</v>
      </c>
      <c r="EX219">
        <v>-6.6670999999999996E-3</v>
      </c>
      <c r="EY219">
        <v>73.864400000000003</v>
      </c>
      <c r="EZ219">
        <v>72.909300000000002</v>
      </c>
      <c r="FA219">
        <v>71.74203</v>
      </c>
      <c r="FB219">
        <v>70.367909999999995</v>
      </c>
      <c r="FC219">
        <v>68.824010000000001</v>
      </c>
      <c r="FD219">
        <v>67.55856</v>
      </c>
      <c r="FE219">
        <v>67.079560000000001</v>
      </c>
      <c r="FF219">
        <v>69.924760000000006</v>
      </c>
      <c r="FG219">
        <v>75.327470000000005</v>
      </c>
      <c r="FH219">
        <v>81.154179999999997</v>
      </c>
      <c r="FI219">
        <v>86.411379999999994</v>
      </c>
      <c r="FJ219">
        <v>88.767449999999997</v>
      </c>
      <c r="FK219">
        <v>92.002229999999997</v>
      </c>
      <c r="FL219">
        <v>93.755499999999998</v>
      </c>
      <c r="FM219">
        <v>95.927359999999993</v>
      </c>
      <c r="FN219">
        <v>97.725300000000004</v>
      </c>
      <c r="FO219">
        <v>99.001949999999994</v>
      </c>
      <c r="FP219">
        <v>98.890469999999993</v>
      </c>
      <c r="FQ219">
        <v>96.002979999999994</v>
      </c>
      <c r="FR219">
        <v>89.490279999999998</v>
      </c>
      <c r="FS219">
        <v>82.355199999999996</v>
      </c>
      <c r="FT219">
        <v>77.942059999999998</v>
      </c>
      <c r="FU219">
        <v>75.705250000000007</v>
      </c>
      <c r="FV219">
        <v>73.893280000000004</v>
      </c>
      <c r="FW219">
        <v>0.1251989</v>
      </c>
      <c r="FX219">
        <v>1.11038E-2</v>
      </c>
      <c r="FY219">
        <v>1.11038E-2</v>
      </c>
      <c r="FZ219">
        <v>0</v>
      </c>
      <c r="GA219">
        <v>0</v>
      </c>
    </row>
    <row r="220" spans="1:183" x14ac:dyDescent="0.3">
      <c r="A220" t="s">
        <v>52</v>
      </c>
      <c r="B220" t="s">
        <v>53</v>
      </c>
      <c r="C220" t="s">
        <v>93</v>
      </c>
      <c r="D220" s="6">
        <v>44806</v>
      </c>
      <c r="E220" s="46">
        <v>18</v>
      </c>
      <c r="F220" s="46">
        <v>19</v>
      </c>
      <c r="G220" s="46">
        <v>18</v>
      </c>
      <c r="H220" s="46">
        <v>19</v>
      </c>
      <c r="I220">
        <v>15609</v>
      </c>
      <c r="J220">
        <v>66077</v>
      </c>
      <c r="K220">
        <v>1.5622549999999999</v>
      </c>
      <c r="L220">
        <v>1.3527929999999999</v>
      </c>
      <c r="M220">
        <v>1.2090639999999999</v>
      </c>
      <c r="N220">
        <v>1.094651</v>
      </c>
      <c r="O220">
        <v>1.0399309999999999</v>
      </c>
      <c r="P220">
        <v>1.005396</v>
      </c>
      <c r="Q220">
        <v>1.0065930000000001</v>
      </c>
      <c r="R220">
        <v>0.949492</v>
      </c>
      <c r="S220">
        <v>0.87528379999999995</v>
      </c>
      <c r="T220">
        <v>0.93091369999999996</v>
      </c>
      <c r="U220">
        <v>1.0827150000000001</v>
      </c>
      <c r="V220">
        <v>1.31311</v>
      </c>
      <c r="W220">
        <v>1.602657</v>
      </c>
      <c r="X220">
        <v>1.925433</v>
      </c>
      <c r="Y220">
        <v>2.2568190000000001</v>
      </c>
      <c r="Z220">
        <v>2.638039</v>
      </c>
      <c r="AA220">
        <v>3.0295540000000001</v>
      </c>
      <c r="AB220">
        <v>3.3443510000000001</v>
      </c>
      <c r="AC220">
        <v>3.4442460000000001</v>
      </c>
      <c r="AD220">
        <v>3.245457</v>
      </c>
      <c r="AE220">
        <v>2.9842759999999999</v>
      </c>
      <c r="AF220">
        <v>2.6737679999999999</v>
      </c>
      <c r="AG220">
        <v>2.2919290000000001</v>
      </c>
      <c r="AH220">
        <v>1.9395880000000001</v>
      </c>
      <c r="AI220">
        <v>-1.7444500000000002E-2</v>
      </c>
      <c r="AJ220">
        <v>-1.8254900000000001E-2</v>
      </c>
      <c r="AK220">
        <v>-1.08322E-2</v>
      </c>
      <c r="AL220">
        <v>-1.30151E-2</v>
      </c>
      <c r="AM220">
        <v>-5.8891999999999998E-3</v>
      </c>
      <c r="AN220">
        <v>-6.4885000000000003E-3</v>
      </c>
      <c r="AO220">
        <v>-1.84596E-2</v>
      </c>
      <c r="AP220">
        <v>-1.19863E-2</v>
      </c>
      <c r="AQ220">
        <v>-1.82008E-2</v>
      </c>
      <c r="AR220">
        <v>-1.83888E-2</v>
      </c>
      <c r="AS220">
        <v>-2.2657500000000001E-2</v>
      </c>
      <c r="AT220">
        <v>-3.7838499999999997E-2</v>
      </c>
      <c r="AU220">
        <v>-3.7600099999999997E-2</v>
      </c>
      <c r="AV220">
        <v>-3.89025E-2</v>
      </c>
      <c r="AW220">
        <v>-4.4544E-2</v>
      </c>
      <c r="AX220">
        <v>-6.0819999999999999E-2</v>
      </c>
      <c r="AY220">
        <v>-7.6501100000000002E-2</v>
      </c>
      <c r="AZ220">
        <v>0.26256370000000001</v>
      </c>
      <c r="BA220">
        <v>0.24208769999999999</v>
      </c>
      <c r="BB220">
        <v>-0.24198800000000001</v>
      </c>
      <c r="BC220">
        <v>-0.1602066</v>
      </c>
      <c r="BD220">
        <v>-9.4750299999999996E-2</v>
      </c>
      <c r="BE220">
        <v>-5.04485E-2</v>
      </c>
      <c r="BF220">
        <v>-2.3699600000000001E-2</v>
      </c>
      <c r="BG220">
        <v>-1.05664E-2</v>
      </c>
      <c r="BH220">
        <v>-1.19604E-2</v>
      </c>
      <c r="BI220">
        <v>-5.1618999999999996E-3</v>
      </c>
      <c r="BJ220">
        <v>-7.7924999999999999E-3</v>
      </c>
      <c r="BK220">
        <v>-8.1030000000000002E-4</v>
      </c>
      <c r="BL220">
        <v>-1.5734E-3</v>
      </c>
      <c r="BM220">
        <v>-1.3438500000000001E-2</v>
      </c>
      <c r="BN220">
        <v>-6.5104999999999998E-3</v>
      </c>
      <c r="BO220">
        <v>-1.2366500000000001E-2</v>
      </c>
      <c r="BP220">
        <v>-1.2053299999999999E-2</v>
      </c>
      <c r="BQ220">
        <v>-1.5629400000000002E-2</v>
      </c>
      <c r="BR220">
        <v>-2.9830700000000002E-2</v>
      </c>
      <c r="BS220">
        <v>-2.8921800000000001E-2</v>
      </c>
      <c r="BT220">
        <v>-2.9692900000000001E-2</v>
      </c>
      <c r="BU220">
        <v>-3.50392E-2</v>
      </c>
      <c r="BV220">
        <v>-5.0933899999999997E-2</v>
      </c>
      <c r="BW220">
        <v>-6.6320799999999999E-2</v>
      </c>
      <c r="BX220">
        <v>0.27338010000000001</v>
      </c>
      <c r="BY220">
        <v>0.25286160000000002</v>
      </c>
      <c r="BZ220">
        <v>-0.2313936</v>
      </c>
      <c r="CA220">
        <v>-0.1498978</v>
      </c>
      <c r="CB220">
        <v>-8.4992600000000001E-2</v>
      </c>
      <c r="CC220">
        <v>-4.1411799999999999E-2</v>
      </c>
      <c r="CD220">
        <v>-1.55304E-2</v>
      </c>
      <c r="CE220">
        <v>-5.8025999999999998E-3</v>
      </c>
      <c r="CF220">
        <v>-7.6007999999999996E-3</v>
      </c>
      <c r="CG220">
        <v>-1.2347E-3</v>
      </c>
      <c r="CH220">
        <v>-4.1752999999999998E-3</v>
      </c>
      <c r="CI220">
        <v>2.7073000000000002E-3</v>
      </c>
      <c r="CJ220">
        <v>1.8308E-3</v>
      </c>
      <c r="CK220">
        <v>-9.9609999999999994E-3</v>
      </c>
      <c r="CL220">
        <v>-2.7179999999999999E-3</v>
      </c>
      <c r="CM220">
        <v>-8.3257000000000001E-3</v>
      </c>
      <c r="CN220">
        <v>-7.6654000000000002E-3</v>
      </c>
      <c r="CO220">
        <v>-1.07618E-2</v>
      </c>
      <c r="CP220">
        <v>-2.42846E-2</v>
      </c>
      <c r="CQ220">
        <v>-2.29112E-2</v>
      </c>
      <c r="CR220">
        <v>-2.3314399999999999E-2</v>
      </c>
      <c r="CS220">
        <v>-2.8456100000000002E-2</v>
      </c>
      <c r="CT220">
        <v>-4.4086699999999999E-2</v>
      </c>
      <c r="CU220">
        <v>-5.92699E-2</v>
      </c>
      <c r="CV220">
        <v>0.2808715</v>
      </c>
      <c r="CW220">
        <v>0.26032359999999999</v>
      </c>
      <c r="CX220">
        <v>-0.22405600000000001</v>
      </c>
      <c r="CY220">
        <v>-0.14275789999999999</v>
      </c>
      <c r="CZ220">
        <v>-7.8234399999999996E-2</v>
      </c>
      <c r="DA220">
        <v>-3.5152900000000001E-2</v>
      </c>
      <c r="DB220">
        <v>-9.8724999999999993E-3</v>
      </c>
      <c r="DC220">
        <v>-1.0388000000000001E-3</v>
      </c>
      <c r="DD220">
        <v>-3.2412999999999999E-3</v>
      </c>
      <c r="DE220">
        <v>2.6925E-3</v>
      </c>
      <c r="DF220">
        <v>-5.5820000000000002E-4</v>
      </c>
      <c r="DG220">
        <v>6.2249000000000002E-3</v>
      </c>
      <c r="DH220">
        <v>5.2348999999999998E-3</v>
      </c>
      <c r="DI220">
        <v>-6.4834000000000003E-3</v>
      </c>
      <c r="DJ220">
        <v>1.0744999999999999E-3</v>
      </c>
      <c r="DK220">
        <v>-4.2848000000000001E-3</v>
      </c>
      <c r="DL220">
        <v>-3.2775E-3</v>
      </c>
      <c r="DM220">
        <v>-5.8941999999999996E-3</v>
      </c>
      <c r="DN220">
        <v>-1.8738500000000002E-2</v>
      </c>
      <c r="DO220">
        <v>-1.6900600000000002E-2</v>
      </c>
      <c r="DP220">
        <v>-1.6935800000000001E-2</v>
      </c>
      <c r="DQ220">
        <v>-2.1873E-2</v>
      </c>
      <c r="DR220">
        <v>-3.7239599999999998E-2</v>
      </c>
      <c r="DS220">
        <v>-5.2219099999999997E-2</v>
      </c>
      <c r="DT220">
        <v>0.28836299999999998</v>
      </c>
      <c r="DU220">
        <v>0.26778560000000001</v>
      </c>
      <c r="DV220">
        <v>-0.2167183</v>
      </c>
      <c r="DW220">
        <v>-0.13561809999999999</v>
      </c>
      <c r="DX220">
        <v>-7.1476200000000004E-2</v>
      </c>
      <c r="DY220">
        <v>-2.8894099999999999E-2</v>
      </c>
      <c r="DZ220">
        <v>-4.2145999999999998E-3</v>
      </c>
      <c r="EA220">
        <v>5.8393999999999998E-3</v>
      </c>
      <c r="EB220">
        <v>3.0531999999999998E-3</v>
      </c>
      <c r="EC220">
        <v>8.3628000000000001E-3</v>
      </c>
      <c r="ED220">
        <v>4.6645000000000002E-3</v>
      </c>
      <c r="EE220">
        <v>1.1303799999999999E-2</v>
      </c>
      <c r="EF220">
        <v>1.0149999999999999E-2</v>
      </c>
      <c r="EG220">
        <v>-1.4622999999999999E-3</v>
      </c>
      <c r="EH220">
        <v>6.5503000000000002E-3</v>
      </c>
      <c r="EI220">
        <v>1.5495000000000001E-3</v>
      </c>
      <c r="EJ220">
        <v>3.0579000000000001E-3</v>
      </c>
      <c r="EK220">
        <v>1.1339E-3</v>
      </c>
      <c r="EL220">
        <v>-1.07308E-2</v>
      </c>
      <c r="EM220">
        <v>-8.2223000000000001E-3</v>
      </c>
      <c r="EN220">
        <v>-7.7261999999999999E-3</v>
      </c>
      <c r="EO220">
        <v>-1.23681E-2</v>
      </c>
      <c r="EP220">
        <v>-2.7353499999999999E-2</v>
      </c>
      <c r="EQ220">
        <v>-4.2038699999999998E-2</v>
      </c>
      <c r="ER220">
        <v>0.29917929999999998</v>
      </c>
      <c r="ES220">
        <v>0.27855950000000002</v>
      </c>
      <c r="ET220">
        <v>-0.2061239</v>
      </c>
      <c r="EU220">
        <v>-0.12530930000000001</v>
      </c>
      <c r="EV220">
        <v>-6.17184E-2</v>
      </c>
      <c r="EW220">
        <v>-1.9857400000000001E-2</v>
      </c>
      <c r="EX220">
        <v>3.9546E-3</v>
      </c>
      <c r="EY220">
        <v>85.670439999999999</v>
      </c>
      <c r="EZ220">
        <v>83.698750000000004</v>
      </c>
      <c r="FA220">
        <v>82.051060000000007</v>
      </c>
      <c r="FB220">
        <v>80.2607</v>
      </c>
      <c r="FC220">
        <v>79.021249999999995</v>
      </c>
      <c r="FD220">
        <v>76.83578</v>
      </c>
      <c r="FE220">
        <v>76.298519999999996</v>
      </c>
      <c r="FF220">
        <v>77.906689999999998</v>
      </c>
      <c r="FG220">
        <v>81.058099999999996</v>
      </c>
      <c r="FH220">
        <v>86.263850000000005</v>
      </c>
      <c r="FI220">
        <v>91.504570000000001</v>
      </c>
      <c r="FJ220">
        <v>95.362290000000002</v>
      </c>
      <c r="FK220">
        <v>98.119330000000005</v>
      </c>
      <c r="FL220">
        <v>101.4465</v>
      </c>
      <c r="FM220">
        <v>104.8845</v>
      </c>
      <c r="FN220">
        <v>106.3019</v>
      </c>
      <c r="FO220">
        <v>108.0026</v>
      </c>
      <c r="FP220">
        <v>107.6323</v>
      </c>
      <c r="FQ220">
        <v>105.3181</v>
      </c>
      <c r="FR220">
        <v>101.5856</v>
      </c>
      <c r="FS220">
        <v>98.287310000000005</v>
      </c>
      <c r="FT220">
        <v>94.924040000000005</v>
      </c>
      <c r="FU220">
        <v>91.046170000000004</v>
      </c>
      <c r="FV220">
        <v>87.580680000000001</v>
      </c>
      <c r="FW220">
        <v>0.11464340000000001</v>
      </c>
      <c r="FX220">
        <v>1.0081700000000001E-2</v>
      </c>
      <c r="FY220">
        <v>1.0081700000000001E-2</v>
      </c>
      <c r="FZ220">
        <v>0</v>
      </c>
      <c r="GA220">
        <v>0</v>
      </c>
    </row>
    <row r="221" spans="1:183" x14ac:dyDescent="0.3">
      <c r="A221" t="s">
        <v>52</v>
      </c>
      <c r="B221" t="s">
        <v>53</v>
      </c>
      <c r="C221" t="s">
        <v>93</v>
      </c>
      <c r="D221" s="6">
        <v>44809</v>
      </c>
      <c r="E221" s="46">
        <v>19</v>
      </c>
      <c r="F221" s="46">
        <v>22</v>
      </c>
      <c r="G221" s="46">
        <v>19</v>
      </c>
      <c r="H221" s="46">
        <v>20</v>
      </c>
      <c r="I221">
        <v>66044</v>
      </c>
      <c r="J221">
        <v>66062</v>
      </c>
      <c r="K221">
        <v>1.3908400000000001</v>
      </c>
      <c r="L221">
        <v>1.1938880000000001</v>
      </c>
      <c r="M221">
        <v>1.0528409999999999</v>
      </c>
      <c r="N221">
        <v>0.95007529999999996</v>
      </c>
      <c r="O221">
        <v>0.88663539999999996</v>
      </c>
      <c r="P221">
        <v>0.84437689999999999</v>
      </c>
      <c r="Q221">
        <v>0.84130530000000003</v>
      </c>
      <c r="R221">
        <v>0.83367990000000003</v>
      </c>
      <c r="S221">
        <v>0.90031709999999998</v>
      </c>
      <c r="T221">
        <v>1.0250939999999999</v>
      </c>
      <c r="U221">
        <v>1.246961</v>
      </c>
      <c r="V221">
        <v>1.5287900000000001</v>
      </c>
      <c r="W221">
        <v>1.8555459999999999</v>
      </c>
      <c r="X221">
        <v>2.1868729999999998</v>
      </c>
      <c r="Y221">
        <v>2.515082</v>
      </c>
      <c r="Z221">
        <v>2.837942</v>
      </c>
      <c r="AA221">
        <v>3.1063079999999998</v>
      </c>
      <c r="AB221">
        <v>3.372916</v>
      </c>
      <c r="AC221">
        <v>3.4520580000000001</v>
      </c>
      <c r="AD221">
        <v>3.289409</v>
      </c>
      <c r="AE221">
        <v>3.071488</v>
      </c>
      <c r="AF221">
        <v>2.7984870000000002</v>
      </c>
      <c r="AG221">
        <v>2.3977330000000001</v>
      </c>
      <c r="AH221">
        <v>2.0260419999999999</v>
      </c>
      <c r="AI221">
        <v>8.0633000000000007E-3</v>
      </c>
      <c r="AJ221">
        <v>2.8817999999999999E-3</v>
      </c>
      <c r="AK221">
        <v>3.5745E-3</v>
      </c>
      <c r="AL221">
        <v>6.9204000000000002E-3</v>
      </c>
      <c r="AM221">
        <v>1.1159499999999999E-2</v>
      </c>
      <c r="AN221">
        <v>1.7848E-3</v>
      </c>
      <c r="AO221">
        <v>-4.4657999999999998E-3</v>
      </c>
      <c r="AP221">
        <v>-4.0565000000000002E-3</v>
      </c>
      <c r="AQ221">
        <v>1.49573E-2</v>
      </c>
      <c r="AR221">
        <v>1.5121300000000001E-2</v>
      </c>
      <c r="AS221">
        <v>2.9114999999999999E-2</v>
      </c>
      <c r="AT221">
        <v>2.6242100000000001E-2</v>
      </c>
      <c r="AU221">
        <v>1.4212900000000001E-2</v>
      </c>
      <c r="AV221">
        <v>-1.0708000000000001E-2</v>
      </c>
      <c r="AW221">
        <v>-5.4118399999999997E-2</v>
      </c>
      <c r="AX221">
        <v>-7.5157699999999994E-2</v>
      </c>
      <c r="AY221">
        <v>-7.1622900000000003E-2</v>
      </c>
      <c r="AZ221">
        <v>-6.0792400000000003E-2</v>
      </c>
      <c r="BA221">
        <v>0.33074179999999997</v>
      </c>
      <c r="BB221">
        <v>0.34044790000000003</v>
      </c>
      <c r="BC221">
        <v>0.1052075</v>
      </c>
      <c r="BD221">
        <v>-4.7725799999999999E-2</v>
      </c>
      <c r="BE221">
        <v>-0.17752680000000001</v>
      </c>
      <c r="BF221">
        <v>-0.1096539</v>
      </c>
      <c r="BG221">
        <v>1.22416E-2</v>
      </c>
      <c r="BH221">
        <v>6.7735E-3</v>
      </c>
      <c r="BI221">
        <v>7.1133000000000004E-3</v>
      </c>
      <c r="BJ221">
        <v>1.01323E-2</v>
      </c>
      <c r="BK221">
        <v>1.4101000000000001E-2</v>
      </c>
      <c r="BL221">
        <v>4.4171000000000002E-3</v>
      </c>
      <c r="BM221">
        <v>-1.9319000000000001E-3</v>
      </c>
      <c r="BN221">
        <v>-1.3604999999999999E-3</v>
      </c>
      <c r="BO221">
        <v>1.8103500000000002E-2</v>
      </c>
      <c r="BP221">
        <v>1.8771699999999999E-2</v>
      </c>
      <c r="BQ221">
        <v>3.33713E-2</v>
      </c>
      <c r="BR221">
        <v>3.1075700000000001E-2</v>
      </c>
      <c r="BS221">
        <v>1.9552099999999999E-2</v>
      </c>
      <c r="BT221">
        <v>-5.0134999999999997E-3</v>
      </c>
      <c r="BU221">
        <v>-4.8179399999999997E-2</v>
      </c>
      <c r="BV221">
        <v>-6.9075200000000003E-2</v>
      </c>
      <c r="BW221">
        <v>-6.5442200000000006E-2</v>
      </c>
      <c r="BX221">
        <v>-5.4482799999999998E-2</v>
      </c>
      <c r="BY221">
        <v>0.33687929999999999</v>
      </c>
      <c r="BZ221">
        <v>0.34620679999999998</v>
      </c>
      <c r="CA221">
        <v>0.1108297</v>
      </c>
      <c r="CB221">
        <v>-4.2227399999999998E-2</v>
      </c>
      <c r="CC221">
        <v>-0.17199510000000001</v>
      </c>
      <c r="CD221">
        <v>-0.1045133</v>
      </c>
      <c r="CE221">
        <v>1.51354E-2</v>
      </c>
      <c r="CF221">
        <v>9.4689000000000006E-3</v>
      </c>
      <c r="CG221">
        <v>9.5642999999999995E-3</v>
      </c>
      <c r="CH221">
        <v>1.2356799999999999E-2</v>
      </c>
      <c r="CI221">
        <v>1.6138300000000001E-2</v>
      </c>
      <c r="CJ221">
        <v>6.2401999999999996E-3</v>
      </c>
      <c r="CK221">
        <v>-1.7689999999999999E-4</v>
      </c>
      <c r="CL221">
        <v>5.0670000000000001E-4</v>
      </c>
      <c r="CM221">
        <v>2.0282600000000001E-2</v>
      </c>
      <c r="CN221">
        <v>2.1299999999999999E-2</v>
      </c>
      <c r="CO221">
        <v>3.6319299999999999E-2</v>
      </c>
      <c r="CP221">
        <v>3.4423500000000003E-2</v>
      </c>
      <c r="CQ221">
        <v>2.325E-2</v>
      </c>
      <c r="CR221">
        <v>-1.0694999999999999E-3</v>
      </c>
      <c r="CS221">
        <v>-4.4066099999999997E-2</v>
      </c>
      <c r="CT221">
        <v>-6.4862500000000003E-2</v>
      </c>
      <c r="CU221">
        <v>-6.1161500000000001E-2</v>
      </c>
      <c r="CV221">
        <v>-5.0112799999999999E-2</v>
      </c>
      <c r="CW221">
        <v>0.34112999999999999</v>
      </c>
      <c r="CX221">
        <v>0.35019529999999999</v>
      </c>
      <c r="CY221">
        <v>0.1147237</v>
      </c>
      <c r="CZ221">
        <v>-3.8419300000000003E-2</v>
      </c>
      <c r="DA221">
        <v>-0.16816390000000001</v>
      </c>
      <c r="DB221">
        <v>-0.1009529</v>
      </c>
      <c r="DC221">
        <v>1.8029199999999999E-2</v>
      </c>
      <c r="DD221">
        <v>1.2164299999999999E-2</v>
      </c>
      <c r="DE221">
        <v>1.20153E-2</v>
      </c>
      <c r="DF221">
        <v>1.45814E-2</v>
      </c>
      <c r="DG221">
        <v>1.8175699999999999E-2</v>
      </c>
      <c r="DH221">
        <v>8.0633000000000007E-3</v>
      </c>
      <c r="DI221">
        <v>1.5781E-3</v>
      </c>
      <c r="DJ221">
        <v>2.3739E-3</v>
      </c>
      <c r="DK221">
        <v>2.2461600000000002E-2</v>
      </c>
      <c r="DL221">
        <v>2.38283E-2</v>
      </c>
      <c r="DM221">
        <v>3.9267200000000002E-2</v>
      </c>
      <c r="DN221">
        <v>3.7771300000000001E-2</v>
      </c>
      <c r="DO221">
        <v>2.69479E-2</v>
      </c>
      <c r="DP221">
        <v>2.8744999999999999E-3</v>
      </c>
      <c r="DQ221">
        <v>-3.9952799999999997E-2</v>
      </c>
      <c r="DR221">
        <v>-6.0649799999999997E-2</v>
      </c>
      <c r="DS221">
        <v>-5.6880800000000002E-2</v>
      </c>
      <c r="DT221">
        <v>-4.57428E-2</v>
      </c>
      <c r="DU221">
        <v>0.34538079999999999</v>
      </c>
      <c r="DV221">
        <v>0.3541839</v>
      </c>
      <c r="DW221">
        <v>0.1186176</v>
      </c>
      <c r="DX221">
        <v>-3.4611200000000002E-2</v>
      </c>
      <c r="DY221">
        <v>-0.1643327</v>
      </c>
      <c r="DZ221">
        <v>-9.7392500000000007E-2</v>
      </c>
      <c r="EA221">
        <v>2.2207500000000002E-2</v>
      </c>
      <c r="EB221">
        <v>1.60561E-2</v>
      </c>
      <c r="EC221">
        <v>1.55541E-2</v>
      </c>
      <c r="ED221">
        <v>1.7793300000000001E-2</v>
      </c>
      <c r="EE221">
        <v>2.1117199999999999E-2</v>
      </c>
      <c r="EF221">
        <v>1.06956E-2</v>
      </c>
      <c r="EG221">
        <v>4.1120000000000002E-3</v>
      </c>
      <c r="EH221">
        <v>5.0698999999999996E-3</v>
      </c>
      <c r="EI221">
        <v>2.5607899999999999E-2</v>
      </c>
      <c r="EJ221">
        <v>2.7478699999999998E-2</v>
      </c>
      <c r="EK221">
        <v>4.3523600000000003E-2</v>
      </c>
      <c r="EL221">
        <v>4.2604999999999997E-2</v>
      </c>
      <c r="EM221">
        <v>3.2287099999999999E-2</v>
      </c>
      <c r="EN221">
        <v>8.5690000000000002E-3</v>
      </c>
      <c r="EO221">
        <v>-3.4013799999999997E-2</v>
      </c>
      <c r="EP221">
        <v>-5.4567299999999999E-2</v>
      </c>
      <c r="EQ221">
        <v>-5.0700000000000002E-2</v>
      </c>
      <c r="ER221">
        <v>-3.9433099999999999E-2</v>
      </c>
      <c r="ES221">
        <v>0.3515182</v>
      </c>
      <c r="ET221">
        <v>0.3599427</v>
      </c>
      <c r="EU221">
        <v>0.1242399</v>
      </c>
      <c r="EV221">
        <v>-2.9112900000000001E-2</v>
      </c>
      <c r="EW221">
        <v>-0.158801</v>
      </c>
      <c r="EX221">
        <v>-9.2251799999999995E-2</v>
      </c>
      <c r="EY221">
        <v>78.021529999999998</v>
      </c>
      <c r="EZ221">
        <v>77.085819999999998</v>
      </c>
      <c r="FA221">
        <v>75.491739999999993</v>
      </c>
      <c r="FB221">
        <v>74.277109999999993</v>
      </c>
      <c r="FC221">
        <v>73.442809999999994</v>
      </c>
      <c r="FD221">
        <v>72.682950000000005</v>
      </c>
      <c r="FE221">
        <v>71.589259999999996</v>
      </c>
      <c r="FF221">
        <v>72.808639999999997</v>
      </c>
      <c r="FG221">
        <v>78.314539999999994</v>
      </c>
      <c r="FH221">
        <v>84.764420000000001</v>
      </c>
      <c r="FI221">
        <v>90.460149999999999</v>
      </c>
      <c r="FJ221">
        <v>95.361369999999994</v>
      </c>
      <c r="FK221">
        <v>99.82253</v>
      </c>
      <c r="FL221">
        <v>103.39870000000001</v>
      </c>
      <c r="FM221">
        <v>106.047</v>
      </c>
      <c r="FN221">
        <v>107.4294</v>
      </c>
      <c r="FO221">
        <v>107.3531</v>
      </c>
      <c r="FP221">
        <v>105.8972</v>
      </c>
      <c r="FQ221">
        <v>102.3039</v>
      </c>
      <c r="FR221">
        <v>96.542360000000002</v>
      </c>
      <c r="FS221">
        <v>92.373779999999996</v>
      </c>
      <c r="FT221">
        <v>88.906639999999996</v>
      </c>
      <c r="FU221">
        <v>86.223849999999999</v>
      </c>
      <c r="FV221">
        <v>84.416439999999994</v>
      </c>
      <c r="FW221">
        <v>7.1947899999999995E-2</v>
      </c>
      <c r="FX221">
        <v>3.8032000000000001E-3</v>
      </c>
      <c r="FY221">
        <v>5.5577999999999999E-3</v>
      </c>
      <c r="FZ221">
        <v>0</v>
      </c>
      <c r="GA221">
        <v>0</v>
      </c>
    </row>
    <row r="222" spans="1:183" x14ac:dyDescent="0.3">
      <c r="A222" t="s">
        <v>52</v>
      </c>
      <c r="B222" t="s">
        <v>53</v>
      </c>
      <c r="C222" t="s">
        <v>93</v>
      </c>
      <c r="D222" s="6">
        <v>44810</v>
      </c>
      <c r="E222" s="46">
        <v>18</v>
      </c>
      <c r="F222" s="46">
        <v>21</v>
      </c>
      <c r="G222" s="46">
        <v>18</v>
      </c>
      <c r="H222" s="46">
        <v>20</v>
      </c>
      <c r="I222">
        <v>65963</v>
      </c>
      <c r="J222">
        <v>65981</v>
      </c>
      <c r="K222">
        <v>1.7490190000000001</v>
      </c>
      <c r="L222">
        <v>1.5270900000000001</v>
      </c>
      <c r="M222">
        <v>1.3590690000000001</v>
      </c>
      <c r="N222">
        <v>1.2242690000000001</v>
      </c>
      <c r="O222">
        <v>1.1281129999999999</v>
      </c>
      <c r="P222">
        <v>1.0847439999999999</v>
      </c>
      <c r="Q222">
        <v>1.0992679999999999</v>
      </c>
      <c r="R222">
        <v>1.104026</v>
      </c>
      <c r="S222">
        <v>1.0932789999999999</v>
      </c>
      <c r="T222">
        <v>1.1960090000000001</v>
      </c>
      <c r="U222">
        <v>1.40425</v>
      </c>
      <c r="V222">
        <v>1.7017059999999999</v>
      </c>
      <c r="W222">
        <v>2.048006</v>
      </c>
      <c r="X222">
        <v>2.382609</v>
      </c>
      <c r="Y222">
        <v>2.6961279999999999</v>
      </c>
      <c r="Z222">
        <v>3.0241850000000001</v>
      </c>
      <c r="AA222">
        <v>3.256424</v>
      </c>
      <c r="AB222">
        <v>3.4567380000000001</v>
      </c>
      <c r="AC222">
        <v>3.3938809999999999</v>
      </c>
      <c r="AD222">
        <v>3.2611309999999998</v>
      </c>
      <c r="AE222">
        <v>3.0932059999999999</v>
      </c>
      <c r="AF222">
        <v>2.8616809999999999</v>
      </c>
      <c r="AG222">
        <v>2.4872839999999998</v>
      </c>
      <c r="AH222">
        <v>2.085537</v>
      </c>
      <c r="AI222">
        <v>-0.1177353</v>
      </c>
      <c r="AJ222">
        <v>-7.7088500000000004E-2</v>
      </c>
      <c r="AK222">
        <v>-4.43396E-2</v>
      </c>
      <c r="AL222">
        <v>-2.56376E-2</v>
      </c>
      <c r="AM222">
        <v>-2.1349300000000002E-2</v>
      </c>
      <c r="AN222">
        <v>-1.33172E-2</v>
      </c>
      <c r="AO222">
        <v>-2.0001499999999998E-2</v>
      </c>
      <c r="AP222">
        <v>-1.7674800000000001E-2</v>
      </c>
      <c r="AQ222">
        <v>-3.7244399999999997E-2</v>
      </c>
      <c r="AR222">
        <v>-5.4546600000000001E-2</v>
      </c>
      <c r="AS222">
        <v>-6.2092899999999999E-2</v>
      </c>
      <c r="AT222">
        <v>-7.1647299999999997E-2</v>
      </c>
      <c r="AU222">
        <v>-9.2079300000000003E-2</v>
      </c>
      <c r="AV222">
        <v>-0.1209389</v>
      </c>
      <c r="AW222">
        <v>-0.14055010000000001</v>
      </c>
      <c r="AX222">
        <v>-0.14357929999999999</v>
      </c>
      <c r="AY222">
        <v>-0.1179423</v>
      </c>
      <c r="AZ222">
        <v>0.23688219999999999</v>
      </c>
      <c r="BA222">
        <v>0.34983239999999999</v>
      </c>
      <c r="BB222">
        <v>0.3010099</v>
      </c>
      <c r="BC222">
        <v>2.8923000000000001E-2</v>
      </c>
      <c r="BD222">
        <v>-0.22317010000000001</v>
      </c>
      <c r="BE222">
        <v>-0.1612635</v>
      </c>
      <c r="BF222">
        <v>-0.1292295</v>
      </c>
      <c r="BG222">
        <v>-0.1127094</v>
      </c>
      <c r="BH222">
        <v>-7.2369299999999998E-2</v>
      </c>
      <c r="BI222">
        <v>-3.99961E-2</v>
      </c>
      <c r="BJ222">
        <v>-2.1685900000000001E-2</v>
      </c>
      <c r="BK222">
        <v>-1.7710099999999999E-2</v>
      </c>
      <c r="BL222">
        <v>-9.9822999999999995E-3</v>
      </c>
      <c r="BM222">
        <v>-1.6708000000000001E-2</v>
      </c>
      <c r="BN222">
        <v>-1.41484E-2</v>
      </c>
      <c r="BO222">
        <v>-3.3375700000000001E-2</v>
      </c>
      <c r="BP222">
        <v>-5.0248500000000001E-2</v>
      </c>
      <c r="BQ222">
        <v>-5.7367500000000002E-2</v>
      </c>
      <c r="BR222">
        <v>-6.6416600000000006E-2</v>
      </c>
      <c r="BS222">
        <v>-8.63902E-2</v>
      </c>
      <c r="BT222">
        <v>-0.1149414</v>
      </c>
      <c r="BU222">
        <v>-0.13442009999999999</v>
      </c>
      <c r="BV222">
        <v>-0.13739750000000001</v>
      </c>
      <c r="BW222">
        <v>-0.11170629999999999</v>
      </c>
      <c r="BX222">
        <v>0.24310609999999999</v>
      </c>
      <c r="BY222">
        <v>0.35611290000000001</v>
      </c>
      <c r="BZ222">
        <v>0.30674889999999999</v>
      </c>
      <c r="CA222">
        <v>3.4444799999999998E-2</v>
      </c>
      <c r="CB222">
        <v>-0.21753159999999999</v>
      </c>
      <c r="CC222">
        <v>-0.1558735</v>
      </c>
      <c r="CD222">
        <v>-0.12415610000000001</v>
      </c>
      <c r="CE222">
        <v>-0.10922850000000001</v>
      </c>
      <c r="CF222">
        <v>-6.9100900000000007E-2</v>
      </c>
      <c r="CG222">
        <v>-3.6987699999999998E-2</v>
      </c>
      <c r="CH222">
        <v>-1.8949000000000001E-2</v>
      </c>
      <c r="CI222">
        <v>-1.51897E-2</v>
      </c>
      <c r="CJ222">
        <v>-7.6724999999999996E-3</v>
      </c>
      <c r="CK222">
        <v>-1.4426899999999999E-2</v>
      </c>
      <c r="CL222">
        <v>-1.1706100000000001E-2</v>
      </c>
      <c r="CM222">
        <v>-3.0696299999999999E-2</v>
      </c>
      <c r="CN222">
        <v>-4.72717E-2</v>
      </c>
      <c r="CO222">
        <v>-5.4094700000000003E-2</v>
      </c>
      <c r="CP222">
        <v>-6.2793799999999997E-2</v>
      </c>
      <c r="CQ222">
        <v>-8.2449999999999996E-2</v>
      </c>
      <c r="CR222">
        <v>-0.1107875</v>
      </c>
      <c r="CS222">
        <v>-0.1301744</v>
      </c>
      <c r="CT222">
        <v>-0.13311600000000001</v>
      </c>
      <c r="CU222">
        <v>-0.1073873</v>
      </c>
      <c r="CV222">
        <v>0.24741669999999999</v>
      </c>
      <c r="CW222">
        <v>0.36046270000000002</v>
      </c>
      <c r="CX222">
        <v>0.31072369999999999</v>
      </c>
      <c r="CY222">
        <v>3.8269200000000003E-2</v>
      </c>
      <c r="CZ222">
        <v>-0.21362629999999999</v>
      </c>
      <c r="DA222">
        <v>-0.15214040000000001</v>
      </c>
      <c r="DB222">
        <v>-0.1206422</v>
      </c>
      <c r="DC222">
        <v>-0.1057477</v>
      </c>
      <c r="DD222">
        <v>-6.5832399999999999E-2</v>
      </c>
      <c r="DE222">
        <v>-3.39794E-2</v>
      </c>
      <c r="DF222">
        <v>-1.62121E-2</v>
      </c>
      <c r="DG222">
        <v>-1.26693E-2</v>
      </c>
      <c r="DH222">
        <v>-5.3626999999999998E-3</v>
      </c>
      <c r="DI222">
        <v>-1.2145700000000001E-2</v>
      </c>
      <c r="DJ222">
        <v>-9.2636999999999997E-3</v>
      </c>
      <c r="DK222">
        <v>-2.8016900000000001E-2</v>
      </c>
      <c r="DL222">
        <v>-4.4294899999999998E-2</v>
      </c>
      <c r="DM222">
        <v>-5.0821900000000003E-2</v>
      </c>
      <c r="DN222">
        <v>-5.9170899999999998E-2</v>
      </c>
      <c r="DO222">
        <v>-7.8509800000000005E-2</v>
      </c>
      <c r="DP222">
        <v>-0.1066336</v>
      </c>
      <c r="DQ222">
        <v>-0.12592880000000001</v>
      </c>
      <c r="DR222">
        <v>-0.12883459999999999</v>
      </c>
      <c r="DS222">
        <v>-0.1030683</v>
      </c>
      <c r="DT222">
        <v>0.25172739999999999</v>
      </c>
      <c r="DU222">
        <v>0.36481249999999998</v>
      </c>
      <c r="DV222">
        <v>0.31469849999999999</v>
      </c>
      <c r="DW222">
        <v>4.2093600000000002E-2</v>
      </c>
      <c r="DX222">
        <v>-0.20972109999999999</v>
      </c>
      <c r="DY222">
        <v>-0.14840729999999999</v>
      </c>
      <c r="DZ222">
        <v>-0.1171283</v>
      </c>
      <c r="EA222">
        <v>-0.1007218</v>
      </c>
      <c r="EB222">
        <v>-6.1113199999999999E-2</v>
      </c>
      <c r="EC222">
        <v>-2.96359E-2</v>
      </c>
      <c r="ED222">
        <v>-1.2260500000000001E-2</v>
      </c>
      <c r="EE222">
        <v>-9.0302000000000004E-3</v>
      </c>
      <c r="EF222">
        <v>-2.0276999999999999E-3</v>
      </c>
      <c r="EG222">
        <v>-8.8521999999999993E-3</v>
      </c>
      <c r="EH222">
        <v>-5.7372999999999999E-3</v>
      </c>
      <c r="EI222">
        <v>-2.4148200000000002E-2</v>
      </c>
      <c r="EJ222">
        <v>-3.9996799999999999E-2</v>
      </c>
      <c r="EK222">
        <v>-4.6096600000000001E-2</v>
      </c>
      <c r="EL222">
        <v>-5.3940200000000001E-2</v>
      </c>
      <c r="EM222">
        <v>-7.2820800000000005E-2</v>
      </c>
      <c r="EN222">
        <v>-0.10063610000000001</v>
      </c>
      <c r="EO222">
        <v>-0.1197988</v>
      </c>
      <c r="EP222">
        <v>-0.12265280000000001</v>
      </c>
      <c r="EQ222">
        <v>-9.6832299999999996E-2</v>
      </c>
      <c r="ER222">
        <v>0.25795129999999999</v>
      </c>
      <c r="ES222">
        <v>0.3710929</v>
      </c>
      <c r="ET222">
        <v>0.32043739999999998</v>
      </c>
      <c r="EU222">
        <v>4.7615299999999999E-2</v>
      </c>
      <c r="EV222">
        <v>-0.2040826</v>
      </c>
      <c r="EW222">
        <v>-0.14301730000000001</v>
      </c>
      <c r="EX222">
        <v>-0.1120548</v>
      </c>
      <c r="EY222">
        <v>82.040419999999997</v>
      </c>
      <c r="EZ222">
        <v>80.889690000000002</v>
      </c>
      <c r="FA222">
        <v>79.567250000000001</v>
      </c>
      <c r="FB222">
        <v>78.536990000000003</v>
      </c>
      <c r="FC222">
        <v>77.462119999999999</v>
      </c>
      <c r="FD222">
        <v>76.906080000000003</v>
      </c>
      <c r="FE222">
        <v>76.161420000000007</v>
      </c>
      <c r="FF222">
        <v>78.28622</v>
      </c>
      <c r="FG222">
        <v>83.719220000000007</v>
      </c>
      <c r="FH222">
        <v>89.951149999999998</v>
      </c>
      <c r="FI222">
        <v>95.097719999999995</v>
      </c>
      <c r="FJ222">
        <v>100.1914</v>
      </c>
      <c r="FK222">
        <v>104.1427</v>
      </c>
      <c r="FL222">
        <v>107.59269999999999</v>
      </c>
      <c r="FM222">
        <v>109.17570000000001</v>
      </c>
      <c r="FN222">
        <v>110.2281</v>
      </c>
      <c r="FO222">
        <v>109.1254</v>
      </c>
      <c r="FP222">
        <v>106.6858</v>
      </c>
      <c r="FQ222">
        <v>102.5264</v>
      </c>
      <c r="FR222">
        <v>96.069239999999994</v>
      </c>
      <c r="FS222">
        <v>91.257130000000004</v>
      </c>
      <c r="FT222">
        <v>88.334159999999997</v>
      </c>
      <c r="FU222">
        <v>86.209590000000006</v>
      </c>
      <c r="FV222">
        <v>84.071979999999996</v>
      </c>
      <c r="FW222">
        <v>7.8963500000000006E-2</v>
      </c>
      <c r="FX222">
        <v>3.9291999999999999E-3</v>
      </c>
      <c r="FY222">
        <v>4.6407000000000002E-3</v>
      </c>
      <c r="FZ222">
        <v>0</v>
      </c>
      <c r="GA222">
        <v>0</v>
      </c>
    </row>
    <row r="223" spans="1:183" x14ac:dyDescent="0.3">
      <c r="A223" t="s">
        <v>52</v>
      </c>
      <c r="B223" t="s">
        <v>53</v>
      </c>
      <c r="C223" t="s">
        <v>93</v>
      </c>
      <c r="D223" s="6">
        <v>44811</v>
      </c>
      <c r="E223" s="46">
        <v>17</v>
      </c>
      <c r="F223" s="46">
        <v>20</v>
      </c>
      <c r="G223" s="46">
        <v>17</v>
      </c>
      <c r="H223" s="46">
        <v>20</v>
      </c>
      <c r="I223">
        <v>64550</v>
      </c>
      <c r="J223">
        <v>65923</v>
      </c>
      <c r="K223">
        <v>1.822546</v>
      </c>
      <c r="L223">
        <v>1.5754490000000001</v>
      </c>
      <c r="M223">
        <v>1.3903289999999999</v>
      </c>
      <c r="N223">
        <v>1.251601</v>
      </c>
      <c r="O223">
        <v>1.151608</v>
      </c>
      <c r="P223">
        <v>1.10293</v>
      </c>
      <c r="Q223">
        <v>1.1095630000000001</v>
      </c>
      <c r="R223">
        <v>1.102201</v>
      </c>
      <c r="S223">
        <v>1.061023</v>
      </c>
      <c r="T223">
        <v>1.124933</v>
      </c>
      <c r="U223">
        <v>1.26834</v>
      </c>
      <c r="V223">
        <v>1.485357</v>
      </c>
      <c r="W223">
        <v>1.760937</v>
      </c>
      <c r="X223">
        <v>2.0417730000000001</v>
      </c>
      <c r="Y223">
        <v>2.3336749999999999</v>
      </c>
      <c r="Z223">
        <v>2.6406960000000002</v>
      </c>
      <c r="AA223">
        <v>2.8827560000000001</v>
      </c>
      <c r="AB223">
        <v>3.1066229999999999</v>
      </c>
      <c r="AC223">
        <v>3.189886</v>
      </c>
      <c r="AD223">
        <v>3.0114339999999999</v>
      </c>
      <c r="AE223">
        <v>2.801069</v>
      </c>
      <c r="AF223">
        <v>2.5636260000000002</v>
      </c>
      <c r="AG223">
        <v>2.2050930000000002</v>
      </c>
      <c r="AH223">
        <v>1.8440430000000001</v>
      </c>
      <c r="AI223">
        <v>-9.05445E-2</v>
      </c>
      <c r="AJ223">
        <v>-6.8850700000000001E-2</v>
      </c>
      <c r="AK223">
        <v>-4.37402E-2</v>
      </c>
      <c r="AL223">
        <v>-2.6360600000000001E-2</v>
      </c>
      <c r="AM223">
        <v>-1.44101E-2</v>
      </c>
      <c r="AN223">
        <v>-9.6664999999999997E-3</v>
      </c>
      <c r="AO223">
        <v>-1.72543E-2</v>
      </c>
      <c r="AP223">
        <v>-1.6649000000000001E-2</v>
      </c>
      <c r="AQ223">
        <v>-3.6156500000000001E-2</v>
      </c>
      <c r="AR223">
        <v>-4.0167399999999999E-2</v>
      </c>
      <c r="AS223">
        <v>-5.1487999999999999E-2</v>
      </c>
      <c r="AT223">
        <v>-5.6700300000000002E-2</v>
      </c>
      <c r="AU223">
        <v>-6.17435E-2</v>
      </c>
      <c r="AV223">
        <v>-8.0842600000000001E-2</v>
      </c>
      <c r="AW223">
        <v>-9.9237500000000006E-2</v>
      </c>
      <c r="AX223">
        <v>-0.10346909999999999</v>
      </c>
      <c r="AY223">
        <v>0.25807580000000002</v>
      </c>
      <c r="AZ223">
        <v>0.3507517</v>
      </c>
      <c r="BA223">
        <v>0.3307966</v>
      </c>
      <c r="BB223">
        <v>0.24607480000000001</v>
      </c>
      <c r="BC223">
        <v>-0.25733660000000003</v>
      </c>
      <c r="BD223">
        <v>-0.27045469999999999</v>
      </c>
      <c r="BE223">
        <v>-0.17291580000000001</v>
      </c>
      <c r="BF223">
        <v>-0.10714849999999999</v>
      </c>
      <c r="BG223">
        <v>-8.5536899999999999E-2</v>
      </c>
      <c r="BH223">
        <v>-6.4199800000000001E-2</v>
      </c>
      <c r="BI223">
        <v>-3.9461200000000002E-2</v>
      </c>
      <c r="BJ223">
        <v>-2.24146E-2</v>
      </c>
      <c r="BK223">
        <v>-1.08059E-2</v>
      </c>
      <c r="BL223">
        <v>-6.3435999999999996E-3</v>
      </c>
      <c r="BM223">
        <v>-1.39545E-2</v>
      </c>
      <c r="BN223">
        <v>-1.31383E-2</v>
      </c>
      <c r="BO223">
        <v>-3.2416899999999998E-2</v>
      </c>
      <c r="BP223">
        <v>-3.6117799999999999E-2</v>
      </c>
      <c r="BQ223">
        <v>-4.7143299999999999E-2</v>
      </c>
      <c r="BR223">
        <v>-5.2036800000000001E-2</v>
      </c>
      <c r="BS223">
        <v>-5.6729000000000002E-2</v>
      </c>
      <c r="BT223">
        <v>-7.5532199999999994E-2</v>
      </c>
      <c r="BU223">
        <v>-9.3784099999999995E-2</v>
      </c>
      <c r="BV223">
        <v>-9.7902400000000001E-2</v>
      </c>
      <c r="BW223">
        <v>0.26361669999999998</v>
      </c>
      <c r="BX223">
        <v>0.35636420000000002</v>
      </c>
      <c r="BY223">
        <v>0.3363274</v>
      </c>
      <c r="BZ223">
        <v>0.25123590000000001</v>
      </c>
      <c r="CA223">
        <v>-0.25194909999999998</v>
      </c>
      <c r="CB223">
        <v>-0.2651462</v>
      </c>
      <c r="CC223">
        <v>-0.16792799999999999</v>
      </c>
      <c r="CD223">
        <v>-0.10252790000000001</v>
      </c>
      <c r="CE223">
        <v>-8.2068699999999994E-2</v>
      </c>
      <c r="CF223">
        <v>-6.0978600000000001E-2</v>
      </c>
      <c r="CG223">
        <v>-3.6497500000000002E-2</v>
      </c>
      <c r="CH223">
        <v>-1.96816E-2</v>
      </c>
      <c r="CI223">
        <v>-8.3096999999999997E-3</v>
      </c>
      <c r="CJ223">
        <v>-4.0420999999999999E-3</v>
      </c>
      <c r="CK223">
        <v>-1.1669000000000001E-2</v>
      </c>
      <c r="CL223">
        <v>-1.07069E-2</v>
      </c>
      <c r="CM223">
        <v>-2.98269E-2</v>
      </c>
      <c r="CN223">
        <v>-3.3313099999999998E-2</v>
      </c>
      <c r="CO223">
        <v>-4.4134199999999998E-2</v>
      </c>
      <c r="CP223">
        <v>-4.88069E-2</v>
      </c>
      <c r="CQ223">
        <v>-5.3255999999999998E-2</v>
      </c>
      <c r="CR223">
        <v>-7.1854299999999996E-2</v>
      </c>
      <c r="CS223">
        <v>-9.0007100000000007E-2</v>
      </c>
      <c r="CT223">
        <v>-9.4047000000000006E-2</v>
      </c>
      <c r="CU223">
        <v>0.26745439999999998</v>
      </c>
      <c r="CV223">
        <v>0.3602514</v>
      </c>
      <c r="CW223">
        <v>0.34015800000000002</v>
      </c>
      <c r="CX223">
        <v>0.2548105</v>
      </c>
      <c r="CY223">
        <v>-0.24821770000000001</v>
      </c>
      <c r="CZ223">
        <v>-0.26146950000000002</v>
      </c>
      <c r="DA223">
        <v>-0.16447339999999999</v>
      </c>
      <c r="DB223">
        <v>-9.9327700000000005E-2</v>
      </c>
      <c r="DC223">
        <v>-7.8600500000000004E-2</v>
      </c>
      <c r="DD223">
        <v>-5.77574E-2</v>
      </c>
      <c r="DE223">
        <v>-3.3533899999999998E-2</v>
      </c>
      <c r="DF223">
        <v>-1.6948600000000001E-2</v>
      </c>
      <c r="DG223">
        <v>-5.8133999999999998E-3</v>
      </c>
      <c r="DH223">
        <v>-1.7407E-3</v>
      </c>
      <c r="DI223">
        <v>-9.3836000000000006E-3</v>
      </c>
      <c r="DJ223">
        <v>-8.2754000000000005E-3</v>
      </c>
      <c r="DK223">
        <v>-2.7236900000000001E-2</v>
      </c>
      <c r="DL223">
        <v>-3.0508299999999999E-2</v>
      </c>
      <c r="DM223">
        <v>-4.1125200000000001E-2</v>
      </c>
      <c r="DN223">
        <v>-4.5576999999999999E-2</v>
      </c>
      <c r="DO223">
        <v>-4.9783000000000001E-2</v>
      </c>
      <c r="DP223">
        <v>-6.8176399999999998E-2</v>
      </c>
      <c r="DQ223">
        <v>-8.6230100000000004E-2</v>
      </c>
      <c r="DR223">
        <v>-9.0191499999999994E-2</v>
      </c>
      <c r="DS223">
        <v>0.27129199999999998</v>
      </c>
      <c r="DT223">
        <v>0.36413859999999998</v>
      </c>
      <c r="DU223">
        <v>0.34398859999999998</v>
      </c>
      <c r="DV223">
        <v>0.25838499999999998</v>
      </c>
      <c r="DW223">
        <v>-0.24448629999999999</v>
      </c>
      <c r="DX223">
        <v>-0.25779289999999999</v>
      </c>
      <c r="DY223">
        <v>-0.16101879999999999</v>
      </c>
      <c r="DZ223">
        <v>-9.6127500000000005E-2</v>
      </c>
      <c r="EA223">
        <v>-7.3593000000000006E-2</v>
      </c>
      <c r="EB223">
        <v>-5.3106500000000001E-2</v>
      </c>
      <c r="EC223">
        <v>-2.92549E-2</v>
      </c>
      <c r="ED223">
        <v>-1.30025E-2</v>
      </c>
      <c r="EE223">
        <v>-2.2092000000000001E-3</v>
      </c>
      <c r="EF223">
        <v>1.5823E-3</v>
      </c>
      <c r="EG223">
        <v>-6.0838000000000003E-3</v>
      </c>
      <c r="EH223">
        <v>-4.7647999999999996E-3</v>
      </c>
      <c r="EI223">
        <v>-2.3497299999999999E-2</v>
      </c>
      <c r="EJ223">
        <v>-2.6458700000000002E-2</v>
      </c>
      <c r="EK223">
        <v>-3.6780500000000001E-2</v>
      </c>
      <c r="EL223">
        <v>-4.0913499999999998E-2</v>
      </c>
      <c r="EM223">
        <v>-4.4768599999999999E-2</v>
      </c>
      <c r="EN223">
        <v>-6.2866000000000005E-2</v>
      </c>
      <c r="EO223">
        <v>-8.0776799999999996E-2</v>
      </c>
      <c r="EP223">
        <v>-8.46248E-2</v>
      </c>
      <c r="EQ223">
        <v>0.276833</v>
      </c>
      <c r="ER223">
        <v>0.3697511</v>
      </c>
      <c r="ES223">
        <v>0.34951939999999998</v>
      </c>
      <c r="ET223">
        <v>0.26354620000000001</v>
      </c>
      <c r="EU223">
        <v>-0.2390988</v>
      </c>
      <c r="EV223">
        <v>-0.25248429999999999</v>
      </c>
      <c r="EW223">
        <v>-0.1560309</v>
      </c>
      <c r="EX223">
        <v>-9.1506900000000002E-2</v>
      </c>
      <c r="EY223">
        <v>82.756069999999994</v>
      </c>
      <c r="EZ223">
        <v>81.190089999999998</v>
      </c>
      <c r="FA223">
        <v>79.458799999999997</v>
      </c>
      <c r="FB223">
        <v>78.688190000000006</v>
      </c>
      <c r="FC223">
        <v>77.49342</v>
      </c>
      <c r="FD223">
        <v>76.030720000000002</v>
      </c>
      <c r="FE223">
        <v>75.427520000000001</v>
      </c>
      <c r="FF223">
        <v>76.242069999999998</v>
      </c>
      <c r="FG223">
        <v>80.731430000000003</v>
      </c>
      <c r="FH223">
        <v>85.861199999999997</v>
      </c>
      <c r="FI223">
        <v>90.571749999999994</v>
      </c>
      <c r="FJ223">
        <v>94.533699999999996</v>
      </c>
      <c r="FK223">
        <v>98.173230000000004</v>
      </c>
      <c r="FL223">
        <v>101.136</v>
      </c>
      <c r="FM223">
        <v>103.0163</v>
      </c>
      <c r="FN223">
        <v>103.9991</v>
      </c>
      <c r="FO223">
        <v>103.8599</v>
      </c>
      <c r="FP223">
        <v>102.108</v>
      </c>
      <c r="FQ223">
        <v>97.757099999999994</v>
      </c>
      <c r="FR223">
        <v>92.168310000000005</v>
      </c>
      <c r="FS223">
        <v>88.465389999999999</v>
      </c>
      <c r="FT223">
        <v>86.487740000000002</v>
      </c>
      <c r="FU223">
        <v>84.170060000000007</v>
      </c>
      <c r="FV223">
        <v>82.009839999999997</v>
      </c>
      <c r="FW223">
        <v>7.0547499999999999E-2</v>
      </c>
      <c r="FX223">
        <v>3.6083999999999999E-3</v>
      </c>
      <c r="FY223">
        <v>3.6083999999999999E-3</v>
      </c>
      <c r="FZ223">
        <v>0</v>
      </c>
      <c r="GA223">
        <v>0</v>
      </c>
    </row>
    <row r="224" spans="1:183" x14ac:dyDescent="0.3">
      <c r="A224" t="s">
        <v>52</v>
      </c>
      <c r="B224" t="s">
        <v>53</v>
      </c>
      <c r="C224" t="s">
        <v>93</v>
      </c>
      <c r="D224" s="6">
        <v>44812</v>
      </c>
      <c r="E224" s="46">
        <v>18</v>
      </c>
      <c r="F224" s="46">
        <v>20</v>
      </c>
      <c r="G224" s="46">
        <v>18</v>
      </c>
      <c r="H224" s="46">
        <v>19</v>
      </c>
      <c r="I224">
        <v>65857</v>
      </c>
      <c r="J224">
        <v>65875</v>
      </c>
      <c r="K224">
        <v>1.5923259999999999</v>
      </c>
      <c r="L224">
        <v>1.375707</v>
      </c>
      <c r="M224">
        <v>1.213705</v>
      </c>
      <c r="N224">
        <v>1.0978190000000001</v>
      </c>
      <c r="O224">
        <v>1.014697</v>
      </c>
      <c r="P224">
        <v>0.98125479999999998</v>
      </c>
      <c r="Q224">
        <v>1.004097</v>
      </c>
      <c r="R224">
        <v>0.99435470000000004</v>
      </c>
      <c r="S224">
        <v>0.9391003</v>
      </c>
      <c r="T224">
        <v>1.0064759999999999</v>
      </c>
      <c r="U224">
        <v>1.15402</v>
      </c>
      <c r="V224">
        <v>1.3789750000000001</v>
      </c>
      <c r="W224">
        <v>1.6724209999999999</v>
      </c>
      <c r="X224">
        <v>2.0071699999999999</v>
      </c>
      <c r="Y224">
        <v>2.336236</v>
      </c>
      <c r="Z224">
        <v>2.6975159999999998</v>
      </c>
      <c r="AA224">
        <v>3.000902</v>
      </c>
      <c r="AB224">
        <v>3.2615319999999999</v>
      </c>
      <c r="AC224">
        <v>3.3367360000000001</v>
      </c>
      <c r="AD224">
        <v>3.1712850000000001</v>
      </c>
      <c r="AE224">
        <v>2.9504540000000001</v>
      </c>
      <c r="AF224">
        <v>2.6836159999999998</v>
      </c>
      <c r="AG224">
        <v>2.3069380000000002</v>
      </c>
      <c r="AH224">
        <v>1.9318839999999999</v>
      </c>
      <c r="AI224">
        <v>-6.1630999999999998E-2</v>
      </c>
      <c r="AJ224">
        <v>-3.98219E-2</v>
      </c>
      <c r="AK224">
        <v>-2.5562600000000001E-2</v>
      </c>
      <c r="AL224">
        <v>-1.82206E-2</v>
      </c>
      <c r="AM224">
        <v>-1.3069600000000001E-2</v>
      </c>
      <c r="AN224">
        <v>-7.4446E-3</v>
      </c>
      <c r="AO224">
        <v>-1.38668E-2</v>
      </c>
      <c r="AP224">
        <v>-2.1086000000000001E-2</v>
      </c>
      <c r="AQ224">
        <v>-3.5640999999999999E-2</v>
      </c>
      <c r="AR224">
        <v>-3.6962200000000001E-2</v>
      </c>
      <c r="AS224">
        <v>-4.64182E-2</v>
      </c>
      <c r="AT224">
        <v>-5.6306599999999998E-2</v>
      </c>
      <c r="AU224">
        <v>-6.9663299999999997E-2</v>
      </c>
      <c r="AV224">
        <v>-8.2687399999999994E-2</v>
      </c>
      <c r="AW224">
        <v>-0.1151012</v>
      </c>
      <c r="AX224">
        <v>-0.1185484</v>
      </c>
      <c r="AY224">
        <v>-9.2716300000000001E-2</v>
      </c>
      <c r="AZ224">
        <v>0.2813927</v>
      </c>
      <c r="BA224">
        <v>0.36225180000000001</v>
      </c>
      <c r="BB224">
        <v>2.6801100000000001E-2</v>
      </c>
      <c r="BC224">
        <v>-0.1961012</v>
      </c>
      <c r="BD224">
        <v>-0.17724899999999999</v>
      </c>
      <c r="BE224">
        <v>-0.1204165</v>
      </c>
      <c r="BF224">
        <v>-7.4948699999999993E-2</v>
      </c>
      <c r="BG224">
        <v>-5.7145700000000001E-2</v>
      </c>
      <c r="BH224">
        <v>-3.56415E-2</v>
      </c>
      <c r="BI224">
        <v>-2.1770500000000002E-2</v>
      </c>
      <c r="BJ224">
        <v>-1.47394E-2</v>
      </c>
      <c r="BK224">
        <v>-9.9197E-3</v>
      </c>
      <c r="BL224">
        <v>-4.5697999999999997E-3</v>
      </c>
      <c r="BM224">
        <v>-1.09657E-2</v>
      </c>
      <c r="BN224">
        <v>-1.79887E-2</v>
      </c>
      <c r="BO224">
        <v>-3.2322700000000003E-2</v>
      </c>
      <c r="BP224">
        <v>-3.3280999999999998E-2</v>
      </c>
      <c r="BQ224">
        <v>-4.23725E-2</v>
      </c>
      <c r="BR224">
        <v>-5.1851300000000003E-2</v>
      </c>
      <c r="BS224">
        <v>-6.4751400000000001E-2</v>
      </c>
      <c r="BT224">
        <v>-7.7356300000000003E-2</v>
      </c>
      <c r="BU224">
        <v>-0.1095257</v>
      </c>
      <c r="BV224">
        <v>-0.112828</v>
      </c>
      <c r="BW224">
        <v>-8.6902699999999999E-2</v>
      </c>
      <c r="BX224">
        <v>0.28723759999999998</v>
      </c>
      <c r="BY224">
        <v>0.36798550000000002</v>
      </c>
      <c r="BZ224">
        <v>3.2308799999999999E-2</v>
      </c>
      <c r="CA224">
        <v>-0.19061110000000001</v>
      </c>
      <c r="CB224">
        <v>-0.1718779</v>
      </c>
      <c r="CC224">
        <v>-0.1152642</v>
      </c>
      <c r="CD224">
        <v>-7.0126400000000005E-2</v>
      </c>
      <c r="CE224">
        <v>-5.4039200000000003E-2</v>
      </c>
      <c r="CF224">
        <v>-3.2746299999999999E-2</v>
      </c>
      <c r="CG224">
        <v>-1.9144100000000001E-2</v>
      </c>
      <c r="CH224">
        <v>-1.23284E-2</v>
      </c>
      <c r="CI224">
        <v>-7.7381000000000004E-3</v>
      </c>
      <c r="CJ224">
        <v>-2.5787000000000002E-3</v>
      </c>
      <c r="CK224">
        <v>-8.9563999999999998E-3</v>
      </c>
      <c r="CL224">
        <v>-1.58435E-2</v>
      </c>
      <c r="CM224">
        <v>-3.0024499999999999E-2</v>
      </c>
      <c r="CN224">
        <v>-3.0731499999999998E-2</v>
      </c>
      <c r="CO224">
        <v>-3.9570399999999999E-2</v>
      </c>
      <c r="CP224">
        <v>-4.8765500000000003E-2</v>
      </c>
      <c r="CQ224">
        <v>-6.1349500000000001E-2</v>
      </c>
      <c r="CR224">
        <v>-7.3664099999999996E-2</v>
      </c>
      <c r="CS224">
        <v>-0.1056642</v>
      </c>
      <c r="CT224">
        <v>-0.10886609999999999</v>
      </c>
      <c r="CU224">
        <v>-8.28763E-2</v>
      </c>
      <c r="CV224">
        <v>0.29128569999999998</v>
      </c>
      <c r="CW224">
        <v>0.37195669999999997</v>
      </c>
      <c r="CX224">
        <v>3.61234E-2</v>
      </c>
      <c r="CY224">
        <v>-0.18680869999999999</v>
      </c>
      <c r="CZ224">
        <v>-0.1681579</v>
      </c>
      <c r="DA224">
        <v>-0.11169569999999999</v>
      </c>
      <c r="DB224">
        <v>-6.6786499999999999E-2</v>
      </c>
      <c r="DC224">
        <v>-5.0932600000000001E-2</v>
      </c>
      <c r="DD224">
        <v>-2.9850999999999999E-2</v>
      </c>
      <c r="DE224">
        <v>-1.65177E-2</v>
      </c>
      <c r="DF224">
        <v>-9.9173999999999998E-3</v>
      </c>
      <c r="DG224">
        <v>-5.5564999999999998E-3</v>
      </c>
      <c r="DH224">
        <v>-5.8770000000000003E-4</v>
      </c>
      <c r="DI224">
        <v>-6.9470000000000001E-3</v>
      </c>
      <c r="DJ224">
        <v>-1.3698399999999999E-2</v>
      </c>
      <c r="DK224">
        <v>-2.7726199999999999E-2</v>
      </c>
      <c r="DL224">
        <v>-2.8181899999999999E-2</v>
      </c>
      <c r="DM224">
        <v>-3.67684E-2</v>
      </c>
      <c r="DN224">
        <v>-4.56798E-2</v>
      </c>
      <c r="DO224">
        <v>-5.7947600000000002E-2</v>
      </c>
      <c r="DP224">
        <v>-6.9971800000000001E-2</v>
      </c>
      <c r="DQ224">
        <v>-0.10180259999999999</v>
      </c>
      <c r="DR224">
        <v>-0.1049042</v>
      </c>
      <c r="DS224">
        <v>-7.8849799999999998E-2</v>
      </c>
      <c r="DT224">
        <v>0.29533379999999998</v>
      </c>
      <c r="DU224">
        <v>0.37592779999999998</v>
      </c>
      <c r="DV224">
        <v>3.9938000000000001E-2</v>
      </c>
      <c r="DW224">
        <v>-0.18300620000000001</v>
      </c>
      <c r="DX224">
        <v>-0.1644379</v>
      </c>
      <c r="DY224">
        <v>-0.10812720000000001</v>
      </c>
      <c r="DZ224">
        <v>-6.3446699999999995E-2</v>
      </c>
      <c r="EA224">
        <v>-4.6447299999999997E-2</v>
      </c>
      <c r="EB224">
        <v>-2.5670700000000001E-2</v>
      </c>
      <c r="EC224">
        <v>-1.2725500000000001E-2</v>
      </c>
      <c r="ED224">
        <v>-6.4362000000000004E-3</v>
      </c>
      <c r="EE224">
        <v>-2.4066000000000001E-3</v>
      </c>
      <c r="EF224">
        <v>2.2870999999999998E-3</v>
      </c>
      <c r="EG224">
        <v>-4.0458999999999998E-3</v>
      </c>
      <c r="EH224">
        <v>-1.0600999999999999E-2</v>
      </c>
      <c r="EI224">
        <v>-2.44079E-2</v>
      </c>
      <c r="EJ224">
        <v>-2.45008E-2</v>
      </c>
      <c r="EK224">
        <v>-3.27227E-2</v>
      </c>
      <c r="EL224">
        <v>-4.1224499999999997E-2</v>
      </c>
      <c r="EM224">
        <v>-5.3035800000000001E-2</v>
      </c>
      <c r="EN224">
        <v>-6.4640699999999995E-2</v>
      </c>
      <c r="EO224">
        <v>-9.6227099999999996E-2</v>
      </c>
      <c r="EP224">
        <v>-9.9183800000000003E-2</v>
      </c>
      <c r="EQ224">
        <v>-7.3036199999999996E-2</v>
      </c>
      <c r="ER224">
        <v>0.30117870000000002</v>
      </c>
      <c r="ES224">
        <v>0.38166149999999999</v>
      </c>
      <c r="ET224">
        <v>4.5445699999999999E-2</v>
      </c>
      <c r="EU224">
        <v>-0.17751610000000001</v>
      </c>
      <c r="EV224">
        <v>-0.15906670000000001</v>
      </c>
      <c r="EW224">
        <v>-0.10297489999999999</v>
      </c>
      <c r="EX224">
        <v>-5.86244E-2</v>
      </c>
      <c r="EY224">
        <v>80.199420000000003</v>
      </c>
      <c r="EZ224">
        <v>78.474639999999994</v>
      </c>
      <c r="FA224">
        <v>77.081159999999997</v>
      </c>
      <c r="FB224">
        <v>75.793959999999998</v>
      </c>
      <c r="FC224">
        <v>75.244079999999997</v>
      </c>
      <c r="FD224">
        <v>74.130430000000004</v>
      </c>
      <c r="FE224">
        <v>73.700940000000003</v>
      </c>
      <c r="FF224">
        <v>75.097890000000007</v>
      </c>
      <c r="FG224">
        <v>79.533190000000005</v>
      </c>
      <c r="FH224">
        <v>85.194029999999998</v>
      </c>
      <c r="FI224">
        <v>90.145449999999997</v>
      </c>
      <c r="FJ224">
        <v>95.127430000000004</v>
      </c>
      <c r="FK224">
        <v>99.210679999999996</v>
      </c>
      <c r="FL224">
        <v>102.5264</v>
      </c>
      <c r="FM224">
        <v>105.0514</v>
      </c>
      <c r="FN224">
        <v>106.3496</v>
      </c>
      <c r="FO224">
        <v>105.7771</v>
      </c>
      <c r="FP224">
        <v>103.60980000000001</v>
      </c>
      <c r="FQ224">
        <v>99.611630000000005</v>
      </c>
      <c r="FR224">
        <v>93.892030000000005</v>
      </c>
      <c r="FS224">
        <v>89.436869999999999</v>
      </c>
      <c r="FT224">
        <v>86.803659999999994</v>
      </c>
      <c r="FU224">
        <v>84.297970000000007</v>
      </c>
      <c r="FV224">
        <v>82.031610000000001</v>
      </c>
      <c r="FW224">
        <v>6.9706099999999993E-2</v>
      </c>
      <c r="FX224">
        <v>4.914E-3</v>
      </c>
      <c r="FY224">
        <v>4.914E-3</v>
      </c>
      <c r="FZ224">
        <v>0</v>
      </c>
      <c r="GA224">
        <v>0</v>
      </c>
    </row>
    <row r="225" spans="1:183" x14ac:dyDescent="0.3">
      <c r="A225" t="s">
        <v>52</v>
      </c>
      <c r="B225" t="s">
        <v>53</v>
      </c>
      <c r="C225" t="s">
        <v>93</v>
      </c>
      <c r="D225" s="6">
        <v>44813</v>
      </c>
      <c r="E225" s="46">
        <v>17</v>
      </c>
      <c r="F225" s="46">
        <v>18</v>
      </c>
      <c r="G225" s="46">
        <v>17</v>
      </c>
      <c r="H225" s="46">
        <v>18</v>
      </c>
      <c r="I225">
        <v>24329</v>
      </c>
      <c r="J225">
        <v>65831</v>
      </c>
      <c r="K225">
        <v>1.637562</v>
      </c>
      <c r="L225">
        <v>1.421451</v>
      </c>
      <c r="M225">
        <v>1.2569220000000001</v>
      </c>
      <c r="N225">
        <v>1.129813</v>
      </c>
      <c r="O225">
        <v>1.0494460000000001</v>
      </c>
      <c r="P225">
        <v>1.015361</v>
      </c>
      <c r="Q225">
        <v>1.0601510000000001</v>
      </c>
      <c r="R225">
        <v>1.0617859999999999</v>
      </c>
      <c r="S225">
        <v>0.98952490000000004</v>
      </c>
      <c r="T225">
        <v>0.9928901</v>
      </c>
      <c r="U225">
        <v>1.0660799999999999</v>
      </c>
      <c r="V225">
        <v>1.2234769999999999</v>
      </c>
      <c r="W225">
        <v>1.425443</v>
      </c>
      <c r="X225">
        <v>1.6865250000000001</v>
      </c>
      <c r="Y225">
        <v>1.997592</v>
      </c>
      <c r="Z225">
        <v>2.353869</v>
      </c>
      <c r="AA225">
        <v>2.6617790000000001</v>
      </c>
      <c r="AB225">
        <v>2.90456</v>
      </c>
      <c r="AC225">
        <v>2.957951</v>
      </c>
      <c r="AD225">
        <v>2.7392780000000001</v>
      </c>
      <c r="AE225">
        <v>2.4723130000000002</v>
      </c>
      <c r="AF225">
        <v>2.1890420000000002</v>
      </c>
      <c r="AG225">
        <v>1.8686670000000001</v>
      </c>
      <c r="AH225">
        <v>1.5617160000000001</v>
      </c>
      <c r="AI225">
        <v>-7.8564800000000004E-2</v>
      </c>
      <c r="AJ225">
        <v>-5.9834400000000003E-2</v>
      </c>
      <c r="AK225">
        <v>-4.54057E-2</v>
      </c>
      <c r="AL225">
        <v>-3.3665100000000003E-2</v>
      </c>
      <c r="AM225">
        <v>-2.7982099999999999E-2</v>
      </c>
      <c r="AN225">
        <v>-2.4778600000000001E-2</v>
      </c>
      <c r="AO225">
        <v>-2.51925E-2</v>
      </c>
      <c r="AP225">
        <v>-2.61552E-2</v>
      </c>
      <c r="AQ225">
        <v>-3.7165900000000002E-2</v>
      </c>
      <c r="AR225">
        <v>-4.1639599999999999E-2</v>
      </c>
      <c r="AS225">
        <v>-4.4274500000000001E-2</v>
      </c>
      <c r="AT225">
        <v>-3.1886400000000002E-2</v>
      </c>
      <c r="AU225">
        <v>-5.3504299999999998E-2</v>
      </c>
      <c r="AV225">
        <v>-7.1601799999999993E-2</v>
      </c>
      <c r="AW225">
        <v>-7.6429399999999995E-2</v>
      </c>
      <c r="AX225">
        <v>-8.3916400000000002E-2</v>
      </c>
      <c r="AY225">
        <v>0.2090786</v>
      </c>
      <c r="AZ225">
        <v>0.27025139999999997</v>
      </c>
      <c r="BA225">
        <v>-0.1726087</v>
      </c>
      <c r="BB225">
        <v>-0.15331520000000001</v>
      </c>
      <c r="BC225">
        <v>-9.3087900000000001E-2</v>
      </c>
      <c r="BD225">
        <v>-6.6984699999999994E-2</v>
      </c>
      <c r="BE225">
        <v>-4.7100099999999999E-2</v>
      </c>
      <c r="BF225">
        <v>-3.4463100000000003E-2</v>
      </c>
      <c r="BG225">
        <v>-7.1323800000000007E-2</v>
      </c>
      <c r="BH225">
        <v>-5.3017000000000002E-2</v>
      </c>
      <c r="BI225">
        <v>-3.9298699999999999E-2</v>
      </c>
      <c r="BJ225">
        <v>-2.81636E-2</v>
      </c>
      <c r="BK225">
        <v>-2.2880399999999999E-2</v>
      </c>
      <c r="BL225">
        <v>-2.00124E-2</v>
      </c>
      <c r="BM225">
        <v>-2.0234499999999999E-2</v>
      </c>
      <c r="BN225">
        <v>-2.0753799999999999E-2</v>
      </c>
      <c r="BO225">
        <v>-3.1303499999999998E-2</v>
      </c>
      <c r="BP225">
        <v>-3.5420899999999998E-2</v>
      </c>
      <c r="BQ225">
        <v>-3.7758100000000003E-2</v>
      </c>
      <c r="BR225">
        <v>-2.49272E-2</v>
      </c>
      <c r="BS225">
        <v>-4.6141000000000001E-2</v>
      </c>
      <c r="BT225">
        <v>-6.3666200000000006E-2</v>
      </c>
      <c r="BU225">
        <v>-6.8054299999999998E-2</v>
      </c>
      <c r="BV225">
        <v>-7.5178900000000007E-2</v>
      </c>
      <c r="BW225">
        <v>0.21806629999999999</v>
      </c>
      <c r="BX225">
        <v>0.27946890000000002</v>
      </c>
      <c r="BY225">
        <v>-0.16328119999999999</v>
      </c>
      <c r="BZ225">
        <v>-0.1446549</v>
      </c>
      <c r="CA225">
        <v>-8.4935399999999994E-2</v>
      </c>
      <c r="CB225">
        <v>-5.9266699999999999E-2</v>
      </c>
      <c r="CC225">
        <v>-3.9891500000000003E-2</v>
      </c>
      <c r="CD225">
        <v>-2.7865500000000001E-2</v>
      </c>
      <c r="CE225">
        <v>-6.6308699999999998E-2</v>
      </c>
      <c r="CF225">
        <v>-4.8295299999999999E-2</v>
      </c>
      <c r="CG225">
        <v>-3.5069000000000003E-2</v>
      </c>
      <c r="CH225">
        <v>-2.4353199999999998E-2</v>
      </c>
      <c r="CI225">
        <v>-1.9347E-2</v>
      </c>
      <c r="CJ225">
        <v>-1.6711299999999998E-2</v>
      </c>
      <c r="CK225">
        <v>-1.6800599999999999E-2</v>
      </c>
      <c r="CL225">
        <v>-1.7012800000000002E-2</v>
      </c>
      <c r="CM225">
        <v>-2.7243199999999999E-2</v>
      </c>
      <c r="CN225">
        <v>-3.11139E-2</v>
      </c>
      <c r="CO225">
        <v>-3.3244799999999998E-2</v>
      </c>
      <c r="CP225">
        <v>-2.0107300000000002E-2</v>
      </c>
      <c r="CQ225">
        <v>-4.10412E-2</v>
      </c>
      <c r="CR225">
        <v>-5.8170100000000002E-2</v>
      </c>
      <c r="CS225">
        <v>-6.2253799999999998E-2</v>
      </c>
      <c r="CT225">
        <v>-6.9127400000000006E-2</v>
      </c>
      <c r="CU225">
        <v>0.22429109999999999</v>
      </c>
      <c r="CV225">
        <v>0.28585300000000002</v>
      </c>
      <c r="CW225">
        <v>-0.15682090000000001</v>
      </c>
      <c r="CX225">
        <v>-0.1386568</v>
      </c>
      <c r="CY225">
        <v>-7.9288999999999998E-2</v>
      </c>
      <c r="CZ225">
        <v>-5.3921299999999998E-2</v>
      </c>
      <c r="DA225">
        <v>-3.4898899999999997E-2</v>
      </c>
      <c r="DB225">
        <v>-2.3296000000000001E-2</v>
      </c>
      <c r="DC225">
        <v>-6.1293599999999997E-2</v>
      </c>
      <c r="DD225">
        <v>-4.3573599999999997E-2</v>
      </c>
      <c r="DE225">
        <v>-3.08393E-2</v>
      </c>
      <c r="DF225">
        <v>-2.05428E-2</v>
      </c>
      <c r="DG225">
        <v>-1.5813500000000001E-2</v>
      </c>
      <c r="DH225">
        <v>-1.34103E-2</v>
      </c>
      <c r="DI225">
        <v>-1.33667E-2</v>
      </c>
      <c r="DJ225">
        <v>-1.3271700000000001E-2</v>
      </c>
      <c r="DK225">
        <v>-2.3182899999999999E-2</v>
      </c>
      <c r="DL225">
        <v>-2.6806799999999999E-2</v>
      </c>
      <c r="DM225">
        <v>-2.87315E-2</v>
      </c>
      <c r="DN225">
        <v>-1.52874E-2</v>
      </c>
      <c r="DO225">
        <v>-3.5941500000000001E-2</v>
      </c>
      <c r="DP225">
        <v>-5.2673999999999999E-2</v>
      </c>
      <c r="DQ225">
        <v>-5.6453299999999998E-2</v>
      </c>
      <c r="DR225">
        <v>-6.3075800000000001E-2</v>
      </c>
      <c r="DS225">
        <v>0.230516</v>
      </c>
      <c r="DT225">
        <v>0.29223710000000003</v>
      </c>
      <c r="DU225">
        <v>-0.15036060000000001</v>
      </c>
      <c r="DV225">
        <v>-0.13265869999999999</v>
      </c>
      <c r="DW225">
        <v>-7.3642600000000003E-2</v>
      </c>
      <c r="DX225">
        <v>-4.8575899999999998E-2</v>
      </c>
      <c r="DY225">
        <v>-2.99063E-2</v>
      </c>
      <c r="DZ225">
        <v>-1.87265E-2</v>
      </c>
      <c r="EA225">
        <v>-5.4052599999999999E-2</v>
      </c>
      <c r="EB225">
        <v>-3.6756200000000003E-2</v>
      </c>
      <c r="EC225">
        <v>-2.4732299999999999E-2</v>
      </c>
      <c r="ED225">
        <v>-1.5041300000000001E-2</v>
      </c>
      <c r="EE225">
        <v>-1.07118E-2</v>
      </c>
      <c r="EF225">
        <v>-8.6441E-3</v>
      </c>
      <c r="EG225">
        <v>-8.4086999999999999E-3</v>
      </c>
      <c r="EH225">
        <v>-7.8703000000000002E-3</v>
      </c>
      <c r="EI225">
        <v>-1.7320499999999999E-2</v>
      </c>
      <c r="EJ225">
        <v>-2.0588100000000002E-2</v>
      </c>
      <c r="EK225">
        <v>-2.2214999999999999E-2</v>
      </c>
      <c r="EL225">
        <v>-8.3281999999999991E-3</v>
      </c>
      <c r="EM225">
        <v>-2.8578200000000002E-2</v>
      </c>
      <c r="EN225">
        <v>-4.4738399999999998E-2</v>
      </c>
      <c r="EO225">
        <v>-4.8078200000000001E-2</v>
      </c>
      <c r="EP225">
        <v>-5.4338400000000002E-2</v>
      </c>
      <c r="EQ225">
        <v>0.23950360000000001</v>
      </c>
      <c r="ER225">
        <v>0.30145460000000002</v>
      </c>
      <c r="ES225">
        <v>-0.14103299999999999</v>
      </c>
      <c r="ET225">
        <v>-0.1239985</v>
      </c>
      <c r="EU225">
        <v>-6.5490099999999996E-2</v>
      </c>
      <c r="EV225">
        <v>-4.0857900000000003E-2</v>
      </c>
      <c r="EW225">
        <v>-2.2697800000000001E-2</v>
      </c>
      <c r="EX225">
        <v>-1.21289E-2</v>
      </c>
      <c r="EY225">
        <v>83.005549999999999</v>
      </c>
      <c r="EZ225">
        <v>82.442670000000007</v>
      </c>
      <c r="FA225">
        <v>80.133979999999994</v>
      </c>
      <c r="FB225">
        <v>78.467029999999994</v>
      </c>
      <c r="FC225">
        <v>78.717320000000001</v>
      </c>
      <c r="FD225">
        <v>77.465549999999993</v>
      </c>
      <c r="FE225">
        <v>75.442089999999993</v>
      </c>
      <c r="FF225">
        <v>75.477959999999996</v>
      </c>
      <c r="FG225">
        <v>78.666430000000005</v>
      </c>
      <c r="FH225">
        <v>82.086250000000007</v>
      </c>
      <c r="FI225">
        <v>86.407960000000003</v>
      </c>
      <c r="FJ225">
        <v>91.14752</v>
      </c>
      <c r="FK225">
        <v>95.167680000000004</v>
      </c>
      <c r="FL225">
        <v>98.585059999999999</v>
      </c>
      <c r="FM225">
        <v>100.56310000000001</v>
      </c>
      <c r="FN225">
        <v>102.4503</v>
      </c>
      <c r="FO225">
        <v>102.8308</v>
      </c>
      <c r="FP225">
        <v>102.0234</v>
      </c>
      <c r="FQ225">
        <v>98.282910000000001</v>
      </c>
      <c r="FR225">
        <v>92.024410000000003</v>
      </c>
      <c r="FS225">
        <v>86.966639999999998</v>
      </c>
      <c r="FT225">
        <v>83.469149999999999</v>
      </c>
      <c r="FU225">
        <v>81.002830000000003</v>
      </c>
      <c r="FV225">
        <v>79.239350000000002</v>
      </c>
      <c r="FW225">
        <v>0.1113707</v>
      </c>
      <c r="FX225">
        <v>8.5016999999999992E-3</v>
      </c>
      <c r="FY225">
        <v>8.5016999999999992E-3</v>
      </c>
      <c r="FZ225">
        <v>0</v>
      </c>
      <c r="GA225">
        <v>0</v>
      </c>
    </row>
    <row r="226" spans="1:183" x14ac:dyDescent="0.3">
      <c r="A226" t="s">
        <v>52</v>
      </c>
      <c r="B226" t="s">
        <v>53</v>
      </c>
      <c r="C226" t="s">
        <v>101</v>
      </c>
      <c r="D226" s="6">
        <v>44753</v>
      </c>
      <c r="E226" s="46">
        <v>18</v>
      </c>
      <c r="F226" s="46">
        <v>19</v>
      </c>
      <c r="G226" s="46">
        <v>18</v>
      </c>
      <c r="H226" s="46">
        <v>19</v>
      </c>
      <c r="I226">
        <v>1370</v>
      </c>
      <c r="J226">
        <v>3050</v>
      </c>
      <c r="K226">
        <v>1.243549</v>
      </c>
      <c r="L226">
        <v>1.0606500000000001</v>
      </c>
      <c r="M226">
        <v>0.94131710000000002</v>
      </c>
      <c r="N226">
        <v>0.86893390000000004</v>
      </c>
      <c r="O226">
        <v>0.82111429999999996</v>
      </c>
      <c r="P226">
        <v>0.79910460000000005</v>
      </c>
      <c r="Q226">
        <v>0.78737999999999997</v>
      </c>
      <c r="R226">
        <v>0.73519639999999997</v>
      </c>
      <c r="S226">
        <v>0.6970575</v>
      </c>
      <c r="T226">
        <v>0.69756119999999999</v>
      </c>
      <c r="U226">
        <v>0.81280390000000002</v>
      </c>
      <c r="V226">
        <v>0.97768080000000002</v>
      </c>
      <c r="W226">
        <v>1.1818090000000001</v>
      </c>
      <c r="X226">
        <v>1.4143509999999999</v>
      </c>
      <c r="Y226">
        <v>1.7293590000000001</v>
      </c>
      <c r="Z226">
        <v>2.0331809999999999</v>
      </c>
      <c r="AA226">
        <v>2.4215010000000001</v>
      </c>
      <c r="AB226">
        <v>2.7906559999999998</v>
      </c>
      <c r="AC226">
        <v>3.0424519999999999</v>
      </c>
      <c r="AD226">
        <v>3.0134979999999998</v>
      </c>
      <c r="AE226">
        <v>2.7846120000000001</v>
      </c>
      <c r="AF226">
        <v>2.4234460000000002</v>
      </c>
      <c r="AG226">
        <v>2.0036200000000002</v>
      </c>
      <c r="AH226">
        <v>1.6388670000000001</v>
      </c>
      <c r="AI226">
        <v>-3.4135400000000003E-2</v>
      </c>
      <c r="AJ226">
        <v>-3.7603900000000003E-2</v>
      </c>
      <c r="AK226">
        <v>-4.8140000000000002E-2</v>
      </c>
      <c r="AL226">
        <v>-1.4937600000000001E-2</v>
      </c>
      <c r="AM226">
        <v>-1.6011899999999999E-2</v>
      </c>
      <c r="AN226">
        <v>-2.8485699999999999E-2</v>
      </c>
      <c r="AO226">
        <v>-1.29049E-2</v>
      </c>
      <c r="AP226">
        <v>-6.6369000000000003E-3</v>
      </c>
      <c r="AQ226">
        <v>-1.02156E-2</v>
      </c>
      <c r="AR226">
        <v>-5.3335399999999998E-2</v>
      </c>
      <c r="AS226">
        <v>-5.3355300000000001E-2</v>
      </c>
      <c r="AT226">
        <v>-3.15777E-2</v>
      </c>
      <c r="AU226">
        <v>-1.6722999999999998E-2</v>
      </c>
      <c r="AV226">
        <v>-5.7321900000000002E-2</v>
      </c>
      <c r="AW226">
        <v>-2.46514E-2</v>
      </c>
      <c r="AX226">
        <v>-4.4789299999999997E-2</v>
      </c>
      <c r="AY226">
        <v>-2.6550299999999999E-2</v>
      </c>
      <c r="AZ226">
        <v>8.9767399999999997E-2</v>
      </c>
      <c r="BA226">
        <v>0.1126545</v>
      </c>
      <c r="BB226">
        <v>-0.1182049</v>
      </c>
      <c r="BC226">
        <v>-0.14734230000000001</v>
      </c>
      <c r="BD226">
        <v>-0.14164109999999999</v>
      </c>
      <c r="BE226">
        <v>-6.3285499999999995E-2</v>
      </c>
      <c r="BF226">
        <v>-3.1039299999999999E-2</v>
      </c>
      <c r="BG226">
        <v>-1.45247E-2</v>
      </c>
      <c r="BH226">
        <v>-2.0069099999999999E-2</v>
      </c>
      <c r="BI226">
        <v>-3.1680800000000002E-2</v>
      </c>
      <c r="BJ226">
        <v>2.242E-4</v>
      </c>
      <c r="BK226">
        <v>-2.0701000000000001E-3</v>
      </c>
      <c r="BL226">
        <v>-1.6020199999999998E-2</v>
      </c>
      <c r="BM226">
        <v>-2.1039999999999999E-4</v>
      </c>
      <c r="BN226">
        <v>6.7397999999999998E-3</v>
      </c>
      <c r="BO226">
        <v>5.1571000000000004E-3</v>
      </c>
      <c r="BP226">
        <v>-3.5878E-2</v>
      </c>
      <c r="BQ226">
        <v>-3.3308499999999998E-2</v>
      </c>
      <c r="BR226">
        <v>-9.4725999999999994E-3</v>
      </c>
      <c r="BS226">
        <v>6.5757000000000003E-3</v>
      </c>
      <c r="BT226">
        <v>-3.1496099999999999E-2</v>
      </c>
      <c r="BU226">
        <v>2.4491999999999999E-3</v>
      </c>
      <c r="BV226">
        <v>-1.7193900000000002E-2</v>
      </c>
      <c r="BW226">
        <v>2.127E-3</v>
      </c>
      <c r="BX226">
        <v>0.1209533</v>
      </c>
      <c r="BY226">
        <v>0.1439725</v>
      </c>
      <c r="BZ226">
        <v>-8.7551699999999996E-2</v>
      </c>
      <c r="CA226">
        <v>-0.11823690000000001</v>
      </c>
      <c r="CB226">
        <v>-0.115076</v>
      </c>
      <c r="CC226">
        <v>-3.8712900000000001E-2</v>
      </c>
      <c r="CD226">
        <v>-9.5402000000000004E-3</v>
      </c>
      <c r="CE226">
        <v>-9.4229999999999997E-4</v>
      </c>
      <c r="CF226">
        <v>-7.9244999999999993E-3</v>
      </c>
      <c r="CG226">
        <v>-2.0281299999999999E-2</v>
      </c>
      <c r="CH226">
        <v>1.07253E-2</v>
      </c>
      <c r="CI226">
        <v>7.5858999999999996E-3</v>
      </c>
      <c r="CJ226">
        <v>-7.3866000000000001E-3</v>
      </c>
      <c r="CK226">
        <v>8.5818000000000005E-3</v>
      </c>
      <c r="CL226">
        <v>1.6004399999999998E-2</v>
      </c>
      <c r="CM226">
        <v>1.5804200000000001E-2</v>
      </c>
      <c r="CN226">
        <v>-2.3787099999999999E-2</v>
      </c>
      <c r="CO226">
        <v>-1.9424199999999999E-2</v>
      </c>
      <c r="CP226">
        <v>5.8373000000000001E-3</v>
      </c>
      <c r="CQ226">
        <v>2.2712400000000001E-2</v>
      </c>
      <c r="CR226">
        <v>-1.36092E-2</v>
      </c>
      <c r="CS226">
        <v>2.1218999999999998E-2</v>
      </c>
      <c r="CT226">
        <v>1.9187E-3</v>
      </c>
      <c r="CU226">
        <v>2.1988799999999999E-2</v>
      </c>
      <c r="CV226">
        <v>0.1425526</v>
      </c>
      <c r="CW226">
        <v>0.16566320000000001</v>
      </c>
      <c r="CX226">
        <v>-6.6321400000000003E-2</v>
      </c>
      <c r="CY226">
        <v>-9.8078499999999999E-2</v>
      </c>
      <c r="CZ226">
        <v>-9.6677200000000005E-2</v>
      </c>
      <c r="DA226">
        <v>-2.1694000000000001E-2</v>
      </c>
      <c r="DB226">
        <v>5.3499999999999997E-3</v>
      </c>
      <c r="DC226">
        <v>1.264E-2</v>
      </c>
      <c r="DD226">
        <v>4.2199999999999998E-3</v>
      </c>
      <c r="DE226">
        <v>-8.8816999999999993E-3</v>
      </c>
      <c r="DF226">
        <v>2.12263E-2</v>
      </c>
      <c r="DG226">
        <v>1.7242E-2</v>
      </c>
      <c r="DH226">
        <v>1.2470000000000001E-3</v>
      </c>
      <c r="DI226">
        <v>1.7374000000000001E-2</v>
      </c>
      <c r="DJ226">
        <v>2.5269099999999999E-2</v>
      </c>
      <c r="DK226">
        <v>2.6451300000000001E-2</v>
      </c>
      <c r="DL226">
        <v>-1.1696099999999999E-2</v>
      </c>
      <c r="DM226">
        <v>-5.5399000000000004E-3</v>
      </c>
      <c r="DN226">
        <v>2.1147200000000001E-2</v>
      </c>
      <c r="DO226">
        <v>3.8849000000000002E-2</v>
      </c>
      <c r="DP226">
        <v>4.2776999999999997E-3</v>
      </c>
      <c r="DQ226">
        <v>3.9988700000000002E-2</v>
      </c>
      <c r="DR226">
        <v>2.10312E-2</v>
      </c>
      <c r="DS226">
        <v>4.1850600000000002E-2</v>
      </c>
      <c r="DT226">
        <v>0.16415179999999999</v>
      </c>
      <c r="DU226">
        <v>0.18735399999999999</v>
      </c>
      <c r="DV226">
        <v>-4.5091100000000002E-2</v>
      </c>
      <c r="DW226">
        <v>-7.7920199999999995E-2</v>
      </c>
      <c r="DX226">
        <v>-7.8278299999999995E-2</v>
      </c>
      <c r="DY226">
        <v>-4.6750999999999997E-3</v>
      </c>
      <c r="DZ226">
        <v>2.0240299999999999E-2</v>
      </c>
      <c r="EA226">
        <v>3.22507E-2</v>
      </c>
      <c r="EB226">
        <v>2.1754800000000001E-2</v>
      </c>
      <c r="EC226">
        <v>7.5775E-3</v>
      </c>
      <c r="ED226">
        <v>3.63881E-2</v>
      </c>
      <c r="EE226">
        <v>3.1183700000000002E-2</v>
      </c>
      <c r="EF226">
        <v>1.37126E-2</v>
      </c>
      <c r="EG226">
        <v>3.0068500000000001E-2</v>
      </c>
      <c r="EH226">
        <v>3.8645699999999998E-2</v>
      </c>
      <c r="EI226">
        <v>4.1824E-2</v>
      </c>
      <c r="EJ226">
        <v>5.7612999999999996E-3</v>
      </c>
      <c r="EK226">
        <v>1.45069E-2</v>
      </c>
      <c r="EL226">
        <v>4.32523E-2</v>
      </c>
      <c r="EM226">
        <v>6.2147800000000003E-2</v>
      </c>
      <c r="EN226">
        <v>3.0103600000000001E-2</v>
      </c>
      <c r="EO226">
        <v>6.7089300000000004E-2</v>
      </c>
      <c r="EP226">
        <v>4.8626599999999999E-2</v>
      </c>
      <c r="EQ226">
        <v>7.0527900000000004E-2</v>
      </c>
      <c r="ER226">
        <v>0.1953377</v>
      </c>
      <c r="ES226">
        <v>0.21867200000000001</v>
      </c>
      <c r="ET226">
        <v>-1.44379E-2</v>
      </c>
      <c r="EU226">
        <v>-4.8814799999999998E-2</v>
      </c>
      <c r="EV226">
        <v>-5.1713200000000001E-2</v>
      </c>
      <c r="EW226">
        <v>1.9897499999999999E-2</v>
      </c>
      <c r="EX226">
        <v>4.1739400000000003E-2</v>
      </c>
      <c r="EY226">
        <v>76.200329999999994</v>
      </c>
      <c r="EZ226">
        <v>75.50676</v>
      </c>
      <c r="FA226">
        <v>74.389809999999997</v>
      </c>
      <c r="FB226">
        <v>73.298069999999996</v>
      </c>
      <c r="FC226">
        <v>71.842849999999999</v>
      </c>
      <c r="FD226">
        <v>70.547709999999995</v>
      </c>
      <c r="FE226">
        <v>71.249560000000002</v>
      </c>
      <c r="FF226">
        <v>74.613979999999998</v>
      </c>
      <c r="FG226">
        <v>78.969130000000007</v>
      </c>
      <c r="FH226">
        <v>84.0047</v>
      </c>
      <c r="FI226">
        <v>87.935029999999998</v>
      </c>
      <c r="FJ226">
        <v>91.24624</v>
      </c>
      <c r="FK226">
        <v>94.529179999999997</v>
      </c>
      <c r="FL226">
        <v>96.804289999999995</v>
      </c>
      <c r="FM226">
        <v>98.346739999999997</v>
      </c>
      <c r="FN226">
        <v>100.0219</v>
      </c>
      <c r="FO226">
        <v>100.4311</v>
      </c>
      <c r="FP226">
        <v>99.894620000000003</v>
      </c>
      <c r="FQ226">
        <v>98.549090000000007</v>
      </c>
      <c r="FR226">
        <v>95.030969999999996</v>
      </c>
      <c r="FS226">
        <v>90.07826</v>
      </c>
      <c r="FT226">
        <v>85.934280000000001</v>
      </c>
      <c r="FU226">
        <v>82.911779999999993</v>
      </c>
      <c r="FV226">
        <v>80.281000000000006</v>
      </c>
      <c r="FW226">
        <v>0.31147839999999999</v>
      </c>
      <c r="FX226">
        <v>2.9186400000000001E-2</v>
      </c>
      <c r="FY226">
        <v>2.9186400000000001E-2</v>
      </c>
      <c r="FZ226">
        <v>0</v>
      </c>
      <c r="GA226">
        <v>0</v>
      </c>
    </row>
    <row r="227" spans="1:183" x14ac:dyDescent="0.3">
      <c r="A227" t="s">
        <v>52</v>
      </c>
      <c r="B227" t="s">
        <v>53</v>
      </c>
      <c r="C227" t="s">
        <v>101</v>
      </c>
      <c r="D227" s="6">
        <v>44758</v>
      </c>
      <c r="E227" s="46">
        <v>17</v>
      </c>
      <c r="F227" s="46">
        <v>19</v>
      </c>
      <c r="G227" s="46">
        <v>18</v>
      </c>
      <c r="H227" s="46">
        <v>18</v>
      </c>
      <c r="I227">
        <v>2149</v>
      </c>
      <c r="J227">
        <v>3329</v>
      </c>
      <c r="K227">
        <v>1.247147</v>
      </c>
      <c r="L227">
        <v>1.0914699999999999</v>
      </c>
      <c r="M227">
        <v>0.9694237</v>
      </c>
      <c r="N227">
        <v>0.87022189999999999</v>
      </c>
      <c r="O227">
        <v>0.81175439999999999</v>
      </c>
      <c r="P227">
        <v>0.79684710000000003</v>
      </c>
      <c r="Q227">
        <v>0.79636969999999996</v>
      </c>
      <c r="R227">
        <v>0.75864790000000004</v>
      </c>
      <c r="S227">
        <v>0.76061420000000002</v>
      </c>
      <c r="T227">
        <v>0.79081400000000002</v>
      </c>
      <c r="U227">
        <v>0.91361270000000006</v>
      </c>
      <c r="V227">
        <v>1.0695680000000001</v>
      </c>
      <c r="W227">
        <v>1.250524</v>
      </c>
      <c r="X227">
        <v>1.5290859999999999</v>
      </c>
      <c r="Y227">
        <v>1.7850330000000001</v>
      </c>
      <c r="Z227">
        <v>2.1059100000000002</v>
      </c>
      <c r="AA227">
        <v>2.4637549999999999</v>
      </c>
      <c r="AB227">
        <v>2.7820469999999999</v>
      </c>
      <c r="AC227">
        <v>2.9911910000000002</v>
      </c>
      <c r="AD227">
        <v>2.9945490000000001</v>
      </c>
      <c r="AE227">
        <v>2.7573509999999999</v>
      </c>
      <c r="AF227">
        <v>2.4568669999999999</v>
      </c>
      <c r="AG227">
        <v>2.0648439999999999</v>
      </c>
      <c r="AH227">
        <v>1.7309859999999999</v>
      </c>
      <c r="AI227">
        <v>-4.5077399999999997E-2</v>
      </c>
      <c r="AJ227">
        <v>-2.3377599999999998E-2</v>
      </c>
      <c r="AK227">
        <v>-2.0553600000000002E-2</v>
      </c>
      <c r="AL227">
        <v>-2.1035600000000002E-2</v>
      </c>
      <c r="AM227">
        <v>-2.79142E-2</v>
      </c>
      <c r="AN227">
        <v>-2.0773300000000001E-2</v>
      </c>
      <c r="AO227">
        <v>-4.0912700000000003E-2</v>
      </c>
      <c r="AP227">
        <v>-5.6069899999999999E-2</v>
      </c>
      <c r="AQ227">
        <v>-5.3408700000000003E-2</v>
      </c>
      <c r="AR227">
        <v>-6.2239099999999999E-2</v>
      </c>
      <c r="AS227">
        <v>-2.70239E-2</v>
      </c>
      <c r="AT227">
        <v>-2.81579E-2</v>
      </c>
      <c r="AU227">
        <v>-8.4753599999999998E-2</v>
      </c>
      <c r="AV227">
        <v>-6.1799E-2</v>
      </c>
      <c r="AW227">
        <v>-0.1012779</v>
      </c>
      <c r="AX227">
        <v>-8.8317900000000005E-2</v>
      </c>
      <c r="AY227">
        <v>3.1377700000000001E-2</v>
      </c>
      <c r="AZ227">
        <v>6.4731300000000006E-2</v>
      </c>
      <c r="BA227">
        <v>-0.1241843</v>
      </c>
      <c r="BB227">
        <v>-0.17924300000000001</v>
      </c>
      <c r="BC227">
        <v>-0.1486094</v>
      </c>
      <c r="BD227">
        <v>-8.1921599999999997E-2</v>
      </c>
      <c r="BE227">
        <v>-8.8346599999999997E-2</v>
      </c>
      <c r="BF227">
        <v>-5.4581400000000002E-2</v>
      </c>
      <c r="BG227">
        <v>-2.8045799999999999E-2</v>
      </c>
      <c r="BH227">
        <v>-8.0905999999999999E-3</v>
      </c>
      <c r="BI227">
        <v>-6.9943999999999996E-3</v>
      </c>
      <c r="BJ227">
        <v>-8.1165999999999999E-3</v>
      </c>
      <c r="BK227">
        <v>-1.5895699999999999E-2</v>
      </c>
      <c r="BL227">
        <v>-9.6877999999999999E-3</v>
      </c>
      <c r="BM227">
        <v>-2.83459E-2</v>
      </c>
      <c r="BN227">
        <v>-4.2156300000000001E-2</v>
      </c>
      <c r="BO227">
        <v>-3.7915600000000001E-2</v>
      </c>
      <c r="BP227">
        <v>-4.5733500000000003E-2</v>
      </c>
      <c r="BQ227">
        <v>-8.2955000000000008E-3</v>
      </c>
      <c r="BR227">
        <v>-7.8703999999999996E-3</v>
      </c>
      <c r="BS227">
        <v>-6.24469E-2</v>
      </c>
      <c r="BT227">
        <v>-3.7354199999999997E-2</v>
      </c>
      <c r="BU227">
        <v>-7.5305200000000003E-2</v>
      </c>
      <c r="BV227">
        <v>-6.0883300000000001E-2</v>
      </c>
      <c r="BW227">
        <v>5.8874200000000002E-2</v>
      </c>
      <c r="BX227">
        <v>9.3475900000000001E-2</v>
      </c>
      <c r="BY227">
        <v>-9.5314300000000005E-2</v>
      </c>
      <c r="BZ227">
        <v>-0.15003830000000001</v>
      </c>
      <c r="CA227">
        <v>-0.1208509</v>
      </c>
      <c r="CB227">
        <v>-5.6225400000000002E-2</v>
      </c>
      <c r="CC227">
        <v>-6.4819100000000004E-2</v>
      </c>
      <c r="CD227">
        <v>-3.32333E-2</v>
      </c>
      <c r="CE227">
        <v>-1.6249699999999999E-2</v>
      </c>
      <c r="CF227">
        <v>2.4972000000000002E-3</v>
      </c>
      <c r="CG227">
        <v>2.3966999999999999E-3</v>
      </c>
      <c r="CH227">
        <v>8.3109999999999998E-4</v>
      </c>
      <c r="CI227">
        <v>-7.5716999999999998E-3</v>
      </c>
      <c r="CJ227">
        <v>-2.0100999999999999E-3</v>
      </c>
      <c r="CK227">
        <v>-1.9642199999999999E-2</v>
      </c>
      <c r="CL227">
        <v>-3.2519800000000001E-2</v>
      </c>
      <c r="CM227">
        <v>-2.71851E-2</v>
      </c>
      <c r="CN227" s="34">
        <v>-3.43018E-2</v>
      </c>
      <c r="CO227">
        <v>4.6756999999999996E-3</v>
      </c>
      <c r="CP227">
        <v>6.1806999999999999E-3</v>
      </c>
      <c r="CQ227">
        <v>-4.6997400000000002E-2</v>
      </c>
      <c r="CR227">
        <v>-2.0423899999999998E-2</v>
      </c>
      <c r="CS227">
        <v>-5.7316600000000002E-2</v>
      </c>
      <c r="CT227">
        <v>-4.1882200000000001E-2</v>
      </c>
      <c r="CU227">
        <v>7.7918100000000004E-2</v>
      </c>
      <c r="CV227">
        <v>0.1133844</v>
      </c>
      <c r="CW227">
        <v>-7.53191E-2</v>
      </c>
      <c r="CX227">
        <v>-0.12981110000000001</v>
      </c>
      <c r="CY227">
        <v>-0.1016254</v>
      </c>
      <c r="CZ227">
        <v>-3.8428299999999999E-2</v>
      </c>
      <c r="DA227">
        <v>-4.8523999999999998E-2</v>
      </c>
      <c r="DB227">
        <v>-1.8447600000000001E-2</v>
      </c>
      <c r="DC227">
        <v>-4.4536999999999997E-3</v>
      </c>
      <c r="DD227">
        <v>1.3084999999999999E-2</v>
      </c>
      <c r="DE227">
        <v>1.1787799999999999E-2</v>
      </c>
      <c r="DF227">
        <v>9.7786999999999995E-3</v>
      </c>
      <c r="DG227">
        <v>7.5239999999999997E-4</v>
      </c>
      <c r="DH227">
        <v>5.6676000000000001E-3</v>
      </c>
      <c r="DI227">
        <v>-1.0938399999999999E-2</v>
      </c>
      <c r="DJ227">
        <v>-2.2883299999999999E-2</v>
      </c>
      <c r="DK227">
        <v>-1.6454699999999999E-2</v>
      </c>
      <c r="DL227">
        <v>-2.2870100000000001E-2</v>
      </c>
      <c r="DM227">
        <v>1.76469E-2</v>
      </c>
      <c r="DN227">
        <v>2.0231800000000001E-2</v>
      </c>
      <c r="DO227">
        <v>-3.1547800000000001E-2</v>
      </c>
      <c r="DP227">
        <v>-3.4935000000000001E-3</v>
      </c>
      <c r="DQ227">
        <v>-3.9327899999999999E-2</v>
      </c>
      <c r="DR227">
        <v>-2.2881100000000001E-2</v>
      </c>
      <c r="DS227">
        <v>9.6962099999999996E-2</v>
      </c>
      <c r="DT227">
        <v>0.13329279999999999</v>
      </c>
      <c r="DU227">
        <v>-5.5323799999999999E-2</v>
      </c>
      <c r="DV227">
        <v>-0.109584</v>
      </c>
      <c r="DW227">
        <v>-8.2400000000000001E-2</v>
      </c>
      <c r="DX227">
        <v>-2.0631199999999999E-2</v>
      </c>
      <c r="DY227">
        <v>-3.2229000000000001E-2</v>
      </c>
      <c r="DZ227">
        <v>-3.6619999999999999E-3</v>
      </c>
      <c r="EA227">
        <v>1.2577899999999999E-2</v>
      </c>
      <c r="EB227">
        <v>2.8372000000000001E-2</v>
      </c>
      <c r="EC227">
        <v>2.5347000000000001E-2</v>
      </c>
      <c r="ED227">
        <v>2.2697800000000001E-2</v>
      </c>
      <c r="EE227">
        <v>1.27709E-2</v>
      </c>
      <c r="EF227">
        <v>1.6753000000000001E-2</v>
      </c>
      <c r="EG227">
        <v>1.6283999999999999E-3</v>
      </c>
      <c r="EH227">
        <v>-8.9697000000000006E-3</v>
      </c>
      <c r="EI227">
        <v>-9.6159999999999995E-4</v>
      </c>
      <c r="EJ227">
        <v>-6.3645000000000004E-3</v>
      </c>
      <c r="EK227">
        <v>3.6375299999999999E-2</v>
      </c>
      <c r="EL227">
        <v>4.0519300000000001E-2</v>
      </c>
      <c r="EM227">
        <v>-9.2411999999999998E-3</v>
      </c>
      <c r="EN227">
        <v>2.0951299999999999E-2</v>
      </c>
      <c r="EO227">
        <v>-1.3355199999999999E-2</v>
      </c>
      <c r="EP227">
        <v>4.5535999999999997E-3</v>
      </c>
      <c r="EQ227">
        <v>0.1244585</v>
      </c>
      <c r="ER227">
        <v>0.1620375</v>
      </c>
      <c r="ES227">
        <v>-2.6453899999999999E-2</v>
      </c>
      <c r="ET227">
        <v>-8.0379199999999998E-2</v>
      </c>
      <c r="EU227">
        <v>-5.4641500000000003E-2</v>
      </c>
      <c r="EV227">
        <v>5.0651000000000003E-3</v>
      </c>
      <c r="EW227">
        <v>-8.7014999999999992E-3</v>
      </c>
      <c r="EX227">
        <v>1.76861E-2</v>
      </c>
      <c r="EY227">
        <v>77.822559999999996</v>
      </c>
      <c r="EZ227">
        <v>76.181150000000002</v>
      </c>
      <c r="FA227">
        <v>74.021000000000001</v>
      </c>
      <c r="FB227">
        <v>72.335949999999997</v>
      </c>
      <c r="FC227">
        <v>71.197559999999996</v>
      </c>
      <c r="FD227">
        <v>69.987300000000005</v>
      </c>
      <c r="FE227">
        <v>70.033100000000005</v>
      </c>
      <c r="FF227">
        <v>72.943079999999995</v>
      </c>
      <c r="FG227">
        <v>77.68486</v>
      </c>
      <c r="FH227">
        <v>81.935820000000007</v>
      </c>
      <c r="FI227">
        <v>86.13579</v>
      </c>
      <c r="FJ227">
        <v>90.044359999999998</v>
      </c>
      <c r="FK227">
        <v>93.659549999999996</v>
      </c>
      <c r="FL227">
        <v>97.021929999999998</v>
      </c>
      <c r="FM227">
        <v>99.830309999999997</v>
      </c>
      <c r="FN227">
        <v>101.35250000000001</v>
      </c>
      <c r="FO227">
        <v>102.47620000000001</v>
      </c>
      <c r="FP227">
        <v>102.7397</v>
      </c>
      <c r="FQ227">
        <v>101.8874</v>
      </c>
      <c r="FR227">
        <v>99.283510000000007</v>
      </c>
      <c r="FS227">
        <v>94.095169999999996</v>
      </c>
      <c r="FT227">
        <v>89.372280000000003</v>
      </c>
      <c r="FU227">
        <v>86.561390000000003</v>
      </c>
      <c r="FV227">
        <v>84.320599999999999</v>
      </c>
      <c r="FW227">
        <v>0.32025189999999998</v>
      </c>
      <c r="FX227">
        <v>2.6421500000000001E-2</v>
      </c>
      <c r="FY227">
        <v>2.6421500000000001E-2</v>
      </c>
      <c r="FZ227">
        <v>0</v>
      </c>
      <c r="GA227">
        <v>0</v>
      </c>
    </row>
    <row r="228" spans="1:183" x14ac:dyDescent="0.3">
      <c r="A228" t="s">
        <v>52</v>
      </c>
      <c r="B228" t="s">
        <v>53</v>
      </c>
      <c r="C228" t="s">
        <v>101</v>
      </c>
      <c r="D228" s="6">
        <v>44759</v>
      </c>
      <c r="E228" s="46">
        <v>16</v>
      </c>
      <c r="F228" s="46">
        <v>18</v>
      </c>
      <c r="G228" s="46">
        <v>17</v>
      </c>
      <c r="H228" s="46">
        <v>17</v>
      </c>
      <c r="I228">
        <v>829</v>
      </c>
      <c r="J228">
        <v>3329</v>
      </c>
      <c r="K228">
        <v>1.7712810000000001</v>
      </c>
      <c r="L228">
        <v>1.513342</v>
      </c>
      <c r="M228">
        <v>1.3483689999999999</v>
      </c>
      <c r="N228">
        <v>1.247112</v>
      </c>
      <c r="O228">
        <v>1.145041</v>
      </c>
      <c r="P228">
        <v>1.0897079999999999</v>
      </c>
      <c r="Q228">
        <v>1.0681309999999999</v>
      </c>
      <c r="R228">
        <v>0.98340819999999995</v>
      </c>
      <c r="S228">
        <v>0.99482230000000005</v>
      </c>
      <c r="T228">
        <v>1.072222</v>
      </c>
      <c r="U228">
        <v>1.2167730000000001</v>
      </c>
      <c r="V228">
        <v>1.485873</v>
      </c>
      <c r="W228">
        <v>1.7324949999999999</v>
      </c>
      <c r="X228">
        <v>1.984146</v>
      </c>
      <c r="Y228">
        <v>2.2335310000000002</v>
      </c>
      <c r="Z228">
        <v>2.5262319999999998</v>
      </c>
      <c r="AA228">
        <v>3.0553979999999998</v>
      </c>
      <c r="AB228">
        <v>3.301914</v>
      </c>
      <c r="AC228">
        <v>3.4769320000000001</v>
      </c>
      <c r="AD228">
        <v>3.5049380000000001</v>
      </c>
      <c r="AE228">
        <v>3.2759299999999998</v>
      </c>
      <c r="AF228">
        <v>3.0136319999999999</v>
      </c>
      <c r="AG228">
        <v>2.6146590000000001</v>
      </c>
      <c r="AH228">
        <v>2.1148600000000002</v>
      </c>
      <c r="AI228">
        <v>-2.48325E-2</v>
      </c>
      <c r="AJ228">
        <v>-4.8807900000000001E-2</v>
      </c>
      <c r="AK228">
        <v>-7.4092199999999997E-2</v>
      </c>
      <c r="AL228">
        <v>-6.3940300000000005E-2</v>
      </c>
      <c r="AM228">
        <v>-4.7448900000000002E-2</v>
      </c>
      <c r="AN228">
        <v>-1.42086E-2</v>
      </c>
      <c r="AO228">
        <v>1.12064E-2</v>
      </c>
      <c r="AP228">
        <v>1.94375E-2</v>
      </c>
      <c r="AQ228">
        <v>-2.08887E-2</v>
      </c>
      <c r="AR228">
        <v>2.4443599999999999E-2</v>
      </c>
      <c r="AS228">
        <v>3.1846399999999997E-2</v>
      </c>
      <c r="AT228">
        <v>5.6522299999999998E-2</v>
      </c>
      <c r="AU228">
        <v>3.9587900000000002E-2</v>
      </c>
      <c r="AV228">
        <v>3.9750000000000001E-4</v>
      </c>
      <c r="AW228">
        <v>-2.44897E-2</v>
      </c>
      <c r="AX228">
        <v>-1.01467E-2</v>
      </c>
      <c r="AY228">
        <v>0.1324389</v>
      </c>
      <c r="AZ228">
        <v>4.4110299999999998E-2</v>
      </c>
      <c r="BA228">
        <v>-0.1192037</v>
      </c>
      <c r="BB228">
        <v>-0.100706</v>
      </c>
      <c r="BC228">
        <v>-9.9687399999999995E-2</v>
      </c>
      <c r="BD228">
        <v>-0.12208330000000001</v>
      </c>
      <c r="BE228">
        <v>-6.7303699999999994E-2</v>
      </c>
      <c r="BF228">
        <v>-7.4297000000000002E-2</v>
      </c>
      <c r="BG228">
        <v>6.1433E-3</v>
      </c>
      <c r="BH228">
        <v>-2.3137600000000001E-2</v>
      </c>
      <c r="BI228">
        <v>-4.9746400000000003E-2</v>
      </c>
      <c r="BJ228">
        <v>-4.0290199999999998E-2</v>
      </c>
      <c r="BK228">
        <v>-2.3500299999999998E-2</v>
      </c>
      <c r="BL228">
        <v>9.2069999999999999E-3</v>
      </c>
      <c r="BM228">
        <v>3.46577E-2</v>
      </c>
      <c r="BN228">
        <v>4.3129899999999999E-2</v>
      </c>
      <c r="BO228">
        <v>6.0155E-3</v>
      </c>
      <c r="BP228">
        <v>5.3285899999999997E-2</v>
      </c>
      <c r="BQ228">
        <v>6.4430000000000001E-2</v>
      </c>
      <c r="BR228">
        <v>9.4365500000000005E-2</v>
      </c>
      <c r="BS228">
        <v>7.9827200000000001E-2</v>
      </c>
      <c r="BT228">
        <v>4.28679E-2</v>
      </c>
      <c r="BU228">
        <v>1.86687E-2</v>
      </c>
      <c r="BV228">
        <v>3.2444199999999999E-2</v>
      </c>
      <c r="BW228">
        <v>0.18006140000000001</v>
      </c>
      <c r="BX228">
        <v>9.1893500000000003E-2</v>
      </c>
      <c r="BY228">
        <v>-7.2815699999999997E-2</v>
      </c>
      <c r="BZ228">
        <v>-5.4625699999999999E-2</v>
      </c>
      <c r="CA228">
        <v>-5.4124600000000002E-2</v>
      </c>
      <c r="CB228">
        <v>-7.9668900000000001E-2</v>
      </c>
      <c r="CC228">
        <v>-2.8163500000000001E-2</v>
      </c>
      <c r="CD228">
        <v>-4.0372199999999997E-2</v>
      </c>
      <c r="CE228">
        <v>2.7597099999999999E-2</v>
      </c>
      <c r="CF228">
        <v>-5.3584000000000001E-3</v>
      </c>
      <c r="CG228">
        <v>-3.2884499999999997E-2</v>
      </c>
      <c r="CH228">
        <v>-2.3910299999999999E-2</v>
      </c>
      <c r="CI228">
        <v>-6.9135999999999998E-3</v>
      </c>
      <c r="CJ228">
        <v>2.5424599999999999E-2</v>
      </c>
      <c r="CK228">
        <v>5.0900099999999997E-2</v>
      </c>
      <c r="CL228">
        <v>5.9539300000000003E-2</v>
      </c>
      <c r="CM228">
        <v>2.46492E-2</v>
      </c>
      <c r="CN228">
        <v>7.3261900000000005E-2</v>
      </c>
      <c r="CO228">
        <v>8.69973E-2</v>
      </c>
      <c r="CP228">
        <v>0.12057569999999999</v>
      </c>
      <c r="CQ228">
        <v>0.1076969</v>
      </c>
      <c r="CR228">
        <v>7.2282799999999994E-2</v>
      </c>
      <c r="CS228">
        <v>4.8560100000000002E-2</v>
      </c>
      <c r="CT228">
        <v>6.19426E-2</v>
      </c>
      <c r="CU228">
        <v>0.2130447</v>
      </c>
      <c r="CV228">
        <v>0.1249879</v>
      </c>
      <c r="CW228">
        <v>-4.0687599999999997E-2</v>
      </c>
      <c r="CX228">
        <v>-2.2710600000000001E-2</v>
      </c>
      <c r="CY228">
        <v>-2.2568000000000001E-2</v>
      </c>
      <c r="CZ228">
        <v>-5.0292799999999999E-2</v>
      </c>
      <c r="DA228">
        <v>-1.0551E-3</v>
      </c>
      <c r="DB228">
        <v>-1.6875899999999999E-2</v>
      </c>
      <c r="DC228">
        <v>4.9050799999999999E-2</v>
      </c>
      <c r="DD228">
        <v>1.2420799999999999E-2</v>
      </c>
      <c r="DE228">
        <v>-1.6022600000000001E-2</v>
      </c>
      <c r="DF228">
        <v>-7.5303000000000002E-3</v>
      </c>
      <c r="DG228">
        <v>9.6731999999999999E-3</v>
      </c>
      <c r="DH228">
        <v>4.1642199999999997E-2</v>
      </c>
      <c r="DI228">
        <v>6.7142400000000005E-2</v>
      </c>
      <c r="DJ228">
        <v>7.5948600000000005E-2</v>
      </c>
      <c r="DK228">
        <v>4.3282899999999999E-2</v>
      </c>
      <c r="DL228">
        <v>9.3238000000000001E-2</v>
      </c>
      <c r="DM228">
        <v>0.1095646</v>
      </c>
      <c r="DN228">
        <v>0.14678579999999999</v>
      </c>
      <c r="DO228">
        <v>0.13556650000000001</v>
      </c>
      <c r="DP228">
        <v>0.1016976</v>
      </c>
      <c r="DQ228">
        <v>7.8451499999999993E-2</v>
      </c>
      <c r="DR228">
        <v>9.1440999999999995E-2</v>
      </c>
      <c r="DS228">
        <v>0.24602789999999999</v>
      </c>
      <c r="DT228">
        <v>0.15808240000000001</v>
      </c>
      <c r="DU228">
        <v>-8.5594E-3</v>
      </c>
      <c r="DV228">
        <v>9.2046000000000003E-3</v>
      </c>
      <c r="DW228">
        <v>8.9887000000000005E-3</v>
      </c>
      <c r="DX228">
        <v>-2.09166E-2</v>
      </c>
      <c r="DY228">
        <v>2.6053300000000001E-2</v>
      </c>
      <c r="DZ228">
        <v>6.6203E-3</v>
      </c>
      <c r="EA228">
        <v>8.0026600000000003E-2</v>
      </c>
      <c r="EB228">
        <v>3.8091100000000003E-2</v>
      </c>
      <c r="EC228">
        <v>8.3231999999999993E-3</v>
      </c>
      <c r="ED228">
        <v>1.6119700000000001E-2</v>
      </c>
      <c r="EE228">
        <v>3.36218E-2</v>
      </c>
      <c r="EF228" s="34">
        <v>6.5057900000000002E-2</v>
      </c>
      <c r="EG228">
        <v>9.0593699999999999E-2</v>
      </c>
      <c r="EH228">
        <v>9.9641099999999996E-2</v>
      </c>
      <c r="EI228">
        <v>7.0186999999999999E-2</v>
      </c>
      <c r="EJ228">
        <v>0.1220803</v>
      </c>
      <c r="EK228">
        <v>0.1421482</v>
      </c>
      <c r="EL228">
        <v>0.18462909999999999</v>
      </c>
      <c r="EM228">
        <v>0.17580580000000001</v>
      </c>
      <c r="EN228">
        <v>0.14416799999999999</v>
      </c>
      <c r="EO228">
        <v>0.12160990000000001</v>
      </c>
      <c r="EP228">
        <v>0.13403200000000001</v>
      </c>
      <c r="EQ228">
        <v>0.29365049999999998</v>
      </c>
      <c r="ER228">
        <v>0.20586560000000001</v>
      </c>
      <c r="ES228">
        <v>3.7828500000000001E-2</v>
      </c>
      <c r="ET228">
        <v>5.5284899999999998E-2</v>
      </c>
      <c r="EU228">
        <v>5.4551500000000003E-2</v>
      </c>
      <c r="EV228">
        <v>2.1497800000000001E-2</v>
      </c>
      <c r="EW228">
        <v>6.5193600000000004E-2</v>
      </c>
      <c r="EX228">
        <v>4.0545200000000003E-2</v>
      </c>
      <c r="EY228">
        <v>86.813320000000004</v>
      </c>
      <c r="EZ228">
        <v>85.381290000000007</v>
      </c>
      <c r="FA228">
        <v>83.600849999999994</v>
      </c>
      <c r="FB228">
        <v>81.690579999999997</v>
      </c>
      <c r="FC228">
        <v>79.831590000000006</v>
      </c>
      <c r="FD228">
        <v>78.798580000000001</v>
      </c>
      <c r="FE228">
        <v>77.725549999999998</v>
      </c>
      <c r="FF228">
        <v>80.354979999999998</v>
      </c>
      <c r="FG228">
        <v>84.97878</v>
      </c>
      <c r="FH228">
        <v>89.827709999999996</v>
      </c>
      <c r="FI228">
        <v>94.409610000000001</v>
      </c>
      <c r="FJ228">
        <v>98.264179999999996</v>
      </c>
      <c r="FK228">
        <v>100.9785</v>
      </c>
      <c r="FL228">
        <v>103.4311</v>
      </c>
      <c r="FM228">
        <v>104.3219</v>
      </c>
      <c r="FN228">
        <v>105.7458</v>
      </c>
      <c r="FO228">
        <v>106.18989999999999</v>
      </c>
      <c r="FP228">
        <v>105.4165</v>
      </c>
      <c r="FQ228">
        <v>103.628</v>
      </c>
      <c r="FR228">
        <v>100.41249999999999</v>
      </c>
      <c r="FS228">
        <v>97.553510000000003</v>
      </c>
      <c r="FT228">
        <v>95.364140000000006</v>
      </c>
      <c r="FU228">
        <v>92.323700000000002</v>
      </c>
      <c r="FV228">
        <v>89.243089999999995</v>
      </c>
      <c r="FW228">
        <v>0.52496759999999998</v>
      </c>
      <c r="FX228">
        <v>4.3753100000000003E-2</v>
      </c>
      <c r="FY228">
        <v>4.3753100000000003E-2</v>
      </c>
      <c r="FZ228">
        <v>0</v>
      </c>
      <c r="GA228">
        <v>0</v>
      </c>
    </row>
    <row r="229" spans="1:183" x14ac:dyDescent="0.3">
      <c r="A229" t="s">
        <v>52</v>
      </c>
      <c r="B229" t="s">
        <v>53</v>
      </c>
      <c r="C229" t="s">
        <v>101</v>
      </c>
      <c r="D229" s="6">
        <v>44766</v>
      </c>
      <c r="F229" s="46"/>
      <c r="G229" s="46"/>
      <c r="H229" s="46"/>
      <c r="FZ229">
        <v>0</v>
      </c>
      <c r="GA229">
        <v>1</v>
      </c>
    </row>
    <row r="230" spans="1:183" x14ac:dyDescent="0.3">
      <c r="A230" t="s">
        <v>52</v>
      </c>
      <c r="B230" t="s">
        <v>53</v>
      </c>
      <c r="C230" t="s">
        <v>101</v>
      </c>
      <c r="D230" s="6">
        <v>44771</v>
      </c>
      <c r="E230" s="46">
        <v>18</v>
      </c>
      <c r="F230" s="46">
        <v>20</v>
      </c>
      <c r="G230" s="46">
        <v>19</v>
      </c>
      <c r="H230" s="46">
        <v>19</v>
      </c>
      <c r="I230">
        <v>1418</v>
      </c>
      <c r="J230">
        <v>3314</v>
      </c>
      <c r="K230">
        <v>1.359561</v>
      </c>
      <c r="L230">
        <v>1.186787</v>
      </c>
      <c r="M230">
        <v>1.0756380000000001</v>
      </c>
      <c r="N230">
        <v>0.99042359999999996</v>
      </c>
      <c r="O230">
        <v>0.94018889999999999</v>
      </c>
      <c r="P230">
        <v>0.90027869999999999</v>
      </c>
      <c r="Q230">
        <v>0.89175970000000004</v>
      </c>
      <c r="R230">
        <v>0.80359550000000002</v>
      </c>
      <c r="S230">
        <v>0.75252629999999998</v>
      </c>
      <c r="T230">
        <v>0.7415273</v>
      </c>
      <c r="U230">
        <v>0.82127419999999995</v>
      </c>
      <c r="V230">
        <v>0.95729679999999995</v>
      </c>
      <c r="W230">
        <v>1.0963339999999999</v>
      </c>
      <c r="X230">
        <v>1.3631949999999999</v>
      </c>
      <c r="Y230">
        <v>1.6102289999999999</v>
      </c>
      <c r="Z230">
        <v>1.935273</v>
      </c>
      <c r="AA230">
        <v>2.3283459999999998</v>
      </c>
      <c r="AB230">
        <v>2.6203989999999999</v>
      </c>
      <c r="AC230">
        <v>2.7693690000000002</v>
      </c>
      <c r="AD230">
        <v>2.7329370000000002</v>
      </c>
      <c r="AE230">
        <v>2.5090819999999998</v>
      </c>
      <c r="AF230">
        <v>2.2787579999999998</v>
      </c>
      <c r="AG230">
        <v>1.9932300000000001</v>
      </c>
      <c r="AH230">
        <v>1.693119</v>
      </c>
      <c r="AI230">
        <v>-3.2188899999999999E-2</v>
      </c>
      <c r="AJ230">
        <v>-2.0442499999999999E-2</v>
      </c>
      <c r="AK230">
        <v>-1.73723E-2</v>
      </c>
      <c r="AL230">
        <v>-2.7234E-3</v>
      </c>
      <c r="AM230">
        <v>-3.1617699999999999E-2</v>
      </c>
      <c r="AN230">
        <v>-1.37631E-2</v>
      </c>
      <c r="AO230">
        <v>-3.3796899999999998E-2</v>
      </c>
      <c r="AP230">
        <v>-3.4427300000000001E-2</v>
      </c>
      <c r="AQ230">
        <v>-1.3839600000000001E-2</v>
      </c>
      <c r="AR230">
        <v>-5.2663599999999998E-2</v>
      </c>
      <c r="AS230">
        <v>-2.3256499999999999E-2</v>
      </c>
      <c r="AT230">
        <v>-1.21856E-2</v>
      </c>
      <c r="AU230">
        <v>-5.8647400000000002E-2</v>
      </c>
      <c r="AV230">
        <v>-1.5298900000000001E-2</v>
      </c>
      <c r="AW230">
        <v>-2.0214099999999999E-2</v>
      </c>
      <c r="AX230">
        <v>1.4305E-2</v>
      </c>
      <c r="AY230">
        <v>1.35855E-2</v>
      </c>
      <c r="AZ230">
        <v>2.69994E-2</v>
      </c>
      <c r="BA230">
        <v>3.5779000000000002E-3</v>
      </c>
      <c r="BB230">
        <v>-8.5532300000000006E-2</v>
      </c>
      <c r="BC230">
        <v>-0.16201180000000001</v>
      </c>
      <c r="BD230">
        <v>-0.1593695</v>
      </c>
      <c r="BE230">
        <v>-0.11715879999999999</v>
      </c>
      <c r="BF230">
        <v>-5.2039500000000002E-2</v>
      </c>
      <c r="BG230">
        <v>-1.15698E-2</v>
      </c>
      <c r="BH230">
        <v>-3.3297999999999999E-3</v>
      </c>
      <c r="BI230">
        <v>-1.9651999999999998E-3</v>
      </c>
      <c r="BJ230">
        <v>1.0770999999999999E-2</v>
      </c>
      <c r="BK230">
        <v>-1.7612099999999999E-2</v>
      </c>
      <c r="BL230">
        <v>-6.6410000000000004E-4</v>
      </c>
      <c r="BM230">
        <v>-1.99206E-2</v>
      </c>
      <c r="BN230">
        <v>-1.8512899999999999E-2</v>
      </c>
      <c r="BO230">
        <v>2.0138999999999999E-3</v>
      </c>
      <c r="BP230">
        <v>-3.52482E-2</v>
      </c>
      <c r="BQ230">
        <v>-3.7618E-3</v>
      </c>
      <c r="BR230">
        <v>1.01818E-2</v>
      </c>
      <c r="BS230">
        <v>-3.4041500000000002E-2</v>
      </c>
      <c r="BT230">
        <v>1.2079899999999999E-2</v>
      </c>
      <c r="BU230">
        <v>7.5439000000000001E-3</v>
      </c>
      <c r="BV230">
        <v>4.4213500000000003E-2</v>
      </c>
      <c r="BW230">
        <v>4.5462500000000003E-2</v>
      </c>
      <c r="BX230">
        <v>6.0825600000000001E-2</v>
      </c>
      <c r="BY230">
        <v>3.6884899999999998E-2</v>
      </c>
      <c r="BZ230">
        <v>-5.2203199999999998E-2</v>
      </c>
      <c r="CA230">
        <v>-0.13058990000000001</v>
      </c>
      <c r="CB230">
        <v>-0.1289196</v>
      </c>
      <c r="CC230">
        <v>-8.9580300000000002E-2</v>
      </c>
      <c r="CD230">
        <v>-2.7551599999999999E-2</v>
      </c>
      <c r="CE230">
        <v>2.7109999999999999E-3</v>
      </c>
      <c r="CF230">
        <v>8.5223999999999994E-3</v>
      </c>
      <c r="CG230">
        <v>8.7057999999999996E-3</v>
      </c>
      <c r="CH230">
        <v>2.0117199999999998E-2</v>
      </c>
      <c r="CI230">
        <v>-7.9118999999999995E-3</v>
      </c>
      <c r="CJ230">
        <v>8.4081999999999994E-3</v>
      </c>
      <c r="CK230">
        <v>-1.0309799999999999E-2</v>
      </c>
      <c r="CL230">
        <v>-7.4906E-3</v>
      </c>
      <c r="CM230">
        <v>1.2994E-2</v>
      </c>
      <c r="CN230">
        <v>-2.31863E-2</v>
      </c>
      <c r="CO230">
        <v>9.7401999999999992E-3</v>
      </c>
      <c r="CP230">
        <v>2.5673399999999999E-2</v>
      </c>
      <c r="CQ230">
        <v>-1.69996E-2</v>
      </c>
      <c r="CR230">
        <v>3.1042299999999998E-2</v>
      </c>
      <c r="CS230">
        <v>2.6769100000000001E-2</v>
      </c>
      <c r="CT230">
        <v>6.4928E-2</v>
      </c>
      <c r="CU230">
        <v>6.75404E-2</v>
      </c>
      <c r="CV230">
        <v>8.4253499999999995E-2</v>
      </c>
      <c r="CW230">
        <v>5.9953300000000001E-2</v>
      </c>
      <c r="CX230">
        <v>-2.9119599999999999E-2</v>
      </c>
      <c r="CY230">
        <v>-0.1088272</v>
      </c>
      <c r="CZ230">
        <v>-0.10783</v>
      </c>
      <c r="DA230">
        <v>-7.04795E-2</v>
      </c>
      <c r="DB230">
        <v>-1.0591400000000001E-2</v>
      </c>
      <c r="DC230">
        <v>1.6991800000000001E-2</v>
      </c>
      <c r="DD230">
        <v>2.03746E-2</v>
      </c>
      <c r="DE230">
        <v>1.93767E-2</v>
      </c>
      <c r="DF230">
        <v>2.9463300000000001E-2</v>
      </c>
      <c r="DG230">
        <v>1.7883E-3</v>
      </c>
      <c r="DH230">
        <v>1.74805E-2</v>
      </c>
      <c r="DI230">
        <v>-6.9910000000000003E-4</v>
      </c>
      <c r="DJ230">
        <v>3.5316000000000002E-3</v>
      </c>
      <c r="DK230">
        <v>2.3974100000000002E-2</v>
      </c>
      <c r="DL230">
        <v>-1.11244E-2</v>
      </c>
      <c r="DM230">
        <v>2.3242200000000001E-2</v>
      </c>
      <c r="DN230">
        <v>4.1165E-2</v>
      </c>
      <c r="DO230" s="34">
        <v>4.2400000000000001E-5</v>
      </c>
      <c r="DP230">
        <v>5.0004699999999999E-2</v>
      </c>
      <c r="DQ230">
        <v>4.5994199999999999E-2</v>
      </c>
      <c r="DR230">
        <v>8.5642399999999994E-2</v>
      </c>
      <c r="DS230">
        <v>8.9618400000000001E-2</v>
      </c>
      <c r="DT230">
        <v>0.1076814</v>
      </c>
      <c r="DU230">
        <v>8.3021700000000004E-2</v>
      </c>
      <c r="DV230">
        <v>-6.0359999999999997E-3</v>
      </c>
      <c r="DW230">
        <v>-8.7064500000000003E-2</v>
      </c>
      <c r="DX230">
        <v>-8.6740499999999998E-2</v>
      </c>
      <c r="DY230">
        <v>-5.1378800000000002E-2</v>
      </c>
      <c r="DZ230">
        <v>6.3688E-3</v>
      </c>
      <c r="EA230">
        <v>3.7610999999999999E-2</v>
      </c>
      <c r="EB230">
        <v>3.7487399999999997E-2</v>
      </c>
      <c r="EC230">
        <v>3.47839E-2</v>
      </c>
      <c r="ED230">
        <v>4.2957700000000001E-2</v>
      </c>
      <c r="EE230">
        <v>1.57939E-2</v>
      </c>
      <c r="EF230">
        <v>3.0579499999999999E-2</v>
      </c>
      <c r="EG230">
        <v>1.31772E-2</v>
      </c>
      <c r="EH230">
        <v>1.9446000000000001E-2</v>
      </c>
      <c r="EI230">
        <v>3.9827599999999998E-2</v>
      </c>
      <c r="EJ230">
        <v>6.2911E-3</v>
      </c>
      <c r="EK230">
        <v>4.2736900000000001E-2</v>
      </c>
      <c r="EL230">
        <v>6.3532400000000003E-2</v>
      </c>
      <c r="EM230">
        <v>2.4648300000000001E-2</v>
      </c>
      <c r="EN230">
        <v>7.7383400000000005E-2</v>
      </c>
      <c r="EO230">
        <v>7.3752300000000007E-2</v>
      </c>
      <c r="EP230">
        <v>0.1155509</v>
      </c>
      <c r="EQ230">
        <v>0.1214954</v>
      </c>
      <c r="ER230">
        <v>0.14150760000000001</v>
      </c>
      <c r="ES230">
        <v>0.1163288</v>
      </c>
      <c r="ET230">
        <v>2.7293100000000001E-2</v>
      </c>
      <c r="EU230">
        <v>-5.56426E-2</v>
      </c>
      <c r="EV230">
        <v>-5.6290600000000003E-2</v>
      </c>
      <c r="EW230">
        <v>-2.38003E-2</v>
      </c>
      <c r="EX230">
        <v>3.0856600000000001E-2</v>
      </c>
      <c r="EY230">
        <v>79.091840000000005</v>
      </c>
      <c r="EZ230">
        <v>77.314639999999997</v>
      </c>
      <c r="FA230">
        <v>75.433790000000002</v>
      </c>
      <c r="FB230">
        <v>73.865530000000007</v>
      </c>
      <c r="FC230">
        <v>72.484920000000002</v>
      </c>
      <c r="FD230">
        <v>71.674289999999999</v>
      </c>
      <c r="FE230">
        <v>71.274540000000002</v>
      </c>
      <c r="FF230">
        <v>72.960639999999998</v>
      </c>
      <c r="FG230">
        <v>76.057249999999996</v>
      </c>
      <c r="FH230">
        <v>79.995930000000001</v>
      </c>
      <c r="FI230">
        <v>84.127179999999996</v>
      </c>
      <c r="FJ230">
        <v>87.883799999999994</v>
      </c>
      <c r="FK230">
        <v>91.266050000000007</v>
      </c>
      <c r="FL230">
        <v>93.919920000000005</v>
      </c>
      <c r="FM230">
        <v>96.141630000000006</v>
      </c>
      <c r="FN230">
        <v>97.869010000000003</v>
      </c>
      <c r="FO230">
        <v>98.910780000000003</v>
      </c>
      <c r="FP230">
        <v>98.221339999999998</v>
      </c>
      <c r="FQ230">
        <v>96.437529999999995</v>
      </c>
      <c r="FR230">
        <v>93.010720000000006</v>
      </c>
      <c r="FS230">
        <v>89.321250000000006</v>
      </c>
      <c r="FT230">
        <v>86.160290000000003</v>
      </c>
      <c r="FU230">
        <v>83.167749999999998</v>
      </c>
      <c r="FV230">
        <v>80.349379999999996</v>
      </c>
      <c r="FW230">
        <v>0.34740209999999999</v>
      </c>
      <c r="FX230">
        <v>3.1170799999999999E-2</v>
      </c>
      <c r="FY230">
        <v>3.1170799999999999E-2</v>
      </c>
      <c r="FZ230">
        <v>0</v>
      </c>
      <c r="GA230">
        <v>0</v>
      </c>
    </row>
    <row r="231" spans="1:183" x14ac:dyDescent="0.3">
      <c r="A231" t="s">
        <v>52</v>
      </c>
      <c r="B231" t="s">
        <v>53</v>
      </c>
      <c r="C231" t="s">
        <v>101</v>
      </c>
      <c r="D231" s="6">
        <v>44789</v>
      </c>
      <c r="E231" s="46">
        <v>18</v>
      </c>
      <c r="F231" s="46">
        <v>22</v>
      </c>
      <c r="G231" s="46">
        <v>21</v>
      </c>
      <c r="H231" s="46">
        <v>19</v>
      </c>
      <c r="I231">
        <v>2777</v>
      </c>
      <c r="J231">
        <v>3009</v>
      </c>
      <c r="K231">
        <v>1.1876150000000001</v>
      </c>
      <c r="L231">
        <v>1.0134129999999999</v>
      </c>
      <c r="M231">
        <v>0.88439889999999999</v>
      </c>
      <c r="N231">
        <v>0.81163260000000004</v>
      </c>
      <c r="O231">
        <v>0.76306130000000005</v>
      </c>
      <c r="P231">
        <v>0.76729069999999999</v>
      </c>
      <c r="Q231">
        <v>0.79517749999999998</v>
      </c>
      <c r="R231">
        <v>0.7518551</v>
      </c>
      <c r="S231">
        <v>0.68531220000000004</v>
      </c>
      <c r="T231">
        <v>0.66407349999999998</v>
      </c>
      <c r="U231">
        <v>0.73690040000000001</v>
      </c>
      <c r="V231">
        <v>0.87731930000000002</v>
      </c>
      <c r="W231">
        <v>1.0957220000000001</v>
      </c>
      <c r="X231">
        <v>1.365178</v>
      </c>
      <c r="Y231">
        <v>1.711427</v>
      </c>
      <c r="Z231">
        <v>2.0974240000000002</v>
      </c>
      <c r="AA231">
        <v>2.5262579999999999</v>
      </c>
      <c r="AB231">
        <v>2.8936280000000001</v>
      </c>
      <c r="AC231">
        <v>3.0944069999999999</v>
      </c>
      <c r="AD231">
        <v>3.00549</v>
      </c>
      <c r="AE231">
        <v>2.749514</v>
      </c>
      <c r="AF231">
        <v>2.4203890000000001</v>
      </c>
      <c r="AG231">
        <v>1.9764820000000001</v>
      </c>
      <c r="AH231">
        <v>1.6266890000000001</v>
      </c>
      <c r="AI231">
        <v>-2.4968E-3</v>
      </c>
      <c r="AJ231">
        <v>-5.8751000000000003E-3</v>
      </c>
      <c r="AK231">
        <v>-3.4117099999999997E-2</v>
      </c>
      <c r="AL231">
        <v>-1.7788600000000002E-2</v>
      </c>
      <c r="AM231">
        <v>-2.52433E-2</v>
      </c>
      <c r="AN231">
        <v>-1.0817E-2</v>
      </c>
      <c r="AO231">
        <v>-1.8600599999999998E-2</v>
      </c>
      <c r="AP231">
        <v>1.06357E-2</v>
      </c>
      <c r="AQ231">
        <v>8.9075000000000005E-3</v>
      </c>
      <c r="AR231">
        <v>-8.9832999999999996E-3</v>
      </c>
      <c r="AS231">
        <v>-1.48249E-2</v>
      </c>
      <c r="AT231">
        <v>-2.3207599999999998E-2</v>
      </c>
      <c r="AU231">
        <v>-3.03637E-2</v>
      </c>
      <c r="AV231">
        <v>-1.9565200000000001E-2</v>
      </c>
      <c r="AW231">
        <v>-2.98152E-2</v>
      </c>
      <c r="AX231">
        <v>-3.4910499999999997E-2</v>
      </c>
      <c r="AY231">
        <v>1.45944E-2</v>
      </c>
      <c r="AZ231">
        <v>-2.4923899999999999E-2</v>
      </c>
      <c r="BA231">
        <v>-1.0320599999999999E-2</v>
      </c>
      <c r="BB231">
        <v>-1.69985E-2</v>
      </c>
      <c r="BC231">
        <v>1.4910100000000001E-2</v>
      </c>
      <c r="BD231">
        <v>-9.7434000000000007E-2</v>
      </c>
      <c r="BE231">
        <v>-8.4295099999999998E-2</v>
      </c>
      <c r="BF231">
        <v>-4.47274E-2</v>
      </c>
      <c r="BG231">
        <v>1.3373899999999999E-2</v>
      </c>
      <c r="BH231">
        <v>8.9831000000000008E-3</v>
      </c>
      <c r="BI231">
        <v>-2.0146600000000001E-2</v>
      </c>
      <c r="BJ231">
        <v>-5.6476E-3</v>
      </c>
      <c r="BK231">
        <v>-1.42218E-2</v>
      </c>
      <c r="BL231">
        <v>-1.145E-3</v>
      </c>
      <c r="BM231">
        <v>-9.5154000000000002E-3</v>
      </c>
      <c r="BN231">
        <v>2.0575800000000002E-2</v>
      </c>
      <c r="BO231">
        <v>2.00264E-2</v>
      </c>
      <c r="BP231">
        <v>2.6283999999999999E-3</v>
      </c>
      <c r="BQ231">
        <v>-1.5367E-3</v>
      </c>
      <c r="BR231">
        <v>-8.4226000000000006E-3</v>
      </c>
      <c r="BS231">
        <v>-1.3756300000000001E-2</v>
      </c>
      <c r="BT231">
        <v>-9.3309999999999997E-4</v>
      </c>
      <c r="BU231">
        <v>-8.8319000000000002E-3</v>
      </c>
      <c r="BV231">
        <v>-1.3733199999999999E-2</v>
      </c>
      <c r="BW231">
        <v>3.6818400000000001E-2</v>
      </c>
      <c r="BX231">
        <v>-1.3591E-3</v>
      </c>
      <c r="BY231">
        <v>1.42328E-2</v>
      </c>
      <c r="BZ231">
        <v>7.3654000000000002E-3</v>
      </c>
      <c r="CA231">
        <v>3.78958E-2</v>
      </c>
      <c r="CB231">
        <v>-7.4724200000000005E-2</v>
      </c>
      <c r="CC231">
        <v>-6.3796599999999995E-2</v>
      </c>
      <c r="CD231">
        <v>-2.6140500000000001E-2</v>
      </c>
      <c r="CE231">
        <v>2.4365899999999999E-2</v>
      </c>
      <c r="CF231">
        <v>1.92739E-2</v>
      </c>
      <c r="CG231">
        <v>-1.0470800000000001E-2</v>
      </c>
      <c r="CH231">
        <v>2.7612000000000001E-3</v>
      </c>
      <c r="CI231">
        <v>-6.5884000000000003E-3</v>
      </c>
      <c r="CJ231">
        <v>5.5537E-3</v>
      </c>
      <c r="CK231">
        <v>-3.2230000000000002E-3</v>
      </c>
      <c r="CL231" s="34">
        <v>2.7460200000000001E-2</v>
      </c>
      <c r="CM231">
        <v>2.7727399999999999E-2</v>
      </c>
      <c r="CN231">
        <v>1.06707E-2</v>
      </c>
      <c r="CO231">
        <v>7.6667000000000003E-3</v>
      </c>
      <c r="CP231">
        <v>1.8175000000000001E-3</v>
      </c>
      <c r="CQ231">
        <v>-2.2539999999999999E-3</v>
      </c>
      <c r="CR231">
        <v>1.19715E-2</v>
      </c>
      <c r="CS231">
        <v>5.7012E-3</v>
      </c>
      <c r="CT231">
        <v>9.3409999999999999E-4</v>
      </c>
      <c r="CU231">
        <v>5.2210800000000002E-2</v>
      </c>
      <c r="CV231">
        <v>1.49617E-2</v>
      </c>
      <c r="CW231">
        <v>3.12384E-2</v>
      </c>
      <c r="CX231">
        <v>2.4239799999999999E-2</v>
      </c>
      <c r="CY231">
        <v>5.3815700000000001E-2</v>
      </c>
      <c r="CZ231">
        <v>-5.8995400000000003E-2</v>
      </c>
      <c r="DA231">
        <v>-4.9599400000000002E-2</v>
      </c>
      <c r="DB231">
        <v>-1.32672E-2</v>
      </c>
      <c r="DC231">
        <v>3.5358000000000001E-2</v>
      </c>
      <c r="DD231">
        <v>2.95646E-2</v>
      </c>
      <c r="DE231">
        <v>-7.9489999999999997E-4</v>
      </c>
      <c r="DF231">
        <v>1.1169999999999999E-2</v>
      </c>
      <c r="DG231">
        <v>1.0451E-3</v>
      </c>
      <c r="DH231">
        <v>1.22525E-2</v>
      </c>
      <c r="DI231">
        <v>3.0693999999999999E-3</v>
      </c>
      <c r="DJ231">
        <v>3.4344699999999999E-2</v>
      </c>
      <c r="DK231">
        <v>3.5428300000000003E-2</v>
      </c>
      <c r="DL231">
        <v>1.8712900000000001E-2</v>
      </c>
      <c r="DM231">
        <v>1.687E-2</v>
      </c>
      <c r="DN231">
        <v>1.2057500000000001E-2</v>
      </c>
      <c r="DO231">
        <v>9.2482999999999992E-3</v>
      </c>
      <c r="DP231">
        <v>2.4876100000000002E-2</v>
      </c>
      <c r="DQ231">
        <v>2.0234200000000001E-2</v>
      </c>
      <c r="DR231">
        <v>1.5601500000000001E-2</v>
      </c>
      <c r="DS231">
        <v>6.7603099999999999E-2</v>
      </c>
      <c r="DT231">
        <v>3.1282600000000001E-2</v>
      </c>
      <c r="DU231">
        <v>4.8244000000000002E-2</v>
      </c>
      <c r="DV231">
        <v>4.1114199999999997E-2</v>
      </c>
      <c r="DW231">
        <v>6.9735500000000006E-2</v>
      </c>
      <c r="DX231">
        <v>-4.3266600000000002E-2</v>
      </c>
      <c r="DY231">
        <v>-3.5402200000000002E-2</v>
      </c>
      <c r="DZ231">
        <v>-3.9399999999999998E-4</v>
      </c>
      <c r="EA231">
        <v>5.1228700000000002E-2</v>
      </c>
      <c r="EB231">
        <v>4.4422799999999998E-2</v>
      </c>
      <c r="EC231">
        <v>1.3175600000000001E-2</v>
      </c>
      <c r="ED231">
        <v>2.3310999999999998E-2</v>
      </c>
      <c r="EE231">
        <v>1.20666E-2</v>
      </c>
      <c r="EF231">
        <v>2.19245E-2</v>
      </c>
      <c r="EG231">
        <v>1.21546E-2</v>
      </c>
      <c r="EH231">
        <v>4.4284799999999999E-2</v>
      </c>
      <c r="EI231">
        <v>4.65473E-2</v>
      </c>
      <c r="EJ231">
        <v>3.03247E-2</v>
      </c>
      <c r="EK231">
        <v>3.0158299999999999E-2</v>
      </c>
      <c r="EL231">
        <v>2.6842499999999998E-2</v>
      </c>
      <c r="EM231">
        <v>2.5855800000000002E-2</v>
      </c>
      <c r="EN231">
        <v>4.35083E-2</v>
      </c>
      <c r="EO231">
        <v>4.12176E-2</v>
      </c>
      <c r="EP231">
        <v>3.6778699999999998E-2</v>
      </c>
      <c r="EQ231">
        <v>8.9827099999999993E-2</v>
      </c>
      <c r="ER231">
        <v>5.4847300000000002E-2</v>
      </c>
      <c r="ES231">
        <v>7.2797299999999995E-2</v>
      </c>
      <c r="ET231">
        <v>6.5478099999999997E-2</v>
      </c>
      <c r="EU231">
        <v>9.2721300000000006E-2</v>
      </c>
      <c r="EV231">
        <v>-2.05568E-2</v>
      </c>
      <c r="EW231">
        <v>-1.4903700000000001E-2</v>
      </c>
      <c r="EX231">
        <v>1.8193000000000001E-2</v>
      </c>
      <c r="EY231">
        <v>73.426860000000005</v>
      </c>
      <c r="EZ231">
        <v>72.255619999999993</v>
      </c>
      <c r="FA231">
        <v>70.62021</v>
      </c>
      <c r="FB231">
        <v>69.33569</v>
      </c>
      <c r="FC231">
        <v>67.847139999999996</v>
      </c>
      <c r="FD231">
        <v>67.148870000000002</v>
      </c>
      <c r="FE231">
        <v>66.870490000000004</v>
      </c>
      <c r="FF231">
        <v>69.41525</v>
      </c>
      <c r="FG231">
        <v>74.662649999999999</v>
      </c>
      <c r="FH231">
        <v>80.328149999999994</v>
      </c>
      <c r="FI231">
        <v>85.318659999999994</v>
      </c>
      <c r="FJ231">
        <v>89.816220000000001</v>
      </c>
      <c r="FK231">
        <v>94.214550000000003</v>
      </c>
      <c r="FL231">
        <v>97.938779999999994</v>
      </c>
      <c r="FM231">
        <v>100.4678</v>
      </c>
      <c r="FN231">
        <v>101.6778</v>
      </c>
      <c r="FO231">
        <v>101.6443</v>
      </c>
      <c r="FP231">
        <v>100.30159999999999</v>
      </c>
      <c r="FQ231">
        <v>97.935389999999998</v>
      </c>
      <c r="FR231">
        <v>93.421679999999995</v>
      </c>
      <c r="FS231">
        <v>88.231390000000005</v>
      </c>
      <c r="FT231">
        <v>84.523989999999998</v>
      </c>
      <c r="FU231">
        <v>81.536929999999998</v>
      </c>
      <c r="FV231">
        <v>79.082599999999999</v>
      </c>
      <c r="FW231">
        <v>0.24699280000000001</v>
      </c>
      <c r="FX231">
        <v>2.26406E-2</v>
      </c>
      <c r="FY231">
        <v>2.26406E-2</v>
      </c>
      <c r="FZ231">
        <v>0</v>
      </c>
      <c r="GA231">
        <v>0</v>
      </c>
    </row>
    <row r="232" spans="1:183" x14ac:dyDescent="0.3">
      <c r="A232" t="s">
        <v>52</v>
      </c>
      <c r="B232" t="s">
        <v>53</v>
      </c>
      <c r="C232" t="s">
        <v>101</v>
      </c>
      <c r="D232" s="6">
        <v>44790</v>
      </c>
      <c r="E232" s="46">
        <v>17</v>
      </c>
      <c r="F232" s="46">
        <v>19</v>
      </c>
      <c r="G232" s="46">
        <v>18</v>
      </c>
      <c r="H232" s="46">
        <v>19</v>
      </c>
      <c r="I232">
        <v>2662</v>
      </c>
      <c r="J232">
        <v>3008</v>
      </c>
      <c r="K232">
        <v>1.3568849999999999</v>
      </c>
      <c r="L232">
        <v>1.1774020000000001</v>
      </c>
      <c r="M232">
        <v>1.0429850000000001</v>
      </c>
      <c r="N232">
        <v>0.94313199999999997</v>
      </c>
      <c r="O232">
        <v>0.88696439999999999</v>
      </c>
      <c r="P232">
        <v>0.88320569999999998</v>
      </c>
      <c r="Q232">
        <v>0.90084220000000004</v>
      </c>
      <c r="R232">
        <v>0.85737249999999998</v>
      </c>
      <c r="S232">
        <v>0.79826240000000004</v>
      </c>
      <c r="T232">
        <v>0.81881859999999995</v>
      </c>
      <c r="U232">
        <v>0.90025429999999995</v>
      </c>
      <c r="V232">
        <v>1.021374</v>
      </c>
      <c r="W232">
        <v>1.171297</v>
      </c>
      <c r="X232">
        <v>1.3597619999999999</v>
      </c>
      <c r="Y232">
        <v>1.5407169999999999</v>
      </c>
      <c r="Z232">
        <v>1.780454</v>
      </c>
      <c r="AA232">
        <v>1.986507</v>
      </c>
      <c r="AB232">
        <v>2.243805</v>
      </c>
      <c r="AC232">
        <v>2.4030909999999999</v>
      </c>
      <c r="AD232">
        <v>2.3398270000000001</v>
      </c>
      <c r="AE232">
        <v>2.1925129999999999</v>
      </c>
      <c r="AF232">
        <v>1.9901089999999999</v>
      </c>
      <c r="AG232">
        <v>1.6641550000000001</v>
      </c>
      <c r="AH232">
        <v>1.369648</v>
      </c>
      <c r="AI232">
        <v>-1.8791200000000001E-2</v>
      </c>
      <c r="AJ232">
        <v>-1.00033E-2</v>
      </c>
      <c r="AK232">
        <v>5.4391999999999999E-3</v>
      </c>
      <c r="AL232">
        <v>1.1814E-3</v>
      </c>
      <c r="AM232">
        <v>-7.1706000000000001E-3</v>
      </c>
      <c r="AN232">
        <v>-1.5261999999999999E-3</v>
      </c>
      <c r="AO232">
        <v>-2.8041199999999999E-2</v>
      </c>
      <c r="AP232">
        <v>-3.6801599999999997E-2</v>
      </c>
      <c r="AQ232">
        <v>-2.71752E-2</v>
      </c>
      <c r="AR232">
        <v>-3.3548399999999999E-2</v>
      </c>
      <c r="AS232">
        <v>-3.0405399999999999E-2</v>
      </c>
      <c r="AT232">
        <v>-6.9572899999999993E-2</v>
      </c>
      <c r="AU232">
        <v>-5.1369499999999998E-2</v>
      </c>
      <c r="AV232">
        <v>-9.7772100000000001E-2</v>
      </c>
      <c r="AW232">
        <v>-0.14046130000000001</v>
      </c>
      <c r="AX232">
        <v>-0.1288878</v>
      </c>
      <c r="AY232" s="34">
        <v>-1.8670300000000001E-2</v>
      </c>
      <c r="AZ232">
        <v>6.5585599999999994E-2</v>
      </c>
      <c r="BA232">
        <v>8.7528499999999995E-2</v>
      </c>
      <c r="BB232">
        <v>-8.4062200000000004E-2</v>
      </c>
      <c r="BC232">
        <v>-5.2287E-2</v>
      </c>
      <c r="BD232">
        <v>-3.08498E-2</v>
      </c>
      <c r="BE232">
        <v>-3.4265799999999999E-2</v>
      </c>
      <c r="BF232">
        <v>-3.35108E-2</v>
      </c>
      <c r="BG232">
        <v>-2.052E-3</v>
      </c>
      <c r="BH232">
        <v>5.3889999999999997E-3</v>
      </c>
      <c r="BI232">
        <v>1.87189E-2</v>
      </c>
      <c r="BJ232">
        <v>1.3772100000000001E-2</v>
      </c>
      <c r="BK232">
        <v>4.5716000000000003E-3</v>
      </c>
      <c r="BL232">
        <v>8.7212000000000001E-3</v>
      </c>
      <c r="BM232">
        <v>-1.7688599999999999E-2</v>
      </c>
      <c r="BN232">
        <v>-2.4877900000000001E-2</v>
      </c>
      <c r="BO232">
        <v>-1.46137E-2</v>
      </c>
      <c r="BP232">
        <v>-2.04516E-2</v>
      </c>
      <c r="BQ232">
        <v>-1.5897399999999999E-2</v>
      </c>
      <c r="BR232">
        <v>-5.28835E-2</v>
      </c>
      <c r="BS232">
        <v>-3.3446299999999998E-2</v>
      </c>
      <c r="BT232">
        <v>-7.80941E-2</v>
      </c>
      <c r="BU232">
        <v>-0.1199751</v>
      </c>
      <c r="BV232">
        <v>-0.1070834</v>
      </c>
      <c r="BW232">
        <v>3.3127999999999999E-3</v>
      </c>
      <c r="BX232">
        <v>8.77661E-2</v>
      </c>
      <c r="BY232">
        <v>0.10958130000000001</v>
      </c>
      <c r="BZ232">
        <v>-6.2940399999999994E-2</v>
      </c>
      <c r="CA232">
        <v>-3.2916300000000003E-2</v>
      </c>
      <c r="CB232">
        <v>-1.2460000000000001E-2</v>
      </c>
      <c r="CC232">
        <v>-1.7196300000000001E-2</v>
      </c>
      <c r="CD232">
        <v>-1.8060199999999998E-2</v>
      </c>
      <c r="CE232">
        <v>9.5414999999999996E-3</v>
      </c>
      <c r="CF232">
        <v>1.60497E-2</v>
      </c>
      <c r="CG232">
        <v>2.7916400000000001E-2</v>
      </c>
      <c r="CH232">
        <v>2.24923E-2</v>
      </c>
      <c r="CI232">
        <v>1.27043E-2</v>
      </c>
      <c r="CJ232">
        <v>1.5818499999999999E-2</v>
      </c>
      <c r="CK232">
        <v>-1.0518400000000001E-2</v>
      </c>
      <c r="CL232">
        <v>-1.6619600000000002E-2</v>
      </c>
      <c r="CM232">
        <v>-5.9135999999999998E-3</v>
      </c>
      <c r="CN232">
        <v>-1.1380899999999999E-2</v>
      </c>
      <c r="CO232">
        <v>-5.8491000000000003E-3</v>
      </c>
      <c r="CP232">
        <v>-4.13245E-2</v>
      </c>
      <c r="CQ232">
        <v>-2.1032800000000001E-2</v>
      </c>
      <c r="CR232">
        <v>-6.44652E-2</v>
      </c>
      <c r="CS232">
        <v>-0.1057864</v>
      </c>
      <c r="CT232">
        <v>-9.19817E-2</v>
      </c>
      <c r="CU232">
        <v>1.8538200000000001E-2</v>
      </c>
      <c r="CV232">
        <v>0.10312830000000001</v>
      </c>
      <c r="CW232">
        <v>0.1248549</v>
      </c>
      <c r="CX232">
        <v>-4.83115E-2</v>
      </c>
      <c r="CY232">
        <v>-1.9500199999999999E-2</v>
      </c>
      <c r="CZ232">
        <v>2.767E-4</v>
      </c>
      <c r="DA232">
        <v>-5.3740000000000003E-3</v>
      </c>
      <c r="DB232">
        <v>-7.3591000000000004E-3</v>
      </c>
      <c r="DC232">
        <v>2.1134900000000002E-2</v>
      </c>
      <c r="DD232">
        <v>2.6710299999999999E-2</v>
      </c>
      <c r="DE232">
        <v>3.7113899999999998E-2</v>
      </c>
      <c r="DF232">
        <v>3.12126E-2</v>
      </c>
      <c r="DG232">
        <v>2.0836899999999998E-2</v>
      </c>
      <c r="DH232">
        <v>2.29158E-2</v>
      </c>
      <c r="DI232">
        <v>-3.3482E-3</v>
      </c>
      <c r="DJ232">
        <v>-8.3613000000000003E-3</v>
      </c>
      <c r="DK232">
        <v>2.7864000000000001E-3</v>
      </c>
      <c r="DL232">
        <v>-2.3100999999999998E-3</v>
      </c>
      <c r="DM232">
        <v>4.1990999999999999E-3</v>
      </c>
      <c r="DN232">
        <v>-2.97655E-2</v>
      </c>
      <c r="DO232">
        <v>-8.6192999999999999E-3</v>
      </c>
      <c r="DP232">
        <v>-5.0836300000000001E-2</v>
      </c>
      <c r="DQ232">
        <v>-9.1597700000000004E-2</v>
      </c>
      <c r="DR232">
        <v>-7.6880000000000004E-2</v>
      </c>
      <c r="DS232">
        <v>3.3763599999999998E-2</v>
      </c>
      <c r="DT232">
        <v>0.1184905</v>
      </c>
      <c r="DU232">
        <v>0.14012859999999999</v>
      </c>
      <c r="DV232">
        <v>-3.36826E-2</v>
      </c>
      <c r="DW232">
        <v>-6.0841000000000003E-3</v>
      </c>
      <c r="DX232">
        <v>1.30134E-2</v>
      </c>
      <c r="DY232">
        <v>6.4482999999999997E-3</v>
      </c>
      <c r="DZ232">
        <v>3.3419999999999999E-3</v>
      </c>
      <c r="EA232">
        <v>3.7874100000000001E-2</v>
      </c>
      <c r="EB232">
        <v>4.21027E-2</v>
      </c>
      <c r="EC232">
        <v>5.0393599999999997E-2</v>
      </c>
      <c r="ED232">
        <v>4.38032E-2</v>
      </c>
      <c r="EE232">
        <v>3.25791E-2</v>
      </c>
      <c r="EF232">
        <v>3.3163199999999997E-2</v>
      </c>
      <c r="EG232">
        <v>7.0042999999999998E-3</v>
      </c>
      <c r="EH232">
        <v>3.5623999999999999E-3</v>
      </c>
      <c r="EI232">
        <v>1.5347899999999999E-2</v>
      </c>
      <c r="EJ232">
        <v>1.07867E-2</v>
      </c>
      <c r="EK232">
        <v>1.8707100000000001E-2</v>
      </c>
      <c r="EL232">
        <v>-1.30761E-2</v>
      </c>
      <c r="EM232">
        <v>9.3037999999999992E-3</v>
      </c>
      <c r="EN232">
        <v>-3.11583E-2</v>
      </c>
      <c r="EO232">
        <v>-7.1111499999999994E-2</v>
      </c>
      <c r="EP232">
        <v>-5.5075499999999999E-2</v>
      </c>
      <c r="EQ232">
        <v>5.5746700000000003E-2</v>
      </c>
      <c r="ER232">
        <v>0.14067109999999999</v>
      </c>
      <c r="ES232">
        <v>0.1621814</v>
      </c>
      <c r="ET232">
        <v>-1.25608E-2</v>
      </c>
      <c r="EU232">
        <v>1.3286600000000001E-2</v>
      </c>
      <c r="EV232">
        <v>3.1403199999999999E-2</v>
      </c>
      <c r="EW232">
        <v>2.3517799999999998E-2</v>
      </c>
      <c r="EX232">
        <v>1.87926E-2</v>
      </c>
      <c r="EY232">
        <v>76.562809999999999</v>
      </c>
      <c r="EZ232">
        <v>75.609049999999996</v>
      </c>
      <c r="FA232">
        <v>74.571489999999997</v>
      </c>
      <c r="FB232">
        <v>73.315799999999996</v>
      </c>
      <c r="FC232">
        <v>72.975710000000007</v>
      </c>
      <c r="FD232">
        <v>72.325800000000001</v>
      </c>
      <c r="FE232">
        <v>71.566559999999996</v>
      </c>
      <c r="FF232">
        <v>72.946489999999997</v>
      </c>
      <c r="FG232">
        <v>77.110979999999998</v>
      </c>
      <c r="FH232">
        <v>80.833609999999993</v>
      </c>
      <c r="FI232">
        <v>83.940529999999995</v>
      </c>
      <c r="FJ232">
        <v>87.439019999999999</v>
      </c>
      <c r="FK232">
        <v>90.214070000000007</v>
      </c>
      <c r="FL232">
        <v>91.772530000000003</v>
      </c>
      <c r="FM232">
        <v>92.934219999999996</v>
      </c>
      <c r="FN232">
        <v>93.075130000000001</v>
      </c>
      <c r="FO232">
        <v>92.464259999999996</v>
      </c>
      <c r="FP232">
        <v>91.75958</v>
      </c>
      <c r="FQ232">
        <v>90.36345</v>
      </c>
      <c r="FR232">
        <v>87.032709999999994</v>
      </c>
      <c r="FS232">
        <v>82.972369999999998</v>
      </c>
      <c r="FT232">
        <v>79.496229999999997</v>
      </c>
      <c r="FU232">
        <v>76.843940000000003</v>
      </c>
      <c r="FV232">
        <v>75.002570000000006</v>
      </c>
      <c r="FW232">
        <v>0.2310545</v>
      </c>
      <c r="FX232">
        <v>1.68308E-2</v>
      </c>
      <c r="FY232">
        <v>2.06549E-2</v>
      </c>
      <c r="FZ232">
        <v>0</v>
      </c>
      <c r="GA232">
        <v>0</v>
      </c>
    </row>
    <row r="233" spans="1:183" x14ac:dyDescent="0.3">
      <c r="A233" t="s">
        <v>52</v>
      </c>
      <c r="B233" t="s">
        <v>53</v>
      </c>
      <c r="C233" t="s">
        <v>101</v>
      </c>
      <c r="D233" s="6">
        <v>44792</v>
      </c>
      <c r="E233" s="46">
        <v>18</v>
      </c>
      <c r="F233" s="46">
        <v>19</v>
      </c>
      <c r="G233" s="46">
        <v>18</v>
      </c>
      <c r="H233" s="46">
        <v>19</v>
      </c>
      <c r="I233">
        <v>521</v>
      </c>
      <c r="J233">
        <v>3002</v>
      </c>
      <c r="K233">
        <v>1.1945479999999999</v>
      </c>
      <c r="L233">
        <v>1.0418019999999999</v>
      </c>
      <c r="M233">
        <v>0.91642239999999997</v>
      </c>
      <c r="N233">
        <v>0.84451169999999998</v>
      </c>
      <c r="O233">
        <v>0.78728659999999995</v>
      </c>
      <c r="P233">
        <v>0.80579670000000003</v>
      </c>
      <c r="Q233">
        <v>0.90887370000000001</v>
      </c>
      <c r="R233">
        <v>0.89867090000000005</v>
      </c>
      <c r="S233">
        <v>0.83627850000000004</v>
      </c>
      <c r="T233">
        <v>0.8314549</v>
      </c>
      <c r="U233">
        <v>0.93183130000000003</v>
      </c>
      <c r="V233">
        <v>1.0823849999999999</v>
      </c>
      <c r="W233">
        <v>1.2550779999999999</v>
      </c>
      <c r="X233">
        <v>1.525423</v>
      </c>
      <c r="Y233">
        <v>1.8191949999999999</v>
      </c>
      <c r="Z233">
        <v>2.2101130000000002</v>
      </c>
      <c r="AA233">
        <v>2.544743</v>
      </c>
      <c r="AB233">
        <v>2.851432</v>
      </c>
      <c r="AC233">
        <v>2.9973610000000002</v>
      </c>
      <c r="AD233">
        <v>2.6976559999999998</v>
      </c>
      <c r="AE233">
        <v>2.394355</v>
      </c>
      <c r="AF233">
        <v>2.0176599999999998</v>
      </c>
      <c r="AG233">
        <v>1.653829</v>
      </c>
      <c r="AH233">
        <v>1.295811</v>
      </c>
      <c r="AI233">
        <v>-9.0764300000000006E-2</v>
      </c>
      <c r="AJ233">
        <v>-4.6125600000000003E-2</v>
      </c>
      <c r="AK233">
        <v>-8.0396499999999996E-2</v>
      </c>
      <c r="AL233">
        <v>-4.5291100000000001E-2</v>
      </c>
      <c r="AM233">
        <v>-9.1180000000000005E-4</v>
      </c>
      <c r="AN233">
        <v>4.8807E-3</v>
      </c>
      <c r="AO233">
        <v>4.2791900000000001E-2</v>
      </c>
      <c r="AP233">
        <v>-2.09646E-2</v>
      </c>
      <c r="AQ233">
        <v>1.30028E-2</v>
      </c>
      <c r="AR233">
        <v>-2.4536800000000001E-2</v>
      </c>
      <c r="AS233">
        <v>-4.4763499999999998E-2</v>
      </c>
      <c r="AT233">
        <v>-0.1020389</v>
      </c>
      <c r="AU233">
        <v>-0.1473583</v>
      </c>
      <c r="AV233">
        <v>-0.14513480000000001</v>
      </c>
      <c r="AW233">
        <v>-0.14535519999999999</v>
      </c>
      <c r="AX233">
        <v>-0.1209842</v>
      </c>
      <c r="AY233">
        <v>-8.5162600000000005E-2</v>
      </c>
      <c r="AZ233">
        <v>3.7323999999999999E-3</v>
      </c>
      <c r="BA233">
        <v>7.6456700000000002E-2</v>
      </c>
      <c r="BB233">
        <v>-0.1615509</v>
      </c>
      <c r="BC233">
        <v>-0.15213550000000001</v>
      </c>
      <c r="BD233">
        <v>-0.1545184</v>
      </c>
      <c r="BE233">
        <v>-0.12155630000000001</v>
      </c>
      <c r="BF233">
        <v>-0.15955230000000001</v>
      </c>
      <c r="BG233">
        <v>-5.5596E-2</v>
      </c>
      <c r="BH233">
        <v>-1.5836599999999999E-2</v>
      </c>
      <c r="BI233">
        <v>-4.93742E-2</v>
      </c>
      <c r="BJ233">
        <v>-1.8368099999999998E-2</v>
      </c>
      <c r="BK233">
        <v>1.8845500000000001E-2</v>
      </c>
      <c r="BL233">
        <v>2.24234E-2</v>
      </c>
      <c r="BM233">
        <v>7.03043E-2</v>
      </c>
      <c r="BN233">
        <v>1.06204E-2</v>
      </c>
      <c r="BO233">
        <v>4.1931799999999998E-2</v>
      </c>
      <c r="BP233">
        <v>4.5513000000000003E-3</v>
      </c>
      <c r="BQ233">
        <v>-8.2409000000000007E-3</v>
      </c>
      <c r="BR233">
        <v>-6.1028399999999997E-2</v>
      </c>
      <c r="BS233">
        <v>-0.1063402</v>
      </c>
      <c r="BT233">
        <v>-0.1021292</v>
      </c>
      <c r="BU233">
        <v>-0.1030997</v>
      </c>
      <c r="BV233">
        <v>-7.69262E-2</v>
      </c>
      <c r="BW233">
        <v>-3.6657200000000001E-2</v>
      </c>
      <c r="BX233">
        <v>5.5638100000000003E-2</v>
      </c>
      <c r="BY233">
        <v>0.1284083</v>
      </c>
      <c r="BZ233">
        <v>-0.1111299</v>
      </c>
      <c r="CA233">
        <v>-0.107449</v>
      </c>
      <c r="CB233">
        <v>-0.1095463</v>
      </c>
      <c r="CC233">
        <v>-8.0333100000000005E-2</v>
      </c>
      <c r="CD233">
        <v>-0.1236081</v>
      </c>
      <c r="CE233">
        <v>-3.1238700000000001E-2</v>
      </c>
      <c r="CF233">
        <v>5.1415000000000002E-3</v>
      </c>
      <c r="CG233">
        <v>-2.7888300000000001E-2</v>
      </c>
      <c r="CH233">
        <v>2.786E-4</v>
      </c>
      <c r="CI233">
        <v>3.2529299999999997E-2</v>
      </c>
      <c r="CJ233">
        <v>3.4573399999999997E-2</v>
      </c>
      <c r="CK233">
        <v>8.93592E-2</v>
      </c>
      <c r="CL233">
        <v>3.24961E-2</v>
      </c>
      <c r="CM233">
        <v>6.1967899999999999E-2</v>
      </c>
      <c r="CN233">
        <v>2.46976E-2</v>
      </c>
      <c r="CO233">
        <v>1.70546E-2</v>
      </c>
      <c r="CP233">
        <v>-3.2624599999999997E-2</v>
      </c>
      <c r="CQ233">
        <v>-7.7931299999999995E-2</v>
      </c>
      <c r="CR233">
        <v>-7.2343699999999997E-2</v>
      </c>
      <c r="CS233">
        <v>-7.3833800000000005E-2</v>
      </c>
      <c r="CT233">
        <v>-4.6411800000000003E-2</v>
      </c>
      <c r="CU233">
        <v>-3.0623999999999998E-3</v>
      </c>
      <c r="CV233">
        <v>9.1587799999999997E-2</v>
      </c>
      <c r="CW233">
        <v>0.1643898</v>
      </c>
      <c r="CX233">
        <v>-7.6208399999999996E-2</v>
      </c>
      <c r="CY233">
        <v>-7.6499200000000003E-2</v>
      </c>
      <c r="CZ233">
        <v>-7.8398700000000002E-2</v>
      </c>
      <c r="DA233">
        <v>-5.1782099999999998E-2</v>
      </c>
      <c r="DB233">
        <v>-9.8713300000000004E-2</v>
      </c>
      <c r="DC233">
        <v>-6.8812999999999999E-3</v>
      </c>
      <c r="DD233">
        <v>2.61196E-2</v>
      </c>
      <c r="DE233">
        <v>-6.4023999999999999E-3</v>
      </c>
      <c r="DF233">
        <v>1.8925399999999998E-2</v>
      </c>
      <c r="DG233">
        <v>4.62131E-2</v>
      </c>
      <c r="DH233">
        <v>4.6723399999999998E-2</v>
      </c>
      <c r="DI233">
        <v>0.1084142</v>
      </c>
      <c r="DJ233">
        <v>5.4371799999999998E-2</v>
      </c>
      <c r="DK233">
        <v>8.2003999999999994E-2</v>
      </c>
      <c r="DL233">
        <v>4.4843899999999999E-2</v>
      </c>
      <c r="DM233">
        <v>4.2350100000000002E-2</v>
      </c>
      <c r="DN233">
        <v>-4.2208000000000002E-3</v>
      </c>
      <c r="DO233">
        <v>-4.9522299999999998E-2</v>
      </c>
      <c r="DP233">
        <v>-4.2558100000000001E-2</v>
      </c>
      <c r="DQ233">
        <v>-4.4567799999999998E-2</v>
      </c>
      <c r="DR233">
        <v>-1.5897399999999999E-2</v>
      </c>
      <c r="DS233">
        <v>3.0532299999999998E-2</v>
      </c>
      <c r="DT233">
        <v>0.1275376</v>
      </c>
      <c r="DU233">
        <v>0.20037140000000001</v>
      </c>
      <c r="DV233">
        <v>-4.1286900000000001E-2</v>
      </c>
      <c r="DW233">
        <v>-4.55495E-2</v>
      </c>
      <c r="DX233">
        <v>-4.72512E-2</v>
      </c>
      <c r="DY233">
        <v>-2.3231100000000001E-2</v>
      </c>
      <c r="DZ233">
        <v>-7.3818400000000006E-2</v>
      </c>
      <c r="EA233">
        <v>2.82869E-2</v>
      </c>
      <c r="EB233">
        <v>5.6408600000000003E-2</v>
      </c>
      <c r="EC233">
        <v>2.46199E-2</v>
      </c>
      <c r="ED233">
        <v>4.5848399999999997E-2</v>
      </c>
      <c r="EE233">
        <v>6.5970299999999996E-2</v>
      </c>
      <c r="EF233">
        <v>6.4266000000000004E-2</v>
      </c>
      <c r="EG233">
        <v>0.13592650000000001</v>
      </c>
      <c r="EH233">
        <v>8.59568E-2</v>
      </c>
      <c r="EI233">
        <v>0.1109329</v>
      </c>
      <c r="EJ233">
        <v>7.3931999999999998E-2</v>
      </c>
      <c r="EK233">
        <v>7.8872700000000004E-2</v>
      </c>
      <c r="EL233">
        <v>3.6789700000000002E-2</v>
      </c>
      <c r="EM233">
        <v>-8.5042E-3</v>
      </c>
      <c r="EN233">
        <v>4.4739999999999998E-4</v>
      </c>
      <c r="EO233">
        <v>-2.3124E-3</v>
      </c>
      <c r="EP233">
        <v>2.8160500000000002E-2</v>
      </c>
      <c r="EQ233">
        <v>7.9037700000000002E-2</v>
      </c>
      <c r="ER233">
        <v>0.1794433</v>
      </c>
      <c r="ES233">
        <v>0.25232300000000002</v>
      </c>
      <c r="ET233">
        <v>9.1340999999999992E-3</v>
      </c>
      <c r="EU233">
        <v>-8.6300000000000005E-4</v>
      </c>
      <c r="EV233">
        <v>-2.2791E-3</v>
      </c>
      <c r="EW233">
        <v>1.7992000000000001E-2</v>
      </c>
      <c r="EX233">
        <v>-3.7874199999999997E-2</v>
      </c>
      <c r="EY233">
        <v>74.124279999999999</v>
      </c>
      <c r="EZ233">
        <v>73.138829999999999</v>
      </c>
      <c r="FA233">
        <v>71.840770000000006</v>
      </c>
      <c r="FB233">
        <v>70.30874</v>
      </c>
      <c r="FC233">
        <v>68.718450000000004</v>
      </c>
      <c r="FD233">
        <v>67.387370000000004</v>
      </c>
      <c r="FE233">
        <v>66.891270000000006</v>
      </c>
      <c r="FF233">
        <v>69.806790000000007</v>
      </c>
      <c r="FG233">
        <v>75.037859999999995</v>
      </c>
      <c r="FH233">
        <v>80.667959999999994</v>
      </c>
      <c r="FI233">
        <v>85.936890000000005</v>
      </c>
      <c r="FJ233">
        <v>88.526210000000006</v>
      </c>
      <c r="FK233">
        <v>91.914569999999998</v>
      </c>
      <c r="FL233">
        <v>93.813590000000005</v>
      </c>
      <c r="FM233">
        <v>96.111649999999997</v>
      </c>
      <c r="FN233">
        <v>97.881550000000004</v>
      </c>
      <c r="FO233">
        <v>99.178629999999998</v>
      </c>
      <c r="FP233">
        <v>99.053399999999996</v>
      </c>
      <c r="FQ233">
        <v>96.240780000000001</v>
      </c>
      <c r="FR233">
        <v>89.976699999999994</v>
      </c>
      <c r="FS233">
        <v>82.929119999999998</v>
      </c>
      <c r="FT233">
        <v>78.512619999999998</v>
      </c>
      <c r="FU233">
        <v>76.137860000000003</v>
      </c>
      <c r="FV233">
        <v>74.220389999999995</v>
      </c>
      <c r="FW233">
        <v>0.53707689999999997</v>
      </c>
      <c r="FX233">
        <v>4.8496400000000002E-2</v>
      </c>
      <c r="FY233">
        <v>4.8496400000000002E-2</v>
      </c>
      <c r="FZ233">
        <v>0</v>
      </c>
      <c r="GA233">
        <v>0</v>
      </c>
    </row>
    <row r="234" spans="1:183" x14ac:dyDescent="0.3">
      <c r="A234" t="s">
        <v>52</v>
      </c>
      <c r="B234" t="s">
        <v>53</v>
      </c>
      <c r="C234" t="s">
        <v>101</v>
      </c>
      <c r="D234" s="6">
        <v>44806</v>
      </c>
      <c r="E234" s="46">
        <v>18</v>
      </c>
      <c r="F234" s="46">
        <v>19</v>
      </c>
      <c r="G234" s="46">
        <v>18</v>
      </c>
      <c r="H234" s="46">
        <v>19</v>
      </c>
      <c r="I234">
        <v>795</v>
      </c>
      <c r="J234">
        <v>3259</v>
      </c>
      <c r="K234">
        <v>1.5083569999999999</v>
      </c>
      <c r="L234">
        <v>1.304346</v>
      </c>
      <c r="M234">
        <v>1.162086</v>
      </c>
      <c r="N234">
        <v>1.0807230000000001</v>
      </c>
      <c r="O234">
        <v>1.0333829999999999</v>
      </c>
      <c r="P234">
        <v>1.0589919999999999</v>
      </c>
      <c r="Q234">
        <v>1.069337</v>
      </c>
      <c r="R234">
        <v>0.96560089999999998</v>
      </c>
      <c r="S234">
        <v>0.84680719999999998</v>
      </c>
      <c r="T234">
        <v>0.84134399999999998</v>
      </c>
      <c r="U234">
        <v>0.96206250000000004</v>
      </c>
      <c r="V234">
        <v>1.1783619999999999</v>
      </c>
      <c r="W234">
        <v>1.4111549999999999</v>
      </c>
      <c r="X234">
        <v>1.669422</v>
      </c>
      <c r="Y234">
        <v>1.9625429999999999</v>
      </c>
      <c r="Z234">
        <v>2.3943949999999998</v>
      </c>
      <c r="AA234">
        <v>2.8323610000000001</v>
      </c>
      <c r="AB234">
        <v>3.2583289999999998</v>
      </c>
      <c r="AC234">
        <v>3.3812509999999998</v>
      </c>
      <c r="AD234">
        <v>3.2459889999999998</v>
      </c>
      <c r="AE234">
        <v>2.9674510000000001</v>
      </c>
      <c r="AF234">
        <v>2.6795360000000001</v>
      </c>
      <c r="AG234">
        <v>2.2582460000000002</v>
      </c>
      <c r="AH234">
        <v>1.912817</v>
      </c>
      <c r="AI234">
        <v>-0.11240849999999999</v>
      </c>
      <c r="AJ234">
        <v>-0.12903870000000001</v>
      </c>
      <c r="AK234">
        <v>-0.1304785</v>
      </c>
      <c r="AL234">
        <v>-6.5514799999999998E-2</v>
      </c>
      <c r="AM234">
        <v>-8.0948500000000007E-2</v>
      </c>
      <c r="AN234">
        <v>-2.8152199999999999E-2</v>
      </c>
      <c r="AO234">
        <v>-4.7502200000000001E-2</v>
      </c>
      <c r="AP234">
        <v>-7.0939199999999994E-2</v>
      </c>
      <c r="AQ234">
        <v>-9.5230599999999999E-2</v>
      </c>
      <c r="AR234">
        <v>-0.103189</v>
      </c>
      <c r="AS234">
        <v>-9.4159599999999996E-2</v>
      </c>
      <c r="AT234">
        <v>-6.2931600000000004E-2</v>
      </c>
      <c r="AU234">
        <v>-8.1089599999999998E-2</v>
      </c>
      <c r="AV234">
        <v>-0.1157779</v>
      </c>
      <c r="AW234">
        <v>-0.19407430000000001</v>
      </c>
      <c r="AX234">
        <v>-0.17102800000000001</v>
      </c>
      <c r="AY234">
        <v>-0.2074656</v>
      </c>
      <c r="AZ234">
        <v>4.6138000000000004E-3</v>
      </c>
      <c r="BA234">
        <v>-1.2336099999999999E-2</v>
      </c>
      <c r="BB234">
        <v>-0.1209467</v>
      </c>
      <c r="BC234">
        <v>-0.1368366</v>
      </c>
      <c r="BD234">
        <v>-0.12025710000000001</v>
      </c>
      <c r="BE234">
        <v>-0.129106</v>
      </c>
      <c r="BF234">
        <v>-7.2326699999999994E-2</v>
      </c>
      <c r="BG234">
        <v>-8.3182500000000006E-2</v>
      </c>
      <c r="BH234">
        <v>-0.10247340000000001</v>
      </c>
      <c r="BI234">
        <v>-0.1071468</v>
      </c>
      <c r="BJ234">
        <v>-4.3925600000000002E-2</v>
      </c>
      <c r="BK234">
        <v>-6.04115E-2</v>
      </c>
      <c r="BL234">
        <v>-6.6484999999999999E-3</v>
      </c>
      <c r="BM234">
        <v>-2.5793300000000002E-2</v>
      </c>
      <c r="BN234">
        <v>-4.72845E-2</v>
      </c>
      <c r="BO234">
        <v>-7.0577000000000001E-2</v>
      </c>
      <c r="BP234">
        <v>-7.7647400000000005E-2</v>
      </c>
      <c r="BQ234">
        <v>-6.6233700000000006E-2</v>
      </c>
      <c r="BR234">
        <v>-2.9905500000000002E-2</v>
      </c>
      <c r="BS234">
        <v>-4.4421799999999997E-2</v>
      </c>
      <c r="BT234">
        <v>-7.7562000000000006E-2</v>
      </c>
      <c r="BU234">
        <v>-0.1546882</v>
      </c>
      <c r="BV234">
        <v>-0.12941510000000001</v>
      </c>
      <c r="BW234">
        <v>-0.16299230000000001</v>
      </c>
      <c r="BX234">
        <v>5.2340100000000001E-2</v>
      </c>
      <c r="BY234">
        <v>3.4847700000000002E-2</v>
      </c>
      <c r="BZ234">
        <v>-7.5248700000000002E-2</v>
      </c>
      <c r="CA234">
        <v>-9.1331999999999997E-2</v>
      </c>
      <c r="CB234">
        <v>-7.7635899999999994E-2</v>
      </c>
      <c r="CC234">
        <v>-9.0109300000000003E-2</v>
      </c>
      <c r="CD234">
        <v>-3.7147800000000002E-2</v>
      </c>
      <c r="CE234">
        <v>-6.2940599999999999E-2</v>
      </c>
      <c r="CF234">
        <v>-8.4074300000000005E-2</v>
      </c>
      <c r="CG234">
        <v>-9.0987299999999993E-2</v>
      </c>
      <c r="CH234">
        <v>-2.8972999999999999E-2</v>
      </c>
      <c r="CI234">
        <v>-4.6187699999999998E-2</v>
      </c>
      <c r="CJ234">
        <v>8.2448999999999995E-3</v>
      </c>
      <c r="CK234">
        <v>-1.07578E-2</v>
      </c>
      <c r="CL234">
        <v>-3.09013E-2</v>
      </c>
      <c r="CM234">
        <v>-5.3502000000000001E-2</v>
      </c>
      <c r="CN234">
        <v>-5.9957400000000001E-2</v>
      </c>
      <c r="CO234">
        <v>-4.6892400000000001E-2</v>
      </c>
      <c r="CP234">
        <v>-7.0317000000000001E-3</v>
      </c>
      <c r="CQ234">
        <v>-1.9025799999999999E-2</v>
      </c>
      <c r="CR234">
        <v>-5.1093800000000002E-2</v>
      </c>
      <c r="CS234">
        <v>-0.12740950000000001</v>
      </c>
      <c r="CT234">
        <v>-0.10059419999999999</v>
      </c>
      <c r="CU234">
        <v>-0.1321901</v>
      </c>
      <c r="CV234">
        <v>8.5395200000000004E-2</v>
      </c>
      <c r="CW234">
        <v>6.7527100000000007E-2</v>
      </c>
      <c r="CX234">
        <v>-4.3598400000000002E-2</v>
      </c>
      <c r="CY234">
        <v>-5.9815699999999999E-2</v>
      </c>
      <c r="CZ234">
        <v>-4.8116600000000002E-2</v>
      </c>
      <c r="DA234">
        <v>-6.3100299999999998E-2</v>
      </c>
      <c r="DB234">
        <v>-1.2782999999999999E-2</v>
      </c>
      <c r="DC234">
        <v>-4.2698800000000002E-2</v>
      </c>
      <c r="DD234">
        <v>-6.56751E-2</v>
      </c>
      <c r="DE234">
        <v>-7.48278E-2</v>
      </c>
      <c r="DF234">
        <v>-1.4020400000000001E-2</v>
      </c>
      <c r="DG234">
        <v>-3.1963900000000003E-2</v>
      </c>
      <c r="DH234">
        <v>2.3138300000000001E-2</v>
      </c>
      <c r="DI234">
        <v>4.2776999999999997E-3</v>
      </c>
      <c r="DJ234">
        <v>-1.4518100000000001E-2</v>
      </c>
      <c r="DK234">
        <v>-3.6427000000000001E-2</v>
      </c>
      <c r="DL234">
        <v>-4.2267300000000001E-2</v>
      </c>
      <c r="DM234">
        <v>-2.7550999999999999E-2</v>
      </c>
      <c r="DN234">
        <v>1.5842100000000001E-2</v>
      </c>
      <c r="DO234">
        <v>6.3702000000000003E-3</v>
      </c>
      <c r="DP234">
        <v>-2.4625500000000002E-2</v>
      </c>
      <c r="DQ234">
        <v>-0.10013080000000001</v>
      </c>
      <c r="DR234">
        <v>-7.1773299999999998E-2</v>
      </c>
      <c r="DS234">
        <v>-0.10138800000000001</v>
      </c>
      <c r="DT234">
        <v>0.11845029999999999</v>
      </c>
      <c r="DU234">
        <v>0.1002065</v>
      </c>
      <c r="DV234">
        <v>-1.19481E-2</v>
      </c>
      <c r="DW234">
        <v>-2.8299399999999999E-2</v>
      </c>
      <c r="DX234">
        <v>-1.8597300000000001E-2</v>
      </c>
      <c r="DY234">
        <v>-3.60913E-2</v>
      </c>
      <c r="DZ234">
        <v>1.15818E-2</v>
      </c>
      <c r="EA234">
        <v>-1.34728E-2</v>
      </c>
      <c r="EB234">
        <v>-3.91098E-2</v>
      </c>
      <c r="EC234">
        <v>-5.1496199999999999E-2</v>
      </c>
      <c r="ED234">
        <v>7.5687999999999997E-3</v>
      </c>
      <c r="EE234">
        <v>-1.1427E-2</v>
      </c>
      <c r="EF234">
        <v>4.4642000000000001E-2</v>
      </c>
      <c r="EG234">
        <v>2.5986599999999999E-2</v>
      </c>
      <c r="EH234">
        <v>9.1366999999999993E-3</v>
      </c>
      <c r="EI234">
        <v>-1.17734E-2</v>
      </c>
      <c r="EJ234">
        <v>-1.67257E-2</v>
      </c>
      <c r="EK234">
        <v>3.7490000000000001E-4</v>
      </c>
      <c r="EL234">
        <v>4.8868300000000003E-2</v>
      </c>
      <c r="EM234">
        <v>4.3037899999999997E-2</v>
      </c>
      <c r="EN234">
        <v>1.3590400000000001E-2</v>
      </c>
      <c r="EO234">
        <v>-6.0744699999999999E-2</v>
      </c>
      <c r="EP234">
        <v>-3.01604E-2</v>
      </c>
      <c r="EQ234">
        <v>-5.6914600000000003E-2</v>
      </c>
      <c r="ER234">
        <v>0.16617660000000001</v>
      </c>
      <c r="ES234">
        <v>0.1473904</v>
      </c>
      <c r="ET234">
        <v>3.3749899999999999E-2</v>
      </c>
      <c r="EU234">
        <v>1.7205100000000001E-2</v>
      </c>
      <c r="EV234">
        <v>2.4023900000000001E-2</v>
      </c>
      <c r="EW234">
        <v>2.9053999999999998E-3</v>
      </c>
      <c r="EX234">
        <v>4.6760599999999999E-2</v>
      </c>
      <c r="EY234">
        <v>85.185969999999998</v>
      </c>
      <c r="EZ234">
        <v>83.487250000000003</v>
      </c>
      <c r="FA234">
        <v>81.687049999999999</v>
      </c>
      <c r="FB234">
        <v>79.963009999999997</v>
      </c>
      <c r="FC234">
        <v>78.51643</v>
      </c>
      <c r="FD234">
        <v>76.452579999999998</v>
      </c>
      <c r="FE234">
        <v>76.081699999999998</v>
      </c>
      <c r="FF234">
        <v>78.173959999999994</v>
      </c>
      <c r="FG234">
        <v>81.636219999999994</v>
      </c>
      <c r="FH234">
        <v>86.601950000000002</v>
      </c>
      <c r="FI234">
        <v>91.455399999999997</v>
      </c>
      <c r="FJ234">
        <v>95.496200000000002</v>
      </c>
      <c r="FK234">
        <v>98.656559999999999</v>
      </c>
      <c r="FL234">
        <v>101.75700000000001</v>
      </c>
      <c r="FM234">
        <v>104.97669999999999</v>
      </c>
      <c r="FN234">
        <v>106.411</v>
      </c>
      <c r="FO234">
        <v>107.85720000000001</v>
      </c>
      <c r="FP234">
        <v>107.4181</v>
      </c>
      <c r="FQ234">
        <v>105.0609</v>
      </c>
      <c r="FR234">
        <v>101.4121</v>
      </c>
      <c r="FS234">
        <v>97.911460000000005</v>
      </c>
      <c r="FT234">
        <v>94.493170000000006</v>
      </c>
      <c r="FU234">
        <v>90.553830000000005</v>
      </c>
      <c r="FV234">
        <v>87.283410000000003</v>
      </c>
      <c r="FW234">
        <v>0.50915880000000002</v>
      </c>
      <c r="FX234">
        <v>4.4319200000000003E-2</v>
      </c>
      <c r="FY234">
        <v>4.4319200000000003E-2</v>
      </c>
      <c r="FZ234">
        <v>0</v>
      </c>
      <c r="GA234">
        <v>0</v>
      </c>
    </row>
    <row r="235" spans="1:183" x14ac:dyDescent="0.3">
      <c r="A235" t="s">
        <v>52</v>
      </c>
      <c r="B235" t="s">
        <v>53</v>
      </c>
      <c r="C235" t="s">
        <v>101</v>
      </c>
      <c r="D235" s="6">
        <v>44809</v>
      </c>
      <c r="E235" s="46">
        <v>19</v>
      </c>
      <c r="F235" s="46">
        <v>22</v>
      </c>
      <c r="G235" s="46">
        <v>19</v>
      </c>
      <c r="H235" s="46">
        <v>20</v>
      </c>
      <c r="I235">
        <v>2981</v>
      </c>
      <c r="J235">
        <v>2981</v>
      </c>
      <c r="K235">
        <v>1.431799</v>
      </c>
      <c r="L235">
        <v>1.2412319999999999</v>
      </c>
      <c r="M235">
        <v>1.081442</v>
      </c>
      <c r="N235">
        <v>0.97436310000000004</v>
      </c>
      <c r="O235">
        <v>0.90505800000000003</v>
      </c>
      <c r="P235">
        <v>0.86819900000000005</v>
      </c>
      <c r="Q235">
        <v>0.88649900000000004</v>
      </c>
      <c r="R235">
        <v>0.84804710000000005</v>
      </c>
      <c r="S235">
        <v>0.89507769999999998</v>
      </c>
      <c r="T235">
        <v>0.98953659999999999</v>
      </c>
      <c r="U235">
        <v>1.186124</v>
      </c>
      <c r="V235">
        <v>1.4704029999999999</v>
      </c>
      <c r="W235">
        <v>1.8040229999999999</v>
      </c>
      <c r="X235">
        <v>2.1197620000000001</v>
      </c>
      <c r="Y235">
        <v>2.4354879999999999</v>
      </c>
      <c r="Z235">
        <v>2.8156680000000001</v>
      </c>
      <c r="AA235">
        <v>3.1773880000000001</v>
      </c>
      <c r="AB235">
        <v>3.4705010000000001</v>
      </c>
      <c r="AC235">
        <v>3.5604070000000001</v>
      </c>
      <c r="AD235">
        <v>3.3929200000000002</v>
      </c>
      <c r="AE235">
        <v>3.1513909999999998</v>
      </c>
      <c r="AF235">
        <v>2.8379270000000001</v>
      </c>
      <c r="AG235">
        <v>2.4020429999999999</v>
      </c>
      <c r="AH235">
        <v>2.0253389999999998</v>
      </c>
      <c r="AI235">
        <v>4.2063299999999998E-2</v>
      </c>
      <c r="AJ235">
        <v>1.36414E-2</v>
      </c>
      <c r="AK235">
        <v>-1.42539E-2</v>
      </c>
      <c r="AL235">
        <v>-3.8000999999999998E-3</v>
      </c>
      <c r="AM235">
        <v>-1.7730999999999999E-3</v>
      </c>
      <c r="AN235">
        <v>-1.2390099999999999E-2</v>
      </c>
      <c r="AO235">
        <v>-2.208E-4</v>
      </c>
      <c r="AP235">
        <v>-3.3407199999999998E-2</v>
      </c>
      <c r="AQ235">
        <v>-2.0478900000000001E-2</v>
      </c>
      <c r="AR235">
        <v>-2.8217599999999999E-2</v>
      </c>
      <c r="AS235">
        <v>-7.6670000000000002E-3</v>
      </c>
      <c r="AT235">
        <v>-1.6925200000000001E-2</v>
      </c>
      <c r="AU235">
        <v>-3.6962099999999998E-2</v>
      </c>
      <c r="AV235">
        <v>-7.2123000000000007E-2</v>
      </c>
      <c r="AW235">
        <v>-0.14674599999999999</v>
      </c>
      <c r="AX235">
        <v>-0.1539161</v>
      </c>
      <c r="AY235">
        <v>-0.1182825</v>
      </c>
      <c r="AZ235">
        <v>-0.11008179999999999</v>
      </c>
      <c r="BA235">
        <v>3.5302500000000001E-2</v>
      </c>
      <c r="BB235">
        <v>9.8187499999999997E-2</v>
      </c>
      <c r="BC235">
        <v>1.6183E-3</v>
      </c>
      <c r="BD235">
        <v>-5.1246100000000003E-2</v>
      </c>
      <c r="BE235">
        <v>-0.1121651</v>
      </c>
      <c r="BF235">
        <v>-7.8772200000000001E-2</v>
      </c>
      <c r="BG235">
        <v>6.0551199999999999E-2</v>
      </c>
      <c r="BH235">
        <v>3.1621900000000001E-2</v>
      </c>
      <c r="BI235">
        <v>1.9754E-3</v>
      </c>
      <c r="BJ235">
        <v>1.01321E-2</v>
      </c>
      <c r="BK235">
        <v>1.0956E-2</v>
      </c>
      <c r="BL235">
        <v>-1.2734000000000001E-3</v>
      </c>
      <c r="BM235">
        <v>1.10247E-2</v>
      </c>
      <c r="BN235">
        <v>-2.1339799999999999E-2</v>
      </c>
      <c r="BO235">
        <v>-6.1459000000000001E-3</v>
      </c>
      <c r="BP235">
        <v>-1.1651999999999999E-2</v>
      </c>
      <c r="BQ235">
        <v>1.1768000000000001E-2</v>
      </c>
      <c r="BR235">
        <v>4.8789000000000003E-3</v>
      </c>
      <c r="BS235">
        <v>-1.2728400000000001E-2</v>
      </c>
      <c r="BT235">
        <v>-4.6834099999999997E-2</v>
      </c>
      <c r="BU235">
        <v>-0.1202044</v>
      </c>
      <c r="BV235">
        <v>-0.12592449999999999</v>
      </c>
      <c r="BW235">
        <v>-8.9960600000000002E-2</v>
      </c>
      <c r="BX235">
        <v>-8.1662200000000004E-2</v>
      </c>
      <c r="BY235">
        <v>6.3662099999999999E-2</v>
      </c>
      <c r="BZ235">
        <v>0.1248475</v>
      </c>
      <c r="CA235">
        <v>2.6936600000000002E-2</v>
      </c>
      <c r="CB235">
        <v>-2.6537100000000001E-2</v>
      </c>
      <c r="CC235">
        <v>-8.8205099999999995E-2</v>
      </c>
      <c r="CD235">
        <v>-5.6513899999999999E-2</v>
      </c>
      <c r="CE235">
        <v>7.3356000000000005E-2</v>
      </c>
      <c r="CF235">
        <v>4.4075099999999999E-2</v>
      </c>
      <c r="CG235">
        <v>1.32157E-2</v>
      </c>
      <c r="CH235">
        <v>1.9781400000000001E-2</v>
      </c>
      <c r="CI235">
        <v>1.9772100000000001E-2</v>
      </c>
      <c r="CJ235">
        <v>6.4260000000000003E-3</v>
      </c>
      <c r="CK235">
        <v>1.8813300000000002E-2</v>
      </c>
      <c r="CL235">
        <v>-1.2982E-2</v>
      </c>
      <c r="CM235">
        <v>3.7810000000000001E-3</v>
      </c>
      <c r="CN235">
        <v>-1.7870000000000001E-4</v>
      </c>
      <c r="CO235">
        <v>2.52286E-2</v>
      </c>
      <c r="CP235">
        <v>1.9980399999999999E-2</v>
      </c>
      <c r="CQ235">
        <v>4.0556999999999998E-3</v>
      </c>
      <c r="CR235">
        <v>-2.93192E-2</v>
      </c>
      <c r="CS235">
        <v>-0.1018218</v>
      </c>
      <c r="CT235">
        <v>-0.1065377</v>
      </c>
      <c r="CU235">
        <v>-7.0344900000000002E-2</v>
      </c>
      <c r="CV235">
        <v>-6.1978900000000003E-2</v>
      </c>
      <c r="CW235">
        <v>8.3303799999999997E-2</v>
      </c>
      <c r="CX235">
        <v>0.1433121</v>
      </c>
      <c r="CY235">
        <v>4.4472100000000001E-2</v>
      </c>
      <c r="CZ235">
        <v>-9.4237000000000001E-3</v>
      </c>
      <c r="DA235">
        <v>-7.1610400000000005E-2</v>
      </c>
      <c r="DB235">
        <v>-4.10979E-2</v>
      </c>
      <c r="DC235">
        <v>8.6160700000000007E-2</v>
      </c>
      <c r="DD235">
        <v>5.6528299999999997E-2</v>
      </c>
      <c r="DE235">
        <v>2.4455999999999999E-2</v>
      </c>
      <c r="DF235">
        <v>2.94308E-2</v>
      </c>
      <c r="DG235">
        <v>2.8588200000000001E-2</v>
      </c>
      <c r="DH235">
        <v>1.41253E-2</v>
      </c>
      <c r="DI235">
        <v>2.6602000000000001E-2</v>
      </c>
      <c r="DJ235">
        <v>-4.6240999999999999E-3</v>
      </c>
      <c r="DK235">
        <v>1.3708E-2</v>
      </c>
      <c r="DL235">
        <v>1.12946E-2</v>
      </c>
      <c r="DM235">
        <v>3.8689300000000003E-2</v>
      </c>
      <c r="DN235">
        <v>3.5081899999999999E-2</v>
      </c>
      <c r="DO235">
        <v>2.0839900000000001E-2</v>
      </c>
      <c r="DP235">
        <v>-1.1804200000000001E-2</v>
      </c>
      <c r="DQ235">
        <v>-8.3439299999999994E-2</v>
      </c>
      <c r="DR235">
        <v>-8.71508E-2</v>
      </c>
      <c r="DS235">
        <v>-5.0729299999999998E-2</v>
      </c>
      <c r="DT235">
        <v>-4.2295600000000003E-2</v>
      </c>
      <c r="DU235">
        <v>0.1029455</v>
      </c>
      <c r="DV235">
        <v>0.1617768</v>
      </c>
      <c r="DW235">
        <v>6.20075E-2</v>
      </c>
      <c r="DX235">
        <v>7.6896000000000004E-3</v>
      </c>
      <c r="DY235">
        <v>-5.5015799999999997E-2</v>
      </c>
      <c r="DZ235">
        <v>-2.5681900000000001E-2</v>
      </c>
      <c r="EA235">
        <v>0.1046487</v>
      </c>
      <c r="EB235">
        <v>7.45088E-2</v>
      </c>
      <c r="EC235">
        <v>4.0685300000000001E-2</v>
      </c>
      <c r="ED235">
        <v>4.3362900000000003E-2</v>
      </c>
      <c r="EE235">
        <v>4.1317300000000001E-2</v>
      </c>
      <c r="EF235">
        <v>2.5242000000000001E-2</v>
      </c>
      <c r="EG235">
        <v>3.7847499999999999E-2</v>
      </c>
      <c r="EH235">
        <v>7.4431999999999996E-3</v>
      </c>
      <c r="EI235">
        <v>2.8040900000000001E-2</v>
      </c>
      <c r="EJ235">
        <v>2.7860200000000002E-2</v>
      </c>
      <c r="EK235">
        <v>5.8124299999999997E-2</v>
      </c>
      <c r="EL235">
        <v>5.6885999999999999E-2</v>
      </c>
      <c r="EM235">
        <v>4.5073599999999998E-2</v>
      </c>
      <c r="EN235">
        <v>1.3484599999999999E-2</v>
      </c>
      <c r="EO235">
        <v>-5.6897700000000002E-2</v>
      </c>
      <c r="EP235">
        <v>-5.9159200000000002E-2</v>
      </c>
      <c r="EQ235">
        <v>-2.2407300000000002E-2</v>
      </c>
      <c r="ER235">
        <v>-1.3876100000000001E-2</v>
      </c>
      <c r="ES235">
        <v>0.13130510000000001</v>
      </c>
      <c r="ET235">
        <v>0.18843679999999999</v>
      </c>
      <c r="EU235">
        <v>8.7325899999999998E-2</v>
      </c>
      <c r="EV235">
        <v>3.2398700000000002E-2</v>
      </c>
      <c r="EW235">
        <v>-3.1055800000000001E-2</v>
      </c>
      <c r="EX235">
        <v>-3.4237E-3</v>
      </c>
      <c r="EY235">
        <v>77.95205</v>
      </c>
      <c r="EZ235">
        <v>77.008660000000006</v>
      </c>
      <c r="FA235">
        <v>75.410089999999997</v>
      </c>
      <c r="FB235">
        <v>74.164510000000007</v>
      </c>
      <c r="FC235">
        <v>73.295019999999994</v>
      </c>
      <c r="FD235">
        <v>72.520259999999993</v>
      </c>
      <c r="FE235">
        <v>71.515389999999996</v>
      </c>
      <c r="FF235">
        <v>72.722250000000003</v>
      </c>
      <c r="FG235">
        <v>78.168340000000001</v>
      </c>
      <c r="FH235">
        <v>84.568680000000001</v>
      </c>
      <c r="FI235">
        <v>90.364739999999998</v>
      </c>
      <c r="FJ235">
        <v>95.436059999999998</v>
      </c>
      <c r="FK235">
        <v>99.934229999999999</v>
      </c>
      <c r="FL235">
        <v>103.5459</v>
      </c>
      <c r="FM235">
        <v>106.2377</v>
      </c>
      <c r="FN235">
        <v>107.64570000000001</v>
      </c>
      <c r="FO235">
        <v>107.5231</v>
      </c>
      <c r="FP235">
        <v>106.1241</v>
      </c>
      <c r="FQ235">
        <v>102.6964</v>
      </c>
      <c r="FR235">
        <v>96.987399999999994</v>
      </c>
      <c r="FS235">
        <v>92.743679999999998</v>
      </c>
      <c r="FT235">
        <v>89.224770000000007</v>
      </c>
      <c r="FU235">
        <v>86.286349999999999</v>
      </c>
      <c r="FV235">
        <v>84.371859999999998</v>
      </c>
      <c r="FW235">
        <v>0.33041880000000001</v>
      </c>
      <c r="FX235">
        <v>1.7367199999999999E-2</v>
      </c>
      <c r="FY235">
        <v>2.5703799999999999E-2</v>
      </c>
      <c r="FZ235">
        <v>0</v>
      </c>
      <c r="GA235">
        <v>0</v>
      </c>
    </row>
    <row r="236" spans="1:183" x14ac:dyDescent="0.3">
      <c r="A236" t="s">
        <v>52</v>
      </c>
      <c r="B236" t="s">
        <v>53</v>
      </c>
      <c r="C236" t="s">
        <v>101</v>
      </c>
      <c r="D236" s="6">
        <v>44810</v>
      </c>
      <c r="E236" s="46">
        <v>18</v>
      </c>
      <c r="F236" s="46">
        <v>21</v>
      </c>
      <c r="G236" s="46">
        <v>18</v>
      </c>
      <c r="H236" s="46">
        <v>20</v>
      </c>
      <c r="I236">
        <v>2978</v>
      </c>
      <c r="J236">
        <v>2978</v>
      </c>
      <c r="K236">
        <v>1.7293769999999999</v>
      </c>
      <c r="L236">
        <v>1.5092989999999999</v>
      </c>
      <c r="M236">
        <v>1.3486069999999999</v>
      </c>
      <c r="N236">
        <v>1.21835</v>
      </c>
      <c r="O236">
        <v>1.1370180000000001</v>
      </c>
      <c r="P236">
        <v>1.096144</v>
      </c>
      <c r="Q236">
        <v>1.1292789999999999</v>
      </c>
      <c r="R236">
        <v>1.116482</v>
      </c>
      <c r="S236">
        <v>1.079912</v>
      </c>
      <c r="T236">
        <v>1.145683</v>
      </c>
      <c r="U236">
        <v>1.336427</v>
      </c>
      <c r="V236">
        <v>1.6237600000000001</v>
      </c>
      <c r="W236">
        <v>1.9479850000000001</v>
      </c>
      <c r="X236">
        <v>2.2885070000000001</v>
      </c>
      <c r="Y236">
        <v>2.5997509999999999</v>
      </c>
      <c r="Z236">
        <v>2.9475539999999998</v>
      </c>
      <c r="AA236">
        <v>3.293374</v>
      </c>
      <c r="AB236">
        <v>3.5228730000000001</v>
      </c>
      <c r="AC236">
        <v>3.457322</v>
      </c>
      <c r="AD236">
        <v>3.3468</v>
      </c>
      <c r="AE236">
        <v>3.2054140000000002</v>
      </c>
      <c r="AF236">
        <v>2.8966880000000002</v>
      </c>
      <c r="AG236">
        <v>2.4640279999999999</v>
      </c>
      <c r="AH236">
        <v>2.0802719999999999</v>
      </c>
      <c r="AI236">
        <v>-0.1439425</v>
      </c>
      <c r="AJ236">
        <v>-0.13027040000000001</v>
      </c>
      <c r="AK236">
        <v>-8.8938299999999998E-2</v>
      </c>
      <c r="AL236">
        <v>-6.5463400000000005E-2</v>
      </c>
      <c r="AM236">
        <v>-3.6315300000000002E-2</v>
      </c>
      <c r="AN236">
        <v>-3.2236000000000001E-2</v>
      </c>
      <c r="AO236">
        <v>-4.6000800000000001E-2</v>
      </c>
      <c r="AP236">
        <v>-6.0613100000000003E-2</v>
      </c>
      <c r="AQ236">
        <v>-0.1006128</v>
      </c>
      <c r="AR236">
        <v>-0.1087838</v>
      </c>
      <c r="AS236">
        <v>-7.8871899999999995E-2</v>
      </c>
      <c r="AT236">
        <v>-0.1102718</v>
      </c>
      <c r="AU236">
        <v>-0.17806379999999999</v>
      </c>
      <c r="AV236">
        <v>-0.203043</v>
      </c>
      <c r="AW236">
        <v>-0.26170090000000001</v>
      </c>
      <c r="AX236">
        <v>-0.23097419999999999</v>
      </c>
      <c r="AY236">
        <v>-0.1703974</v>
      </c>
      <c r="AZ236">
        <v>-5.5698299999999999E-2</v>
      </c>
      <c r="BA236">
        <v>1.5832700000000002E-2</v>
      </c>
      <c r="BB236">
        <v>5.7935E-2</v>
      </c>
      <c r="BC236">
        <v>-2.8891400000000001E-2</v>
      </c>
      <c r="BD236">
        <v>-0.11480319999999999</v>
      </c>
      <c r="BE236">
        <v>-0.15805739999999999</v>
      </c>
      <c r="BF236">
        <v>-0.1177019</v>
      </c>
      <c r="BG236">
        <v>-0.1222997</v>
      </c>
      <c r="BH236">
        <v>-0.1099556</v>
      </c>
      <c r="BI236">
        <v>-7.0257799999999995E-2</v>
      </c>
      <c r="BJ236">
        <v>-4.8360199999999999E-2</v>
      </c>
      <c r="BK236">
        <v>-2.0895799999999999E-2</v>
      </c>
      <c r="BL236">
        <v>-1.8264800000000001E-2</v>
      </c>
      <c r="BM236">
        <v>-3.1099000000000002E-2</v>
      </c>
      <c r="BN236">
        <v>-4.4529699999999998E-2</v>
      </c>
      <c r="BO236">
        <v>-8.2626000000000005E-2</v>
      </c>
      <c r="BP236">
        <v>-8.9837700000000006E-2</v>
      </c>
      <c r="BQ236">
        <v>-5.8670600000000003E-2</v>
      </c>
      <c r="BR236">
        <v>-8.7236999999999995E-2</v>
      </c>
      <c r="BS236">
        <v>-0.15251960000000001</v>
      </c>
      <c r="BT236">
        <v>-0.17661279999999999</v>
      </c>
      <c r="BU236">
        <v>-0.23437359999999999</v>
      </c>
      <c r="BV236">
        <v>-0.20335049999999999</v>
      </c>
      <c r="BW236">
        <v>-0.14221980000000001</v>
      </c>
      <c r="BX236">
        <v>-2.7845399999999999E-2</v>
      </c>
      <c r="BY236">
        <v>4.4501199999999998E-2</v>
      </c>
      <c r="BZ236">
        <v>8.4404699999999999E-2</v>
      </c>
      <c r="CA236">
        <v>-3.6814E-3</v>
      </c>
      <c r="CB236">
        <v>-9.0309200000000006E-2</v>
      </c>
      <c r="CC236">
        <v>-0.13401089999999999</v>
      </c>
      <c r="CD236">
        <v>-9.5003400000000002E-2</v>
      </c>
      <c r="CE236">
        <v>-0.1073099</v>
      </c>
      <c r="CF236">
        <v>-9.5885600000000001E-2</v>
      </c>
      <c r="CG236">
        <v>-5.7319700000000001E-2</v>
      </c>
      <c r="CH236">
        <v>-3.6514600000000001E-2</v>
      </c>
      <c r="CI236">
        <v>-1.0216299999999999E-2</v>
      </c>
      <c r="CJ236">
        <v>-8.5883999999999995E-3</v>
      </c>
      <c r="CK236">
        <v>-2.0778000000000001E-2</v>
      </c>
      <c r="CL236">
        <v>-3.3390499999999997E-2</v>
      </c>
      <c r="CM236">
        <v>-7.0168400000000006E-2</v>
      </c>
      <c r="CN236">
        <v>-7.6715599999999995E-2</v>
      </c>
      <c r="CO236">
        <v>-4.4679299999999998E-2</v>
      </c>
      <c r="CP236">
        <v>-7.1283100000000002E-2</v>
      </c>
      <c r="CQ236">
        <v>-0.13482769999999999</v>
      </c>
      <c r="CR236">
        <v>-0.15830730000000001</v>
      </c>
      <c r="CS236">
        <v>-0.21544679999999999</v>
      </c>
      <c r="CT236">
        <v>-0.1842184</v>
      </c>
      <c r="CU236">
        <v>-0.1227041</v>
      </c>
      <c r="CV236">
        <v>-8.5544999999999996E-3</v>
      </c>
      <c r="CW236">
        <v>6.4356999999999998E-2</v>
      </c>
      <c r="CX236">
        <v>0.1027376</v>
      </c>
      <c r="CY236">
        <v>1.3779E-2</v>
      </c>
      <c r="CZ236">
        <v>-7.3344699999999999E-2</v>
      </c>
      <c r="DA236">
        <v>-0.1173563</v>
      </c>
      <c r="DB236">
        <v>-7.9282500000000006E-2</v>
      </c>
      <c r="DC236">
        <v>-9.2320100000000002E-2</v>
      </c>
      <c r="DD236">
        <v>-8.1815600000000002E-2</v>
      </c>
      <c r="DE236">
        <v>-4.43816E-2</v>
      </c>
      <c r="DF236">
        <v>-2.4668900000000001E-2</v>
      </c>
      <c r="DG236">
        <v>4.6319999999999998E-4</v>
      </c>
      <c r="DH236">
        <v>1.088E-3</v>
      </c>
      <c r="DI236">
        <v>-1.04571E-2</v>
      </c>
      <c r="DJ236">
        <v>-2.2251199999999999E-2</v>
      </c>
      <c r="DK236">
        <v>-5.77108E-2</v>
      </c>
      <c r="DL236">
        <v>-6.35936E-2</v>
      </c>
      <c r="DM236">
        <v>-3.0688E-2</v>
      </c>
      <c r="DN236">
        <v>-5.5329299999999998E-2</v>
      </c>
      <c r="DO236">
        <v>-0.1171359</v>
      </c>
      <c r="DP236">
        <v>-0.14000180000000001</v>
      </c>
      <c r="DQ236">
        <v>-0.19652</v>
      </c>
      <c r="DR236">
        <v>-0.16508629999999999</v>
      </c>
      <c r="DS236">
        <v>-0.1031884</v>
      </c>
      <c r="DT236">
        <v>1.07364E-2</v>
      </c>
      <c r="DU236">
        <v>8.4212700000000001E-2</v>
      </c>
      <c r="DV236">
        <v>0.12107039999999999</v>
      </c>
      <c r="DW236">
        <v>3.1239400000000001E-2</v>
      </c>
      <c r="DX236">
        <v>-5.6380199999999998E-2</v>
      </c>
      <c r="DY236">
        <v>-0.10070170000000001</v>
      </c>
      <c r="DZ236">
        <v>-6.3561599999999996E-2</v>
      </c>
      <c r="EA236">
        <v>-7.0677199999999996E-2</v>
      </c>
      <c r="EB236">
        <v>-6.1500699999999998E-2</v>
      </c>
      <c r="EC236">
        <v>-2.5701000000000002E-2</v>
      </c>
      <c r="ED236">
        <v>-7.5656999999999999E-3</v>
      </c>
      <c r="EE236">
        <v>1.58826E-2</v>
      </c>
      <c r="EF236">
        <v>1.50592E-2</v>
      </c>
      <c r="EG236">
        <v>4.4447999999999996E-3</v>
      </c>
      <c r="EH236">
        <v>-6.1678999999999996E-3</v>
      </c>
      <c r="EI236">
        <v>-3.9724000000000002E-2</v>
      </c>
      <c r="EJ236">
        <v>-4.4647399999999997E-2</v>
      </c>
      <c r="EK236">
        <v>-1.04867E-2</v>
      </c>
      <c r="EL236">
        <v>-3.2294499999999997E-2</v>
      </c>
      <c r="EM236">
        <v>-9.1591699999999998E-2</v>
      </c>
      <c r="EN236">
        <v>-0.11357159999999999</v>
      </c>
      <c r="EO236">
        <v>-0.1691927</v>
      </c>
      <c r="EP236">
        <v>-0.13746249999999999</v>
      </c>
      <c r="EQ236">
        <v>-7.5010800000000002E-2</v>
      </c>
      <c r="ER236">
        <v>3.85893E-2</v>
      </c>
      <c r="ES236">
        <v>0.1128812</v>
      </c>
      <c r="ET236">
        <v>0.14754010000000001</v>
      </c>
      <c r="EU236">
        <v>5.64495E-2</v>
      </c>
      <c r="EV236">
        <v>-3.1886100000000001E-2</v>
      </c>
      <c r="EW236">
        <v>-7.6655100000000004E-2</v>
      </c>
      <c r="EX236">
        <v>-4.0863099999999999E-2</v>
      </c>
      <c r="EY236">
        <v>81.948539999999994</v>
      </c>
      <c r="EZ236">
        <v>80.844560000000001</v>
      </c>
      <c r="FA236">
        <v>79.561480000000003</v>
      </c>
      <c r="FB236">
        <v>78.454509999999999</v>
      </c>
      <c r="FC236">
        <v>77.386229999999998</v>
      </c>
      <c r="FD236">
        <v>76.716160000000002</v>
      </c>
      <c r="FE236">
        <v>75.967680000000001</v>
      </c>
      <c r="FF236">
        <v>78.214579999999998</v>
      </c>
      <c r="FG236">
        <v>83.596279999999993</v>
      </c>
      <c r="FH236">
        <v>89.764759999999995</v>
      </c>
      <c r="FI236">
        <v>95.069419999999994</v>
      </c>
      <c r="FJ236">
        <v>100.3113</v>
      </c>
      <c r="FK236">
        <v>104.30880000000001</v>
      </c>
      <c r="FL236">
        <v>107.748</v>
      </c>
      <c r="FM236">
        <v>109.065</v>
      </c>
      <c r="FN236">
        <v>110.0308</v>
      </c>
      <c r="FO236">
        <v>108.9627</v>
      </c>
      <c r="FP236">
        <v>106.59439999999999</v>
      </c>
      <c r="FQ236">
        <v>102.5668</v>
      </c>
      <c r="FR236">
        <v>96.130340000000004</v>
      </c>
      <c r="FS236">
        <v>91.269970000000001</v>
      </c>
      <c r="FT236">
        <v>88.305809999999994</v>
      </c>
      <c r="FU236">
        <v>86.076740000000001</v>
      </c>
      <c r="FV236">
        <v>83.856219999999993</v>
      </c>
      <c r="FW236">
        <v>0.34806860000000001</v>
      </c>
      <c r="FX236">
        <v>1.7884500000000001E-2</v>
      </c>
      <c r="FY236">
        <v>2.1105800000000001E-2</v>
      </c>
      <c r="FZ236">
        <v>0</v>
      </c>
      <c r="GA236">
        <v>0</v>
      </c>
    </row>
    <row r="237" spans="1:183" x14ac:dyDescent="0.3">
      <c r="A237" t="s">
        <v>52</v>
      </c>
      <c r="B237" t="s">
        <v>53</v>
      </c>
      <c r="C237" t="s">
        <v>101</v>
      </c>
      <c r="D237" s="6">
        <v>44811</v>
      </c>
      <c r="E237" s="46">
        <v>17</v>
      </c>
      <c r="F237" s="46">
        <v>20</v>
      </c>
      <c r="G237" s="46">
        <v>17</v>
      </c>
      <c r="H237" s="46">
        <v>20</v>
      </c>
      <c r="I237">
        <v>2858</v>
      </c>
      <c r="J237">
        <v>2977</v>
      </c>
      <c r="K237">
        <v>1.8241849999999999</v>
      </c>
      <c r="L237">
        <v>1.570262</v>
      </c>
      <c r="M237">
        <v>1.390301</v>
      </c>
      <c r="N237">
        <v>1.2517910000000001</v>
      </c>
      <c r="O237">
        <v>1.1471519999999999</v>
      </c>
      <c r="P237">
        <v>1.1191489999999999</v>
      </c>
      <c r="Q237">
        <v>1.1381859999999999</v>
      </c>
      <c r="R237">
        <v>1.115767</v>
      </c>
      <c r="S237">
        <v>1.0399579999999999</v>
      </c>
      <c r="T237">
        <v>1.094058</v>
      </c>
      <c r="U237">
        <v>1.211943</v>
      </c>
      <c r="V237">
        <v>1.432285</v>
      </c>
      <c r="W237">
        <v>1.675546</v>
      </c>
      <c r="X237">
        <v>1.9810350000000001</v>
      </c>
      <c r="Y237">
        <v>2.3179699999999999</v>
      </c>
      <c r="Z237">
        <v>2.6268159999999998</v>
      </c>
      <c r="AA237">
        <v>2.947257</v>
      </c>
      <c r="AB237">
        <v>3.1877110000000002</v>
      </c>
      <c r="AC237">
        <v>3.2635260000000001</v>
      </c>
      <c r="AD237">
        <v>3.1313460000000002</v>
      </c>
      <c r="AE237">
        <v>2.905319</v>
      </c>
      <c r="AF237">
        <v>2.6064069999999999</v>
      </c>
      <c r="AG237">
        <v>2.212072</v>
      </c>
      <c r="AH237">
        <v>1.890995</v>
      </c>
      <c r="AI237">
        <v>-9.2757900000000004E-2</v>
      </c>
      <c r="AJ237">
        <v>-8.9224899999999996E-2</v>
      </c>
      <c r="AK237">
        <v>-7.5355500000000006E-2</v>
      </c>
      <c r="AL237">
        <v>-4.38898E-2</v>
      </c>
      <c r="AM237">
        <v>-3.7460199999999999E-2</v>
      </c>
      <c r="AN237">
        <v>-7.7415000000000001E-3</v>
      </c>
      <c r="AO237">
        <v>-2.6638700000000001E-2</v>
      </c>
      <c r="AP237">
        <v>-4.1027099999999997E-2</v>
      </c>
      <c r="AQ237">
        <v>-7.8331100000000001E-2</v>
      </c>
      <c r="AR237">
        <v>-5.0393399999999998E-2</v>
      </c>
      <c r="AS237">
        <v>-4.1462100000000002E-2</v>
      </c>
      <c r="AT237">
        <v>-4.5296500000000003E-2</v>
      </c>
      <c r="AU237">
        <v>-8.3555400000000002E-2</v>
      </c>
      <c r="AV237">
        <v>-0.1040013</v>
      </c>
      <c r="AW237">
        <v>-9.9408700000000003E-2</v>
      </c>
      <c r="AX237">
        <v>-0.1457579</v>
      </c>
      <c r="AY237">
        <v>-1.45424E-2</v>
      </c>
      <c r="AZ237">
        <v>6.0764400000000003E-2</v>
      </c>
      <c r="BA237">
        <v>7.8628600000000007E-2</v>
      </c>
      <c r="BB237">
        <v>0.1057829</v>
      </c>
      <c r="BC237">
        <v>-0.1055851</v>
      </c>
      <c r="BD237">
        <v>-0.170543</v>
      </c>
      <c r="BE237">
        <v>-0.1546198</v>
      </c>
      <c r="BF237">
        <v>-4.2844699999999999E-2</v>
      </c>
      <c r="BG237">
        <v>-7.0411500000000002E-2</v>
      </c>
      <c r="BH237">
        <v>-6.9011600000000006E-2</v>
      </c>
      <c r="BI237">
        <v>-5.6671399999999997E-2</v>
      </c>
      <c r="BJ237">
        <v>-2.6928799999999999E-2</v>
      </c>
      <c r="BK237">
        <v>-2.2329100000000001E-2</v>
      </c>
      <c r="BL237">
        <v>5.9397E-3</v>
      </c>
      <c r="BM237">
        <v>-1.22148E-2</v>
      </c>
      <c r="BN237">
        <v>-2.5112200000000001E-2</v>
      </c>
      <c r="BO237">
        <v>-6.1672200000000003E-2</v>
      </c>
      <c r="BP237">
        <v>-3.25902E-2</v>
      </c>
      <c r="BQ237">
        <v>-2.25635E-2</v>
      </c>
      <c r="BR237">
        <v>-2.4419699999999999E-2</v>
      </c>
      <c r="BS237">
        <v>-6.1334699999999999E-2</v>
      </c>
      <c r="BT237">
        <v>-7.9854099999999997E-2</v>
      </c>
      <c r="BU237">
        <v>-7.3801599999999995E-2</v>
      </c>
      <c r="BV237">
        <v>-0.1200862</v>
      </c>
      <c r="BW237">
        <v>1.17149E-2</v>
      </c>
      <c r="BX237">
        <v>8.6935799999999994E-2</v>
      </c>
      <c r="BY237">
        <v>0.10403999999999999</v>
      </c>
      <c r="BZ237">
        <v>0.1299236</v>
      </c>
      <c r="CA237">
        <v>-8.2000000000000003E-2</v>
      </c>
      <c r="CB237">
        <v>-0.14680360000000001</v>
      </c>
      <c r="CC237">
        <v>-0.13234760000000001</v>
      </c>
      <c r="CD237">
        <v>-2.19846E-2</v>
      </c>
      <c r="CE237">
        <v>-5.4934499999999997E-2</v>
      </c>
      <c r="CF237">
        <v>-5.5011900000000002E-2</v>
      </c>
      <c r="CG237">
        <v>-4.37308E-2</v>
      </c>
      <c r="CH237">
        <v>-1.51816E-2</v>
      </c>
      <c r="CI237">
        <v>-1.18493E-2</v>
      </c>
      <c r="CJ237">
        <v>1.54153E-2</v>
      </c>
      <c r="CK237">
        <v>-2.2249000000000001E-3</v>
      </c>
      <c r="CL237">
        <v>-1.40895E-2</v>
      </c>
      <c r="CM237">
        <v>-5.01343E-2</v>
      </c>
      <c r="CN237">
        <v>-2.0259699999999999E-2</v>
      </c>
      <c r="CO237">
        <v>-9.4743999999999991E-3</v>
      </c>
      <c r="CP237">
        <v>-9.9605000000000006E-3</v>
      </c>
      <c r="CQ237">
        <v>-4.5944699999999998E-2</v>
      </c>
      <c r="CR237">
        <v>-6.31298E-2</v>
      </c>
      <c r="CS237">
        <v>-5.6066199999999997E-2</v>
      </c>
      <c r="CT237">
        <v>-0.10230599999999999</v>
      </c>
      <c r="CU237">
        <v>2.9900699999999999E-2</v>
      </c>
      <c r="CV237">
        <v>0.105062</v>
      </c>
      <c r="CW237">
        <v>0.1216399</v>
      </c>
      <c r="CX237">
        <v>0.14664340000000001</v>
      </c>
      <c r="CY237">
        <v>-6.5665000000000001E-2</v>
      </c>
      <c r="CZ237">
        <v>-0.1303617</v>
      </c>
      <c r="DA237">
        <v>-0.116922</v>
      </c>
      <c r="DB237">
        <v>-7.5369E-3</v>
      </c>
      <c r="DC237">
        <v>-3.9457399999999997E-2</v>
      </c>
      <c r="DD237">
        <v>-4.1012199999999999E-2</v>
      </c>
      <c r="DE237">
        <v>-3.07902E-2</v>
      </c>
      <c r="DF237">
        <v>-3.4345000000000001E-3</v>
      </c>
      <c r="DG237">
        <v>-1.3695000000000001E-3</v>
      </c>
      <c r="DH237">
        <v>2.4890800000000001E-2</v>
      </c>
      <c r="DI237">
        <v>7.7650000000000002E-3</v>
      </c>
      <c r="DJ237">
        <v>-3.0668000000000002E-3</v>
      </c>
      <c r="DK237">
        <v>-3.8596400000000003E-2</v>
      </c>
      <c r="DL237">
        <v>-7.9292000000000008E-3</v>
      </c>
      <c r="DM237">
        <v>3.6147000000000002E-3</v>
      </c>
      <c r="DN237">
        <v>4.4986999999999996E-3</v>
      </c>
      <c r="DO237">
        <v>-3.0554700000000001E-2</v>
      </c>
      <c r="DP237">
        <v>-4.6405500000000002E-2</v>
      </c>
      <c r="DQ237">
        <v>-3.8330900000000001E-2</v>
      </c>
      <c r="DR237">
        <v>-8.4525900000000001E-2</v>
      </c>
      <c r="DS237">
        <v>4.8086400000000001E-2</v>
      </c>
      <c r="DT237">
        <v>0.1231883</v>
      </c>
      <c r="DU237">
        <v>0.1392398</v>
      </c>
      <c r="DV237">
        <v>0.16336310000000001</v>
      </c>
      <c r="DW237">
        <v>-4.9329999999999999E-2</v>
      </c>
      <c r="DX237">
        <v>-0.1139199</v>
      </c>
      <c r="DY237">
        <v>-0.1014963</v>
      </c>
      <c r="DZ237">
        <v>6.9106999999999997E-3</v>
      </c>
      <c r="EA237">
        <v>-1.7111000000000001E-2</v>
      </c>
      <c r="EB237">
        <v>-2.0798899999999999E-2</v>
      </c>
      <c r="EC237">
        <v>-1.2106E-2</v>
      </c>
      <c r="ED237">
        <v>1.35265E-2</v>
      </c>
      <c r="EE237">
        <v>1.3761600000000001E-2</v>
      </c>
      <c r="EF237">
        <v>3.8572000000000002E-2</v>
      </c>
      <c r="EG237">
        <v>2.2188900000000001E-2</v>
      </c>
      <c r="EH237">
        <v>1.2848099999999999E-2</v>
      </c>
      <c r="EI237">
        <v>-2.1937399999999999E-2</v>
      </c>
      <c r="EJ237">
        <v>9.8741000000000002E-3</v>
      </c>
      <c r="EK237">
        <v>2.2513200000000001E-2</v>
      </c>
      <c r="EL237">
        <v>2.5375399999999999E-2</v>
      </c>
      <c r="EM237">
        <v>-8.3341000000000005E-3</v>
      </c>
      <c r="EN237">
        <v>-2.2258300000000002E-2</v>
      </c>
      <c r="EO237">
        <v>-1.27238E-2</v>
      </c>
      <c r="EP237">
        <v>-5.8854200000000002E-2</v>
      </c>
      <c r="EQ237">
        <v>7.4343699999999999E-2</v>
      </c>
      <c r="ER237">
        <v>0.14935970000000001</v>
      </c>
      <c r="ES237">
        <v>0.1646512</v>
      </c>
      <c r="ET237">
        <v>0.1875038</v>
      </c>
      <c r="EU237">
        <v>-2.5744900000000001E-2</v>
      </c>
      <c r="EV237">
        <v>-9.0180499999999997E-2</v>
      </c>
      <c r="EW237">
        <v>-7.9224100000000006E-2</v>
      </c>
      <c r="EX237">
        <v>2.7770799999999998E-2</v>
      </c>
      <c r="EY237">
        <v>82.671090000000007</v>
      </c>
      <c r="EZ237">
        <v>81.281649999999999</v>
      </c>
      <c r="FA237">
        <v>79.519080000000002</v>
      </c>
      <c r="FB237">
        <v>78.671360000000007</v>
      </c>
      <c r="FC237">
        <v>77.551060000000007</v>
      </c>
      <c r="FD237">
        <v>76.094589999999997</v>
      </c>
      <c r="FE237">
        <v>75.478129999999993</v>
      </c>
      <c r="FF237">
        <v>76.423180000000002</v>
      </c>
      <c r="FG237">
        <v>81.025540000000007</v>
      </c>
      <c r="FH237">
        <v>86.157210000000006</v>
      </c>
      <c r="FI237">
        <v>90.853489999999994</v>
      </c>
      <c r="FJ237">
        <v>94.786510000000007</v>
      </c>
      <c r="FK237">
        <v>98.445660000000004</v>
      </c>
      <c r="FL237">
        <v>101.4178</v>
      </c>
      <c r="FM237">
        <v>103.2884</v>
      </c>
      <c r="FN237">
        <v>104.1878</v>
      </c>
      <c r="FO237">
        <v>104.142</v>
      </c>
      <c r="FP237">
        <v>102.518</v>
      </c>
      <c r="FQ237">
        <v>98.148809999999997</v>
      </c>
      <c r="FR237">
        <v>92.537999999999997</v>
      </c>
      <c r="FS237">
        <v>88.781850000000006</v>
      </c>
      <c r="FT237">
        <v>86.709569999999999</v>
      </c>
      <c r="FU237">
        <v>84.248279999999994</v>
      </c>
      <c r="FV237">
        <v>82.160809999999998</v>
      </c>
      <c r="FW237">
        <v>0.31421569999999999</v>
      </c>
      <c r="FX237">
        <v>1.6845599999999999E-2</v>
      </c>
      <c r="FY237">
        <v>1.6845599999999999E-2</v>
      </c>
      <c r="FZ237">
        <v>0</v>
      </c>
      <c r="GA237">
        <v>0</v>
      </c>
    </row>
    <row r="238" spans="1:183" x14ac:dyDescent="0.3">
      <c r="A238" t="s">
        <v>52</v>
      </c>
      <c r="B238" t="s">
        <v>53</v>
      </c>
      <c r="C238" t="s">
        <v>101</v>
      </c>
      <c r="D238" s="6">
        <v>44812</v>
      </c>
      <c r="E238" s="46">
        <v>18</v>
      </c>
      <c r="F238" s="46">
        <v>20</v>
      </c>
      <c r="G238" s="46">
        <v>18</v>
      </c>
      <c r="H238" s="46">
        <v>19</v>
      </c>
      <c r="I238">
        <v>2972</v>
      </c>
      <c r="J238">
        <v>2972</v>
      </c>
      <c r="K238">
        <v>1.627788</v>
      </c>
      <c r="L238">
        <v>1.408461</v>
      </c>
      <c r="M238">
        <v>1.220399</v>
      </c>
      <c r="N238">
        <v>1.1051310000000001</v>
      </c>
      <c r="O238">
        <v>1.0272319999999999</v>
      </c>
      <c r="P238">
        <v>1.0025109999999999</v>
      </c>
      <c r="Q238">
        <v>1.032583</v>
      </c>
      <c r="R238">
        <v>1.0098130000000001</v>
      </c>
      <c r="S238">
        <v>0.92713670000000004</v>
      </c>
      <c r="T238">
        <v>0.96378580000000003</v>
      </c>
      <c r="U238">
        <v>1.1092230000000001</v>
      </c>
      <c r="V238">
        <v>1.3200890000000001</v>
      </c>
      <c r="W238">
        <v>1.5868739999999999</v>
      </c>
      <c r="X238">
        <v>1.9274039999999999</v>
      </c>
      <c r="Y238">
        <v>2.254486</v>
      </c>
      <c r="Z238">
        <v>2.6560450000000002</v>
      </c>
      <c r="AA238">
        <v>3.026491</v>
      </c>
      <c r="AB238">
        <v>3.3247179999999998</v>
      </c>
      <c r="AC238">
        <v>3.4270510000000001</v>
      </c>
      <c r="AD238">
        <v>3.2451850000000002</v>
      </c>
      <c r="AE238">
        <v>3.0220199999999999</v>
      </c>
      <c r="AF238">
        <v>2.6786910000000002</v>
      </c>
      <c r="AG238">
        <v>2.290197</v>
      </c>
      <c r="AH238">
        <v>1.915789</v>
      </c>
      <c r="AI238">
        <v>-4.45539E-2</v>
      </c>
      <c r="AJ238">
        <v>-3.1987599999999998E-2</v>
      </c>
      <c r="AK238">
        <v>-5.3970600000000001E-2</v>
      </c>
      <c r="AL238">
        <v>-4.5108500000000003E-2</v>
      </c>
      <c r="AM238">
        <v>-3.7556199999999998E-2</v>
      </c>
      <c r="AN238">
        <v>-2.48915E-2</v>
      </c>
      <c r="AO238">
        <v>-2.0788899999999999E-2</v>
      </c>
      <c r="AP238">
        <v>-7.3479299999999997E-2</v>
      </c>
      <c r="AQ238">
        <v>-8.7094699999999997E-2</v>
      </c>
      <c r="AR238">
        <v>-9.2075799999999999E-2</v>
      </c>
      <c r="AS238">
        <v>-6.4246300000000006E-2</v>
      </c>
      <c r="AT238">
        <v>-9.21574E-2</v>
      </c>
      <c r="AU238">
        <v>-0.11368250000000001</v>
      </c>
      <c r="AV238">
        <v>-0.14427039999999999</v>
      </c>
      <c r="AW238">
        <v>-0.19371360000000001</v>
      </c>
      <c r="AX238">
        <v>-0.17571049999999999</v>
      </c>
      <c r="AY238">
        <v>-0.1636562</v>
      </c>
      <c r="AZ238">
        <v>-2.7585200000000001E-2</v>
      </c>
      <c r="BA238">
        <v>6.9862900000000006E-2</v>
      </c>
      <c r="BB238">
        <v>-6.6316600000000003E-2</v>
      </c>
      <c r="BC238">
        <v>-8.9284199999999994E-2</v>
      </c>
      <c r="BD238">
        <v>-0.1407593</v>
      </c>
      <c r="BE238">
        <v>-0.1109473</v>
      </c>
      <c r="BF238">
        <v>-0.1147888</v>
      </c>
      <c r="BG238">
        <v>-2.4057599999999998E-2</v>
      </c>
      <c r="BH238">
        <v>-1.32199E-2</v>
      </c>
      <c r="BI238">
        <v>-3.7424100000000002E-2</v>
      </c>
      <c r="BJ238">
        <v>-2.9851599999999999E-2</v>
      </c>
      <c r="BK238">
        <v>-2.39306E-2</v>
      </c>
      <c r="BL238">
        <v>-1.2639299999999999E-2</v>
      </c>
      <c r="BM238">
        <v>-8.1408999999999995E-3</v>
      </c>
      <c r="BN238">
        <v>-5.9398199999999998E-2</v>
      </c>
      <c r="BO238">
        <v>-7.2112899999999994E-2</v>
      </c>
      <c r="BP238">
        <v>-7.5568399999999994E-2</v>
      </c>
      <c r="BQ238">
        <v>-4.6375E-2</v>
      </c>
      <c r="BR238">
        <v>-7.2579500000000005E-2</v>
      </c>
      <c r="BS238">
        <v>-9.2318200000000003E-2</v>
      </c>
      <c r="BT238">
        <v>-0.120697</v>
      </c>
      <c r="BU238">
        <v>-0.1688559</v>
      </c>
      <c r="BV238">
        <v>-0.14976200000000001</v>
      </c>
      <c r="BW238">
        <v>-0.13719870000000001</v>
      </c>
      <c r="BX238">
        <v>-8.3319999999999998E-4</v>
      </c>
      <c r="BY238">
        <v>9.61949E-2</v>
      </c>
      <c r="BZ238">
        <v>-4.2022999999999998E-2</v>
      </c>
      <c r="CA238">
        <v>-6.5441600000000003E-2</v>
      </c>
      <c r="CB238">
        <v>-0.11722050000000001</v>
      </c>
      <c r="CC238">
        <v>-8.7951500000000002E-2</v>
      </c>
      <c r="CD238">
        <v>-9.2698299999999997E-2</v>
      </c>
      <c r="CE238">
        <v>-9.8619999999999992E-3</v>
      </c>
      <c r="CF238">
        <v>-2.2139999999999999E-4</v>
      </c>
      <c r="CG238">
        <v>-2.59641E-2</v>
      </c>
      <c r="CH238">
        <v>-1.9284800000000001E-2</v>
      </c>
      <c r="CI238">
        <v>-1.4493600000000001E-2</v>
      </c>
      <c r="CJ238">
        <v>-4.1535000000000001E-3</v>
      </c>
      <c r="CK238">
        <v>6.1919999999999998E-4</v>
      </c>
      <c r="CL238">
        <v>-4.9645700000000001E-2</v>
      </c>
      <c r="CM238">
        <v>-6.1736600000000003E-2</v>
      </c>
      <c r="CN238">
        <v>-6.4135399999999995E-2</v>
      </c>
      <c r="CO238">
        <v>-3.3997300000000001E-2</v>
      </c>
      <c r="CP238">
        <v>-5.90199E-2</v>
      </c>
      <c r="CQ238">
        <v>-7.7521400000000004E-2</v>
      </c>
      <c r="CR238">
        <v>-0.10437009999999999</v>
      </c>
      <c r="CS238">
        <v>-0.15163950000000001</v>
      </c>
      <c r="CT238">
        <v>-0.13179009999999999</v>
      </c>
      <c r="CU238">
        <v>-0.1188743</v>
      </c>
      <c r="CV238">
        <v>1.7695099999999998E-2</v>
      </c>
      <c r="CW238">
        <v>0.1144324</v>
      </c>
      <c r="CX238">
        <v>-2.5197299999999999E-2</v>
      </c>
      <c r="CY238">
        <v>-4.8928199999999998E-2</v>
      </c>
      <c r="CZ238">
        <v>-0.10091749999999999</v>
      </c>
      <c r="DA238">
        <v>-7.2024699999999997E-2</v>
      </c>
      <c r="DB238">
        <v>-7.7398499999999995E-2</v>
      </c>
      <c r="DC238">
        <v>4.3337000000000002E-3</v>
      </c>
      <c r="DD238">
        <v>1.27771E-2</v>
      </c>
      <c r="DE238">
        <v>-1.4504100000000001E-2</v>
      </c>
      <c r="DF238">
        <v>-8.7180000000000001E-3</v>
      </c>
      <c r="DG238">
        <v>-5.0565999999999996E-3</v>
      </c>
      <c r="DH238">
        <v>4.3322999999999999E-3</v>
      </c>
      <c r="DI238">
        <v>9.3792000000000007E-3</v>
      </c>
      <c r="DJ238">
        <v>-3.9893100000000001E-2</v>
      </c>
      <c r="DK238">
        <v>-5.1360299999999998E-2</v>
      </c>
      <c r="DL238">
        <v>-5.2702400000000003E-2</v>
      </c>
      <c r="DM238">
        <v>-2.1619699999999999E-2</v>
      </c>
      <c r="DN238">
        <v>-4.5460300000000002E-2</v>
      </c>
      <c r="DO238">
        <v>-6.2724500000000002E-2</v>
      </c>
      <c r="DP238">
        <v>-8.8043099999999999E-2</v>
      </c>
      <c r="DQ238">
        <v>-0.13442309999999999</v>
      </c>
      <c r="DR238">
        <v>-0.1138183</v>
      </c>
      <c r="DS238">
        <v>-0.1005499</v>
      </c>
      <c r="DT238">
        <v>3.6223400000000003E-2</v>
      </c>
      <c r="DU238">
        <v>0.1326698</v>
      </c>
      <c r="DV238">
        <v>-8.3716999999999993E-3</v>
      </c>
      <c r="DW238">
        <v>-3.2414900000000003E-2</v>
      </c>
      <c r="DX238">
        <v>-8.4614599999999998E-2</v>
      </c>
      <c r="DY238">
        <v>-5.6097899999999999E-2</v>
      </c>
      <c r="DZ238">
        <v>-6.20987E-2</v>
      </c>
      <c r="EA238">
        <v>2.4829899999999998E-2</v>
      </c>
      <c r="EB238">
        <v>3.1544799999999998E-2</v>
      </c>
      <c r="EC238">
        <v>2.0424000000000002E-3</v>
      </c>
      <c r="ED238">
        <v>6.5388E-3</v>
      </c>
      <c r="EE238">
        <v>8.5690000000000002E-3</v>
      </c>
      <c r="EF238">
        <v>1.6584499999999999E-2</v>
      </c>
      <c r="EG238">
        <v>2.20273E-2</v>
      </c>
      <c r="EH238">
        <v>-2.5812100000000001E-2</v>
      </c>
      <c r="EI238">
        <v>-3.6378500000000001E-2</v>
      </c>
      <c r="EJ238">
        <v>-3.6194999999999998E-2</v>
      </c>
      <c r="EK238">
        <v>-3.7483E-3</v>
      </c>
      <c r="EL238">
        <v>-2.58824E-2</v>
      </c>
      <c r="EM238">
        <v>-4.13602E-2</v>
      </c>
      <c r="EN238">
        <v>-6.4469700000000005E-2</v>
      </c>
      <c r="EO238">
        <v>-0.10956539999999999</v>
      </c>
      <c r="EP238">
        <v>-8.7869799999999998E-2</v>
      </c>
      <c r="EQ238">
        <v>-7.4092400000000003E-2</v>
      </c>
      <c r="ER238">
        <v>6.2975299999999998E-2</v>
      </c>
      <c r="ES238">
        <v>0.1590019</v>
      </c>
      <c r="ET238">
        <v>1.5921999999999999E-2</v>
      </c>
      <c r="EU238">
        <v>-8.5722000000000003E-3</v>
      </c>
      <c r="EV238">
        <v>-6.10758E-2</v>
      </c>
      <c r="EW238">
        <v>-3.3102100000000002E-2</v>
      </c>
      <c r="EX238">
        <v>-4.0008200000000001E-2</v>
      </c>
      <c r="EY238">
        <v>80.206479999999999</v>
      </c>
      <c r="EZ238">
        <v>78.286249999999995</v>
      </c>
      <c r="FA238">
        <v>76.857410000000002</v>
      </c>
      <c r="FB238">
        <v>75.508880000000005</v>
      </c>
      <c r="FC238">
        <v>74.985399999999998</v>
      </c>
      <c r="FD238">
        <v>73.929029999999997</v>
      </c>
      <c r="FE238">
        <v>73.565700000000007</v>
      </c>
      <c r="FF238">
        <v>75.055629999999994</v>
      </c>
      <c r="FG238">
        <v>79.587140000000005</v>
      </c>
      <c r="FH238">
        <v>85.283879999999996</v>
      </c>
      <c r="FI238">
        <v>90.271500000000003</v>
      </c>
      <c r="FJ238">
        <v>95.320530000000005</v>
      </c>
      <c r="FK238">
        <v>99.454120000000003</v>
      </c>
      <c r="FL238">
        <v>102.7944</v>
      </c>
      <c r="FM238">
        <v>105.13200000000001</v>
      </c>
      <c r="FN238">
        <v>106.3439</v>
      </c>
      <c r="FO238">
        <v>105.7736</v>
      </c>
      <c r="FP238">
        <v>103.7893</v>
      </c>
      <c r="FQ238">
        <v>99.971729999999994</v>
      </c>
      <c r="FR238">
        <v>94.236350000000002</v>
      </c>
      <c r="FS238">
        <v>89.687939999999998</v>
      </c>
      <c r="FT238">
        <v>86.936710000000005</v>
      </c>
      <c r="FU238">
        <v>84.220219999999998</v>
      </c>
      <c r="FV238">
        <v>81.783370000000005</v>
      </c>
      <c r="FW238">
        <v>0.31191550000000001</v>
      </c>
      <c r="FX238">
        <v>2.23953E-2</v>
      </c>
      <c r="FY238">
        <v>2.23953E-2</v>
      </c>
      <c r="FZ238">
        <v>0</v>
      </c>
      <c r="GA238">
        <v>0</v>
      </c>
    </row>
    <row r="239" spans="1:183" x14ac:dyDescent="0.3">
      <c r="A239" t="s">
        <v>52</v>
      </c>
      <c r="B239" t="s">
        <v>53</v>
      </c>
      <c r="C239" t="s">
        <v>101</v>
      </c>
      <c r="D239" s="6">
        <v>44813</v>
      </c>
      <c r="E239" s="46">
        <v>17</v>
      </c>
      <c r="F239" s="46">
        <v>18</v>
      </c>
      <c r="G239" s="46">
        <v>17</v>
      </c>
      <c r="H239" s="46">
        <v>18</v>
      </c>
      <c r="I239">
        <v>1313</v>
      </c>
      <c r="J239">
        <v>3247</v>
      </c>
      <c r="K239">
        <v>1.6157379999999999</v>
      </c>
      <c r="L239">
        <v>1.401116</v>
      </c>
      <c r="M239">
        <v>1.2423789999999999</v>
      </c>
      <c r="N239">
        <v>1.1105590000000001</v>
      </c>
      <c r="O239">
        <v>1.0049920000000001</v>
      </c>
      <c r="P239">
        <v>1.0129269999999999</v>
      </c>
      <c r="Q239">
        <v>1.088311</v>
      </c>
      <c r="R239">
        <v>1.058907</v>
      </c>
      <c r="S239">
        <v>0.97087869999999998</v>
      </c>
      <c r="T239">
        <v>0.98514100000000004</v>
      </c>
      <c r="U239">
        <v>1.0664960000000001</v>
      </c>
      <c r="V239">
        <v>1.2100310000000001</v>
      </c>
      <c r="W239">
        <v>1.367524</v>
      </c>
      <c r="X239">
        <v>1.7002379999999999</v>
      </c>
      <c r="Y239">
        <v>2.0029409999999999</v>
      </c>
      <c r="Z239">
        <v>2.3896489999999999</v>
      </c>
      <c r="AA239">
        <v>2.6878890000000002</v>
      </c>
      <c r="AB239">
        <v>2.9584220000000001</v>
      </c>
      <c r="AC239">
        <v>3.007285</v>
      </c>
      <c r="AD239">
        <v>2.755179</v>
      </c>
      <c r="AE239">
        <v>2.4620280000000001</v>
      </c>
      <c r="AF239">
        <v>2.1527270000000001</v>
      </c>
      <c r="AG239">
        <v>1.8450040000000001</v>
      </c>
      <c r="AH239">
        <v>1.5712159999999999</v>
      </c>
      <c r="AI239">
        <v>-5.8405199999999997E-2</v>
      </c>
      <c r="AJ239">
        <v>-6.0029100000000002E-2</v>
      </c>
      <c r="AK239">
        <v>-6.1924899999999998E-2</v>
      </c>
      <c r="AL239">
        <v>-4.7453000000000002E-2</v>
      </c>
      <c r="AM239">
        <v>-6.9737400000000005E-2</v>
      </c>
      <c r="AN239">
        <v>-7.5142000000000004E-3</v>
      </c>
      <c r="AO239">
        <v>-8.9815999999999993E-3</v>
      </c>
      <c r="AP239">
        <v>-4.7039200000000003E-2</v>
      </c>
      <c r="AQ239">
        <v>-8.1838400000000006E-2</v>
      </c>
      <c r="AR239">
        <v>-5.4999100000000002E-2</v>
      </c>
      <c r="AS239">
        <v>-4.4009800000000002E-2</v>
      </c>
      <c r="AT239">
        <v>-7.0870699999999995E-2</v>
      </c>
      <c r="AU239">
        <v>-0.13495389999999999</v>
      </c>
      <c r="AV239">
        <v>-0.1193355</v>
      </c>
      <c r="AW239">
        <v>-0.16897590000000001</v>
      </c>
      <c r="AX239">
        <v>-0.17491329999999999</v>
      </c>
      <c r="AY239">
        <v>-9.9885299999999996E-2</v>
      </c>
      <c r="AZ239">
        <v>-1.2892900000000001E-2</v>
      </c>
      <c r="BA239">
        <v>-0.14188890000000001</v>
      </c>
      <c r="BB239">
        <v>-0.14257900000000001</v>
      </c>
      <c r="BC239">
        <v>-6.9573800000000005E-2</v>
      </c>
      <c r="BD239">
        <v>-6.5510200000000005E-2</v>
      </c>
      <c r="BE239">
        <v>-8.2984000000000002E-2</v>
      </c>
      <c r="BF239">
        <v>-4.7464899999999997E-2</v>
      </c>
      <c r="BG239">
        <v>-2.8265499999999999E-2</v>
      </c>
      <c r="BH239">
        <v>-3.3204600000000001E-2</v>
      </c>
      <c r="BI239">
        <v>-3.7750300000000001E-2</v>
      </c>
      <c r="BJ239">
        <v>-2.6125800000000001E-2</v>
      </c>
      <c r="BK239">
        <v>-5.0543400000000002E-2</v>
      </c>
      <c r="BL239">
        <v>1.09324E-2</v>
      </c>
      <c r="BM239">
        <v>1.09312E-2</v>
      </c>
      <c r="BN239">
        <v>-2.5227900000000001E-2</v>
      </c>
      <c r="BO239">
        <v>-5.7638700000000001E-2</v>
      </c>
      <c r="BP239">
        <v>-2.9516000000000001E-2</v>
      </c>
      <c r="BQ239">
        <v>-1.7262199999999998E-2</v>
      </c>
      <c r="BR239">
        <v>-4.2285099999999999E-2</v>
      </c>
      <c r="BS239">
        <v>-0.10367170000000001</v>
      </c>
      <c r="BT239">
        <v>-8.4928000000000003E-2</v>
      </c>
      <c r="BU239">
        <v>-0.1334948</v>
      </c>
      <c r="BV239">
        <v>-0.13733300000000001</v>
      </c>
      <c r="BW239">
        <v>-6.14426E-2</v>
      </c>
      <c r="BX239">
        <v>2.6048399999999999E-2</v>
      </c>
      <c r="BY239">
        <v>-0.1048965</v>
      </c>
      <c r="BZ239">
        <v>-0.1079039</v>
      </c>
      <c r="CA239">
        <v>-3.5820400000000002E-2</v>
      </c>
      <c r="CB239">
        <v>-3.3701700000000001E-2</v>
      </c>
      <c r="CC239">
        <v>-5.3973800000000002E-2</v>
      </c>
      <c r="CD239">
        <v>-2.0310100000000001E-2</v>
      </c>
      <c r="CE239">
        <v>-7.3908999999999997E-3</v>
      </c>
      <c r="CF239">
        <v>-1.4626E-2</v>
      </c>
      <c r="CG239">
        <v>-2.1007000000000001E-2</v>
      </c>
      <c r="CH239">
        <v>-1.1354700000000001E-2</v>
      </c>
      <c r="CI239">
        <v>-3.7249600000000001E-2</v>
      </c>
      <c r="CJ239">
        <v>2.3708400000000001E-2</v>
      </c>
      <c r="CK239">
        <v>2.47228E-2</v>
      </c>
      <c r="CL239">
        <v>-1.01215E-2</v>
      </c>
      <c r="CM239">
        <v>-4.0877999999999998E-2</v>
      </c>
      <c r="CN239">
        <v>-1.18665E-2</v>
      </c>
      <c r="CO239">
        <v>1.2631000000000001E-3</v>
      </c>
      <c r="CP239">
        <v>-2.2486900000000001E-2</v>
      </c>
      <c r="CQ239">
        <v>-8.2005800000000004E-2</v>
      </c>
      <c r="CR239">
        <v>-6.1097499999999999E-2</v>
      </c>
      <c r="CS239">
        <v>-0.1089208</v>
      </c>
      <c r="CT239">
        <v>-0.1113051</v>
      </c>
      <c r="CU239">
        <v>-3.4817300000000002E-2</v>
      </c>
      <c r="CV239">
        <v>5.3018999999999997E-2</v>
      </c>
      <c r="CW239">
        <v>-7.9275700000000004E-2</v>
      </c>
      <c r="CX239">
        <v>-8.3888099999999993E-2</v>
      </c>
      <c r="CY239">
        <v>-1.24429E-2</v>
      </c>
      <c r="CZ239">
        <v>-1.1671300000000001E-2</v>
      </c>
      <c r="DA239">
        <v>-3.3881399999999999E-2</v>
      </c>
      <c r="DB239">
        <v>-1.5028999999999999E-3</v>
      </c>
      <c r="DC239">
        <v>1.34837E-2</v>
      </c>
      <c r="DD239">
        <v>3.9525000000000003E-3</v>
      </c>
      <c r="DE239">
        <v>-4.2637999999999999E-3</v>
      </c>
      <c r="DF239">
        <v>3.4164999999999998E-3</v>
      </c>
      <c r="DG239">
        <v>-2.3955899999999999E-2</v>
      </c>
      <c r="DH239">
        <v>3.64844E-2</v>
      </c>
      <c r="DI239">
        <v>3.8514300000000001E-2</v>
      </c>
      <c r="DJ239">
        <v>4.9849999999999998E-3</v>
      </c>
      <c r="DK239">
        <v>-2.4117400000000001E-2</v>
      </c>
      <c r="DL239">
        <v>5.7828999999999997E-3</v>
      </c>
      <c r="DM239">
        <v>1.9788400000000001E-2</v>
      </c>
      <c r="DN239">
        <v>-2.6886000000000002E-3</v>
      </c>
      <c r="DO239">
        <v>-6.0339900000000002E-2</v>
      </c>
      <c r="DP239">
        <v>-3.7267000000000002E-2</v>
      </c>
      <c r="DQ239">
        <v>-8.4346699999999997E-2</v>
      </c>
      <c r="DR239">
        <v>-8.5277099999999995E-2</v>
      </c>
      <c r="DS239">
        <v>-8.1919999999999996E-3</v>
      </c>
      <c r="DT239">
        <v>7.9989699999999997E-2</v>
      </c>
      <c r="DU239">
        <v>-5.3654899999999998E-2</v>
      </c>
      <c r="DV239">
        <v>-5.98722E-2</v>
      </c>
      <c r="DW239">
        <v>1.09345E-2</v>
      </c>
      <c r="DX239">
        <v>1.03591E-2</v>
      </c>
      <c r="DY239">
        <v>-1.3788999999999999E-2</v>
      </c>
      <c r="DZ239">
        <v>1.7304400000000001E-2</v>
      </c>
      <c r="EA239">
        <v>4.36234E-2</v>
      </c>
      <c r="EB239">
        <v>3.0777100000000002E-2</v>
      </c>
      <c r="EC239">
        <v>1.9910799999999999E-2</v>
      </c>
      <c r="ED239">
        <v>2.47437E-2</v>
      </c>
      <c r="EE239">
        <v>-4.7619000000000003E-3</v>
      </c>
      <c r="EF239">
        <v>5.4931000000000001E-2</v>
      </c>
      <c r="EG239">
        <v>5.8427199999999999E-2</v>
      </c>
      <c r="EH239">
        <v>2.6796299999999999E-2</v>
      </c>
      <c r="EI239">
        <v>8.2399999999999997E-5</v>
      </c>
      <c r="EJ239">
        <v>3.1266000000000002E-2</v>
      </c>
      <c r="EK239">
        <v>4.6536000000000001E-2</v>
      </c>
      <c r="EL239">
        <v>2.58969E-2</v>
      </c>
      <c r="EM239">
        <v>-2.9057699999999999E-2</v>
      </c>
      <c r="EN239">
        <v>-2.8595999999999999E-3</v>
      </c>
      <c r="EO239">
        <v>-4.8865699999999998E-2</v>
      </c>
      <c r="EP239">
        <v>-4.76969E-2</v>
      </c>
      <c r="EQ239">
        <v>3.0250699999999998E-2</v>
      </c>
      <c r="ER239">
        <v>0.118931</v>
      </c>
      <c r="ES239">
        <v>-1.66625E-2</v>
      </c>
      <c r="ET239">
        <v>-2.5197199999999999E-2</v>
      </c>
      <c r="EU239">
        <v>4.4687900000000003E-2</v>
      </c>
      <c r="EV239">
        <v>4.21676E-2</v>
      </c>
      <c r="EW239">
        <v>1.5221200000000001E-2</v>
      </c>
      <c r="EX239">
        <v>4.4459100000000001E-2</v>
      </c>
      <c r="EY239">
        <v>83.460750000000004</v>
      </c>
      <c r="EZ239">
        <v>82.783109999999994</v>
      </c>
      <c r="FA239">
        <v>80.371340000000004</v>
      </c>
      <c r="FB239">
        <v>78.674589999999995</v>
      </c>
      <c r="FC239">
        <v>78.908320000000003</v>
      </c>
      <c r="FD239">
        <v>77.619029999999995</v>
      </c>
      <c r="FE239">
        <v>75.635530000000003</v>
      </c>
      <c r="FF239">
        <v>75.745180000000005</v>
      </c>
      <c r="FG239">
        <v>78.973240000000004</v>
      </c>
      <c r="FH239">
        <v>82.398110000000003</v>
      </c>
      <c r="FI239">
        <v>86.636120000000005</v>
      </c>
      <c r="FJ239">
        <v>91.32011</v>
      </c>
      <c r="FK239">
        <v>95.343620000000001</v>
      </c>
      <c r="FL239">
        <v>98.705280000000002</v>
      </c>
      <c r="FM239">
        <v>100.7867</v>
      </c>
      <c r="FN239">
        <v>102.6589</v>
      </c>
      <c r="FO239">
        <v>103.0082</v>
      </c>
      <c r="FP239">
        <v>102.2449</v>
      </c>
      <c r="FQ239">
        <v>98.607960000000006</v>
      </c>
      <c r="FR239">
        <v>92.518640000000005</v>
      </c>
      <c r="FS239">
        <v>87.45917</v>
      </c>
      <c r="FT239">
        <v>83.995099999999994</v>
      </c>
      <c r="FU239">
        <v>81.53501</v>
      </c>
      <c r="FV239">
        <v>79.821569999999994</v>
      </c>
      <c r="FW239">
        <v>0.45284619999999998</v>
      </c>
      <c r="FX239">
        <v>3.6135399999999998E-2</v>
      </c>
      <c r="FY239">
        <v>3.6135399999999998E-2</v>
      </c>
      <c r="FZ239">
        <v>0</v>
      </c>
      <c r="GA239">
        <v>0</v>
      </c>
    </row>
    <row r="240" spans="1:183" x14ac:dyDescent="0.3">
      <c r="A240" t="s">
        <v>52</v>
      </c>
      <c r="B240" t="s">
        <v>17</v>
      </c>
      <c r="C240" t="s">
        <v>99</v>
      </c>
      <c r="D240" s="6">
        <v>44753</v>
      </c>
      <c r="F240" s="46"/>
      <c r="G240" s="46"/>
      <c r="H240" s="46"/>
      <c r="FZ240">
        <v>0</v>
      </c>
      <c r="GA240">
        <v>1</v>
      </c>
    </row>
    <row r="241" spans="1:183" x14ac:dyDescent="0.3">
      <c r="A241" t="s">
        <v>52</v>
      </c>
      <c r="B241" t="s">
        <v>17</v>
      </c>
      <c r="C241" t="s">
        <v>99</v>
      </c>
      <c r="D241" s="6">
        <v>44758</v>
      </c>
      <c r="F241" s="46"/>
      <c r="G241" s="46"/>
      <c r="H241" s="46"/>
      <c r="BH241" s="34"/>
      <c r="FZ241">
        <v>0</v>
      </c>
      <c r="GA241">
        <v>1</v>
      </c>
    </row>
    <row r="242" spans="1:183" x14ac:dyDescent="0.3">
      <c r="A242" t="s">
        <v>52</v>
      </c>
      <c r="B242" t="s">
        <v>17</v>
      </c>
      <c r="C242" t="s">
        <v>99</v>
      </c>
      <c r="D242" s="6">
        <v>44759</v>
      </c>
      <c r="F242" s="46"/>
      <c r="G242" s="46"/>
      <c r="H242" s="46"/>
      <c r="FZ242">
        <v>0</v>
      </c>
      <c r="GA242">
        <v>1</v>
      </c>
    </row>
    <row r="243" spans="1:183" x14ac:dyDescent="0.3">
      <c r="A243" t="s">
        <v>52</v>
      </c>
      <c r="B243" t="s">
        <v>17</v>
      </c>
      <c r="C243" t="s">
        <v>99</v>
      </c>
      <c r="D243" s="6">
        <v>44766</v>
      </c>
      <c r="F243" s="46"/>
      <c r="G243" s="46"/>
      <c r="H243" s="46"/>
      <c r="FZ243">
        <v>0</v>
      </c>
      <c r="GA243">
        <v>1</v>
      </c>
    </row>
    <row r="244" spans="1:183" x14ac:dyDescent="0.3">
      <c r="A244" t="s">
        <v>52</v>
      </c>
      <c r="B244" t="s">
        <v>17</v>
      </c>
      <c r="C244" t="s">
        <v>99</v>
      </c>
      <c r="D244" s="6">
        <v>44771</v>
      </c>
      <c r="F244" s="46"/>
      <c r="G244" s="46"/>
      <c r="H244" s="46"/>
      <c r="FZ244">
        <v>0</v>
      </c>
      <c r="GA244">
        <v>1</v>
      </c>
    </row>
    <row r="245" spans="1:183" x14ac:dyDescent="0.3">
      <c r="A245" t="s">
        <v>52</v>
      </c>
      <c r="B245" t="s">
        <v>17</v>
      </c>
      <c r="C245" t="s">
        <v>99</v>
      </c>
      <c r="D245" s="6">
        <v>44789</v>
      </c>
      <c r="F245" s="46"/>
      <c r="G245" s="46"/>
      <c r="H245" s="46"/>
      <c r="FZ245">
        <v>0</v>
      </c>
      <c r="GA245">
        <v>1</v>
      </c>
    </row>
    <row r="246" spans="1:183" x14ac:dyDescent="0.3">
      <c r="A246" t="s">
        <v>52</v>
      </c>
      <c r="B246" t="s">
        <v>17</v>
      </c>
      <c r="C246" t="s">
        <v>99</v>
      </c>
      <c r="D246" s="6">
        <v>44790</v>
      </c>
      <c r="F246" s="46"/>
      <c r="G246" s="46"/>
      <c r="H246" s="46"/>
      <c r="FZ246">
        <v>0</v>
      </c>
      <c r="GA246">
        <v>1</v>
      </c>
    </row>
    <row r="247" spans="1:183" x14ac:dyDescent="0.3">
      <c r="A247" t="s">
        <v>52</v>
      </c>
      <c r="B247" t="s">
        <v>17</v>
      </c>
      <c r="C247" t="s">
        <v>99</v>
      </c>
      <c r="D247" s="6">
        <v>44792</v>
      </c>
      <c r="F247" s="46"/>
      <c r="G247" s="46"/>
      <c r="H247" s="46"/>
      <c r="FZ247">
        <v>0</v>
      </c>
      <c r="GA247">
        <v>1</v>
      </c>
    </row>
    <row r="248" spans="1:183" x14ac:dyDescent="0.3">
      <c r="A248" t="s">
        <v>52</v>
      </c>
      <c r="B248" t="s">
        <v>17</v>
      </c>
      <c r="C248" t="s">
        <v>99</v>
      </c>
      <c r="D248" s="6">
        <v>44806</v>
      </c>
      <c r="F248" s="46"/>
      <c r="G248" s="46"/>
      <c r="H248" s="46"/>
      <c r="FZ248">
        <v>0</v>
      </c>
      <c r="GA248">
        <v>1</v>
      </c>
    </row>
    <row r="249" spans="1:183" x14ac:dyDescent="0.3">
      <c r="A249" t="s">
        <v>52</v>
      </c>
      <c r="B249" t="s">
        <v>17</v>
      </c>
      <c r="C249" t="s">
        <v>99</v>
      </c>
      <c r="D249" s="6">
        <v>44809</v>
      </c>
      <c r="F249" s="46"/>
      <c r="G249" s="46"/>
      <c r="H249" s="46"/>
      <c r="FZ249">
        <v>0</v>
      </c>
      <c r="GA249">
        <v>1</v>
      </c>
    </row>
    <row r="250" spans="1:183" x14ac:dyDescent="0.3">
      <c r="A250" t="s">
        <v>52</v>
      </c>
      <c r="B250" t="s">
        <v>17</v>
      </c>
      <c r="C250" t="s">
        <v>99</v>
      </c>
      <c r="D250" s="6">
        <v>44810</v>
      </c>
      <c r="F250" s="46"/>
      <c r="G250" s="46"/>
      <c r="H250" s="46"/>
      <c r="FZ250">
        <v>0</v>
      </c>
      <c r="GA250">
        <v>1</v>
      </c>
    </row>
    <row r="251" spans="1:183" x14ac:dyDescent="0.3">
      <c r="A251" t="s">
        <v>52</v>
      </c>
      <c r="B251" t="s">
        <v>17</v>
      </c>
      <c r="C251" t="s">
        <v>99</v>
      </c>
      <c r="D251" s="6">
        <v>44811</v>
      </c>
      <c r="F251" s="46"/>
      <c r="G251" s="46"/>
      <c r="H251" s="46"/>
      <c r="FZ251">
        <v>0</v>
      </c>
      <c r="GA251">
        <v>1</v>
      </c>
    </row>
    <row r="252" spans="1:183" x14ac:dyDescent="0.3">
      <c r="A252" t="s">
        <v>52</v>
      </c>
      <c r="B252" t="s">
        <v>17</v>
      </c>
      <c r="C252" t="s">
        <v>99</v>
      </c>
      <c r="D252" s="6">
        <v>44812</v>
      </c>
      <c r="F252" s="46"/>
      <c r="G252" s="46"/>
      <c r="H252" s="46"/>
      <c r="FZ252">
        <v>0</v>
      </c>
      <c r="GA252">
        <v>1</v>
      </c>
    </row>
    <row r="253" spans="1:183" x14ac:dyDescent="0.3">
      <c r="A253" t="s">
        <v>52</v>
      </c>
      <c r="B253" t="s">
        <v>17</v>
      </c>
      <c r="C253" t="s">
        <v>99</v>
      </c>
      <c r="D253" s="6">
        <v>44813</v>
      </c>
      <c r="F253" s="46"/>
      <c r="G253" s="46"/>
      <c r="H253" s="46"/>
      <c r="FZ253">
        <v>0</v>
      </c>
      <c r="GA253">
        <v>1</v>
      </c>
    </row>
    <row r="254" spans="1:183" x14ac:dyDescent="0.3">
      <c r="A254" t="s">
        <v>52</v>
      </c>
      <c r="B254" t="s">
        <v>17</v>
      </c>
      <c r="C254" t="s">
        <v>100</v>
      </c>
      <c r="D254" s="6">
        <v>44753</v>
      </c>
      <c r="F254" s="46"/>
      <c r="G254" s="46"/>
      <c r="H254" s="46"/>
      <c r="FZ254">
        <v>0</v>
      </c>
      <c r="GA254">
        <v>1</v>
      </c>
    </row>
    <row r="255" spans="1:183" x14ac:dyDescent="0.3">
      <c r="A255" t="s">
        <v>52</v>
      </c>
      <c r="B255" t="s">
        <v>17</v>
      </c>
      <c r="C255" t="s">
        <v>100</v>
      </c>
      <c r="D255" s="6">
        <v>44758</v>
      </c>
      <c r="F255" s="46"/>
      <c r="G255" s="46"/>
      <c r="H255" s="46"/>
      <c r="FZ255">
        <v>0</v>
      </c>
      <c r="GA255">
        <v>1</v>
      </c>
    </row>
    <row r="256" spans="1:183" x14ac:dyDescent="0.3">
      <c r="A256" t="s">
        <v>52</v>
      </c>
      <c r="B256" t="s">
        <v>17</v>
      </c>
      <c r="C256" t="s">
        <v>100</v>
      </c>
      <c r="D256" s="6">
        <v>44759</v>
      </c>
      <c r="F256" s="46"/>
      <c r="G256" s="46"/>
      <c r="H256" s="46"/>
      <c r="FZ256">
        <v>0</v>
      </c>
      <c r="GA256">
        <v>1</v>
      </c>
    </row>
    <row r="257" spans="1:183" x14ac:dyDescent="0.3">
      <c r="A257" t="s">
        <v>52</v>
      </c>
      <c r="B257" t="s">
        <v>17</v>
      </c>
      <c r="C257" t="s">
        <v>100</v>
      </c>
      <c r="D257" s="6">
        <v>44766</v>
      </c>
      <c r="F257" s="46"/>
      <c r="G257" s="46"/>
      <c r="H257" s="46"/>
      <c r="FZ257">
        <v>0</v>
      </c>
      <c r="GA257">
        <v>1</v>
      </c>
    </row>
    <row r="258" spans="1:183" x14ac:dyDescent="0.3">
      <c r="A258" t="s">
        <v>52</v>
      </c>
      <c r="B258" t="s">
        <v>17</v>
      </c>
      <c r="C258" t="s">
        <v>100</v>
      </c>
      <c r="D258" s="6">
        <v>44771</v>
      </c>
      <c r="F258" s="46"/>
      <c r="G258" s="46"/>
      <c r="H258" s="46"/>
      <c r="FZ258">
        <v>0</v>
      </c>
      <c r="GA258">
        <v>1</v>
      </c>
    </row>
    <row r="259" spans="1:183" x14ac:dyDescent="0.3">
      <c r="A259" t="s">
        <v>52</v>
      </c>
      <c r="B259" t="s">
        <v>17</v>
      </c>
      <c r="C259" t="s">
        <v>100</v>
      </c>
      <c r="D259" s="6">
        <v>44789</v>
      </c>
      <c r="F259" s="46"/>
      <c r="G259" s="46"/>
      <c r="H259" s="46"/>
      <c r="FZ259">
        <v>0</v>
      </c>
      <c r="GA259">
        <v>1</v>
      </c>
    </row>
    <row r="260" spans="1:183" x14ac:dyDescent="0.3">
      <c r="A260" t="s">
        <v>52</v>
      </c>
      <c r="B260" t="s">
        <v>17</v>
      </c>
      <c r="C260" t="s">
        <v>100</v>
      </c>
      <c r="D260" s="6">
        <v>44790</v>
      </c>
      <c r="F260" s="46"/>
      <c r="G260" s="46"/>
      <c r="H260" s="46"/>
      <c r="EN260" s="34"/>
      <c r="FZ260">
        <v>0</v>
      </c>
      <c r="GA260">
        <v>1</v>
      </c>
    </row>
    <row r="261" spans="1:183" x14ac:dyDescent="0.3">
      <c r="A261" t="s">
        <v>52</v>
      </c>
      <c r="B261" t="s">
        <v>17</v>
      </c>
      <c r="C261" t="s">
        <v>100</v>
      </c>
      <c r="D261" s="6">
        <v>44792</v>
      </c>
      <c r="F261" s="46"/>
      <c r="G261" s="46"/>
      <c r="H261" s="46"/>
      <c r="FZ261">
        <v>0</v>
      </c>
      <c r="GA261">
        <v>1</v>
      </c>
    </row>
    <row r="262" spans="1:183" x14ac:dyDescent="0.3">
      <c r="A262" t="s">
        <v>52</v>
      </c>
      <c r="B262" t="s">
        <v>17</v>
      </c>
      <c r="C262" t="s">
        <v>100</v>
      </c>
      <c r="D262" s="6">
        <v>44806</v>
      </c>
      <c r="F262" s="46"/>
      <c r="G262" s="46"/>
      <c r="H262" s="46"/>
      <c r="FZ262">
        <v>0</v>
      </c>
      <c r="GA262">
        <v>1</v>
      </c>
    </row>
    <row r="263" spans="1:183" x14ac:dyDescent="0.3">
      <c r="A263" t="s">
        <v>52</v>
      </c>
      <c r="B263" t="s">
        <v>17</v>
      </c>
      <c r="C263" t="s">
        <v>100</v>
      </c>
      <c r="D263" s="6">
        <v>44809</v>
      </c>
      <c r="F263" s="46"/>
      <c r="G263" s="46"/>
      <c r="H263" s="46"/>
      <c r="FZ263">
        <v>0</v>
      </c>
      <c r="GA263">
        <v>1</v>
      </c>
    </row>
    <row r="264" spans="1:183" x14ac:dyDescent="0.3">
      <c r="A264" t="s">
        <v>52</v>
      </c>
      <c r="B264" t="s">
        <v>17</v>
      </c>
      <c r="C264" t="s">
        <v>100</v>
      </c>
      <c r="D264" s="6">
        <v>44810</v>
      </c>
      <c r="F264" s="46"/>
      <c r="G264" s="46"/>
      <c r="H264" s="46"/>
      <c r="FZ264">
        <v>0</v>
      </c>
      <c r="GA264">
        <v>1</v>
      </c>
    </row>
    <row r="265" spans="1:183" x14ac:dyDescent="0.3">
      <c r="A265" t="s">
        <v>52</v>
      </c>
      <c r="B265" t="s">
        <v>17</v>
      </c>
      <c r="C265" t="s">
        <v>100</v>
      </c>
      <c r="D265" s="6">
        <v>44811</v>
      </c>
      <c r="F265" s="46"/>
      <c r="G265" s="46"/>
      <c r="H265" s="46"/>
      <c r="FZ265">
        <v>0</v>
      </c>
      <c r="GA265">
        <v>1</v>
      </c>
    </row>
    <row r="266" spans="1:183" x14ac:dyDescent="0.3">
      <c r="A266" t="s">
        <v>52</v>
      </c>
      <c r="B266" t="s">
        <v>17</v>
      </c>
      <c r="C266" t="s">
        <v>100</v>
      </c>
      <c r="D266" s="6">
        <v>44812</v>
      </c>
      <c r="F266" s="46"/>
      <c r="G266" s="46"/>
      <c r="H266" s="46"/>
      <c r="FZ266">
        <v>0</v>
      </c>
      <c r="GA266">
        <v>1</v>
      </c>
    </row>
    <row r="267" spans="1:183" x14ac:dyDescent="0.3">
      <c r="A267" t="s">
        <v>52</v>
      </c>
      <c r="B267" t="s">
        <v>17</v>
      </c>
      <c r="C267" t="s">
        <v>100</v>
      </c>
      <c r="D267" s="6">
        <v>44813</v>
      </c>
      <c r="F267" s="46"/>
      <c r="G267" s="46"/>
      <c r="H267" s="46"/>
      <c r="FZ267">
        <v>0</v>
      </c>
      <c r="GA267">
        <v>1</v>
      </c>
    </row>
    <row r="268" spans="1:183" x14ac:dyDescent="0.3">
      <c r="A268" t="s">
        <v>52</v>
      </c>
      <c r="B268" t="s">
        <v>17</v>
      </c>
      <c r="C268" t="s">
        <v>54</v>
      </c>
      <c r="D268" s="6">
        <v>44753</v>
      </c>
      <c r="F268" s="46"/>
      <c r="G268" s="46"/>
      <c r="H268" s="46"/>
      <c r="FZ268">
        <v>0</v>
      </c>
      <c r="GA268">
        <v>1</v>
      </c>
    </row>
    <row r="269" spans="1:183" x14ac:dyDescent="0.3">
      <c r="A269" t="s">
        <v>52</v>
      </c>
      <c r="B269" t="s">
        <v>17</v>
      </c>
      <c r="C269" t="s">
        <v>54</v>
      </c>
      <c r="D269" s="6">
        <v>44758</v>
      </c>
      <c r="F269" s="46"/>
      <c r="G269" s="46"/>
      <c r="H269" s="46"/>
      <c r="FZ269">
        <v>0</v>
      </c>
      <c r="GA269">
        <v>1</v>
      </c>
    </row>
    <row r="270" spans="1:183" x14ac:dyDescent="0.3">
      <c r="A270" t="s">
        <v>52</v>
      </c>
      <c r="B270" t="s">
        <v>17</v>
      </c>
      <c r="C270" t="s">
        <v>54</v>
      </c>
      <c r="D270" s="6">
        <v>44759</v>
      </c>
      <c r="F270" s="46"/>
      <c r="G270" s="46"/>
      <c r="H270" s="46"/>
      <c r="FZ270">
        <v>0</v>
      </c>
      <c r="GA270">
        <v>1</v>
      </c>
    </row>
    <row r="271" spans="1:183" x14ac:dyDescent="0.3">
      <c r="A271" t="s">
        <v>52</v>
      </c>
      <c r="B271" t="s">
        <v>17</v>
      </c>
      <c r="C271" t="s">
        <v>54</v>
      </c>
      <c r="D271" s="6">
        <v>44766</v>
      </c>
      <c r="F271" s="46"/>
      <c r="G271" s="46"/>
      <c r="H271" s="46"/>
      <c r="FZ271">
        <v>0</v>
      </c>
      <c r="GA271">
        <v>1</v>
      </c>
    </row>
    <row r="272" spans="1:183" x14ac:dyDescent="0.3">
      <c r="A272" t="s">
        <v>52</v>
      </c>
      <c r="B272" t="s">
        <v>17</v>
      </c>
      <c r="C272" t="s">
        <v>54</v>
      </c>
      <c r="D272" s="6">
        <v>44771</v>
      </c>
      <c r="F272" s="46"/>
      <c r="G272" s="46"/>
      <c r="H272" s="46"/>
      <c r="FZ272">
        <v>0</v>
      </c>
      <c r="GA272">
        <v>1</v>
      </c>
    </row>
    <row r="273" spans="1:183" x14ac:dyDescent="0.3">
      <c r="A273" t="s">
        <v>52</v>
      </c>
      <c r="B273" t="s">
        <v>17</v>
      </c>
      <c r="C273" t="s">
        <v>54</v>
      </c>
      <c r="D273" s="6">
        <v>44789</v>
      </c>
      <c r="E273" s="46">
        <v>18</v>
      </c>
      <c r="F273" s="46">
        <v>19</v>
      </c>
      <c r="G273" s="46">
        <v>18</v>
      </c>
      <c r="H273" s="46">
        <v>19</v>
      </c>
      <c r="I273">
        <v>23453</v>
      </c>
      <c r="J273">
        <v>66411</v>
      </c>
      <c r="K273">
        <v>1.0620909999999999</v>
      </c>
      <c r="L273">
        <v>0.91796920000000004</v>
      </c>
      <c r="M273">
        <v>0.80087260000000005</v>
      </c>
      <c r="N273">
        <v>0.71517269999999999</v>
      </c>
      <c r="O273">
        <v>0.66632309999999995</v>
      </c>
      <c r="P273">
        <v>0.64133490000000004</v>
      </c>
      <c r="Q273">
        <v>0.66380740000000005</v>
      </c>
      <c r="R273">
        <v>0.65719839999999996</v>
      </c>
      <c r="S273">
        <v>0.62105770000000005</v>
      </c>
      <c r="T273">
        <v>0.62594280000000002</v>
      </c>
      <c r="U273">
        <v>0.68896329999999995</v>
      </c>
      <c r="V273">
        <v>0.80707790000000001</v>
      </c>
      <c r="W273">
        <v>1.0119290000000001</v>
      </c>
      <c r="X273">
        <v>1.277477</v>
      </c>
      <c r="Y273">
        <v>1.6254489999999999</v>
      </c>
      <c r="Z273">
        <v>1.9893449999999999</v>
      </c>
      <c r="AA273">
        <v>2.309523</v>
      </c>
      <c r="AB273">
        <v>2.6122719999999999</v>
      </c>
      <c r="AC273">
        <v>2.7741739999999999</v>
      </c>
      <c r="AD273">
        <v>2.6715279999999999</v>
      </c>
      <c r="AE273">
        <v>2.4397160000000002</v>
      </c>
      <c r="AF273">
        <v>2.1943950000000001</v>
      </c>
      <c r="AG273">
        <v>1.8181940000000001</v>
      </c>
      <c r="AH273">
        <v>1.4756689999999999</v>
      </c>
      <c r="AI273">
        <v>-4.9518000000000001E-3</v>
      </c>
      <c r="AJ273">
        <v>8.0821E-3</v>
      </c>
      <c r="AK273">
        <v>7.2559E-3</v>
      </c>
      <c r="AL273">
        <v>2.3319E-3</v>
      </c>
      <c r="AM273">
        <v>4.0327000000000002E-3</v>
      </c>
      <c r="AN273">
        <v>-1.5671999999999999E-3</v>
      </c>
      <c r="AO273">
        <v>1.0998E-3</v>
      </c>
      <c r="AP273">
        <v>8.5400000000000005E-4</v>
      </c>
      <c r="AQ273">
        <v>-5.4663000000000003E-3</v>
      </c>
      <c r="AR273">
        <v>-1.20363E-2</v>
      </c>
      <c r="AS273">
        <v>-1.7070999999999999E-2</v>
      </c>
      <c r="AT273">
        <v>-1.8843499999999999E-2</v>
      </c>
      <c r="AU273">
        <v>-1.2508500000000001E-2</v>
      </c>
      <c r="AV273">
        <v>-1.61012E-2</v>
      </c>
      <c r="AW273">
        <v>-1.86126E-2</v>
      </c>
      <c r="AX273">
        <v>-4.7205299999999999E-2</v>
      </c>
      <c r="AY273">
        <v>-5.66715E-2</v>
      </c>
      <c r="AZ273">
        <v>0.27877469999999999</v>
      </c>
      <c r="BA273">
        <v>0.32047439999999999</v>
      </c>
      <c r="BB273">
        <v>-0.1263078</v>
      </c>
      <c r="BC273">
        <v>-0.13958290000000001</v>
      </c>
      <c r="BD273">
        <v>-0.1378433</v>
      </c>
      <c r="BE273">
        <v>-6.8413000000000002E-2</v>
      </c>
      <c r="BF273">
        <v>-3.2836499999999998E-2</v>
      </c>
      <c r="BG273">
        <v>1.9256E-3</v>
      </c>
      <c r="BH273">
        <v>1.47116E-2</v>
      </c>
      <c r="BI273">
        <v>1.32684E-2</v>
      </c>
      <c r="BJ273">
        <v>7.6521000000000002E-3</v>
      </c>
      <c r="BK273">
        <v>8.8350000000000008E-3</v>
      </c>
      <c r="BL273">
        <v>2.4748000000000001E-3</v>
      </c>
      <c r="BM273">
        <v>4.6331000000000002E-3</v>
      </c>
      <c r="BN273">
        <v>4.3445999999999997E-3</v>
      </c>
      <c r="BO273">
        <v>-1.6651999999999999E-3</v>
      </c>
      <c r="BP273">
        <v>-7.9447000000000007E-3</v>
      </c>
      <c r="BQ273">
        <v>-1.25034E-2</v>
      </c>
      <c r="BR273">
        <v>-1.3665099999999999E-2</v>
      </c>
      <c r="BS273">
        <v>-6.3550999999999998E-3</v>
      </c>
      <c r="BT273">
        <v>-8.8657000000000007E-3</v>
      </c>
      <c r="BU273">
        <v>-1.0393299999999999E-2</v>
      </c>
      <c r="BV273">
        <v>-3.8387699999999997E-2</v>
      </c>
      <c r="BW273">
        <v>-4.7380199999999997E-2</v>
      </c>
      <c r="BX273">
        <v>0.28809109999999999</v>
      </c>
      <c r="BY273">
        <v>0.33002579999999998</v>
      </c>
      <c r="BZ273">
        <v>-0.1164873</v>
      </c>
      <c r="CA273">
        <v>-0.1302469</v>
      </c>
      <c r="CB273">
        <v>-0.1288841</v>
      </c>
      <c r="CC273">
        <v>-6.01463E-2</v>
      </c>
      <c r="CD273">
        <v>-2.52439E-2</v>
      </c>
      <c r="CE273">
        <v>6.6888E-3</v>
      </c>
      <c r="CF273">
        <v>1.93032E-2</v>
      </c>
      <c r="CG273">
        <v>1.7432699999999999E-2</v>
      </c>
      <c r="CH273">
        <v>1.13369E-2</v>
      </c>
      <c r="CI273">
        <v>1.2161E-2</v>
      </c>
      <c r="CJ273">
        <v>5.2743E-3</v>
      </c>
      <c r="CK273">
        <v>7.0802E-3</v>
      </c>
      <c r="CL273">
        <v>6.7622000000000003E-3</v>
      </c>
      <c r="CM273">
        <v>9.6739999999999999E-4</v>
      </c>
      <c r="CN273">
        <v>-5.1108000000000004E-3</v>
      </c>
      <c r="CO273">
        <v>-9.3398999999999999E-3</v>
      </c>
      <c r="CP273">
        <v>-1.00786E-2</v>
      </c>
      <c r="CQ273">
        <v>-2.0933000000000002E-3</v>
      </c>
      <c r="CR273">
        <v>-3.8544999999999999E-3</v>
      </c>
      <c r="CS273">
        <v>-4.7007000000000004E-3</v>
      </c>
      <c r="CT273">
        <v>-3.22806E-2</v>
      </c>
      <c r="CU273">
        <v>-4.0945000000000002E-2</v>
      </c>
      <c r="CV273">
        <v>0.29454360000000002</v>
      </c>
      <c r="CW273">
        <v>0.33664110000000003</v>
      </c>
      <c r="CX273">
        <v>-0.1096857</v>
      </c>
      <c r="CY273">
        <v>-0.1237808</v>
      </c>
      <c r="CZ273">
        <v>-0.122679</v>
      </c>
      <c r="DA273">
        <v>-5.4420799999999998E-2</v>
      </c>
      <c r="DB273">
        <v>-1.99854E-2</v>
      </c>
      <c r="DC273">
        <v>1.14521E-2</v>
      </c>
      <c r="DD273">
        <v>2.3894700000000001E-2</v>
      </c>
      <c r="DE273">
        <v>2.1596899999999999E-2</v>
      </c>
      <c r="DF273">
        <v>1.50216E-2</v>
      </c>
      <c r="DG273">
        <v>1.54871E-2</v>
      </c>
      <c r="DH273">
        <v>8.0738000000000008E-3</v>
      </c>
      <c r="DI273">
        <v>9.5274000000000001E-3</v>
      </c>
      <c r="DJ273">
        <v>9.1798000000000001E-3</v>
      </c>
      <c r="DK273">
        <v>3.5999999999999999E-3</v>
      </c>
      <c r="DL273">
        <v>-2.2769999999999999E-3</v>
      </c>
      <c r="DM273">
        <v>-6.1764000000000003E-3</v>
      </c>
      <c r="DN273">
        <v>-6.4920000000000004E-3</v>
      </c>
      <c r="DO273">
        <v>2.1684999999999999E-3</v>
      </c>
      <c r="DP273">
        <v>1.1567999999999999E-3</v>
      </c>
      <c r="DQ273">
        <v>9.9200000000000004E-4</v>
      </c>
      <c r="DR273">
        <v>-2.6173499999999999E-2</v>
      </c>
      <c r="DS273">
        <v>-3.4509900000000003E-2</v>
      </c>
      <c r="DT273">
        <v>0.30099619999999999</v>
      </c>
      <c r="DU273">
        <v>0.34325630000000001</v>
      </c>
      <c r="DV273">
        <v>-0.102884</v>
      </c>
      <c r="DW273">
        <v>-0.1173146</v>
      </c>
      <c r="DX273">
        <v>-0.11647390000000001</v>
      </c>
      <c r="DY273">
        <v>-4.8695299999999997E-2</v>
      </c>
      <c r="DZ273">
        <v>-1.47268E-2</v>
      </c>
      <c r="EA273">
        <v>1.8329499999999999E-2</v>
      </c>
      <c r="EB273">
        <v>3.0524200000000001E-2</v>
      </c>
      <c r="EC273">
        <v>2.7609499999999999E-2</v>
      </c>
      <c r="ED273">
        <v>2.03418E-2</v>
      </c>
      <c r="EE273">
        <v>2.0289399999999999E-2</v>
      </c>
      <c r="EF273">
        <v>1.21157E-2</v>
      </c>
      <c r="EG273">
        <v>1.30606E-2</v>
      </c>
      <c r="EH273">
        <v>1.2670499999999999E-2</v>
      </c>
      <c r="EI273">
        <v>7.4010999999999999E-3</v>
      </c>
      <c r="EJ273">
        <v>1.8146E-3</v>
      </c>
      <c r="EK273">
        <v>-1.6088000000000001E-3</v>
      </c>
      <c r="EL273">
        <v>-1.3136000000000001E-3</v>
      </c>
      <c r="EM273">
        <v>8.3219000000000001E-3</v>
      </c>
      <c r="EN273">
        <v>8.3922000000000007E-3</v>
      </c>
      <c r="EO273">
        <v>9.2113000000000004E-3</v>
      </c>
      <c r="EP273">
        <v>-1.73559E-2</v>
      </c>
      <c r="EQ273">
        <v>-2.5218500000000001E-2</v>
      </c>
      <c r="ER273">
        <v>0.31031259999999999</v>
      </c>
      <c r="ES273">
        <v>0.3528077</v>
      </c>
      <c r="ET273">
        <v>-9.3063599999999996E-2</v>
      </c>
      <c r="EU273">
        <v>-0.10797859999999999</v>
      </c>
      <c r="EV273">
        <v>-0.10751479999999999</v>
      </c>
      <c r="EW273">
        <v>-4.0428600000000002E-2</v>
      </c>
      <c r="EX273">
        <v>-7.1342999999999997E-3</v>
      </c>
      <c r="EY273">
        <v>65.653180000000006</v>
      </c>
      <c r="EZ273">
        <v>65.150180000000006</v>
      </c>
      <c r="FA273">
        <v>63.749859999999998</v>
      </c>
      <c r="FB273">
        <v>62.502090000000003</v>
      </c>
      <c r="FC273">
        <v>61.682989999999997</v>
      </c>
      <c r="FD273">
        <v>61.083539999999999</v>
      </c>
      <c r="FE273">
        <v>60.931710000000002</v>
      </c>
      <c r="FF273">
        <v>63.58023</v>
      </c>
      <c r="FG273">
        <v>68.726709999999997</v>
      </c>
      <c r="FH273">
        <v>74.250799999999998</v>
      </c>
      <c r="FI273">
        <v>80.014229999999998</v>
      </c>
      <c r="FJ273">
        <v>85.909660000000002</v>
      </c>
      <c r="FK273">
        <v>91.237210000000005</v>
      </c>
      <c r="FL273">
        <v>95.998500000000007</v>
      </c>
      <c r="FM273">
        <v>98.428730000000002</v>
      </c>
      <c r="FN273">
        <v>99.218670000000003</v>
      </c>
      <c r="FO273">
        <v>97.606350000000006</v>
      </c>
      <c r="FP273">
        <v>93.582300000000004</v>
      </c>
      <c r="FQ273">
        <v>89.203599999999994</v>
      </c>
      <c r="FR273">
        <v>82.769840000000002</v>
      </c>
      <c r="FS273">
        <v>77.349950000000007</v>
      </c>
      <c r="FT273">
        <v>74.198040000000006</v>
      </c>
      <c r="FU273">
        <v>72.020259999999993</v>
      </c>
      <c r="FV273">
        <v>70.434240000000003</v>
      </c>
      <c r="FW273">
        <v>9.4369099999999997E-2</v>
      </c>
      <c r="FX273">
        <v>8.8109999999999994E-3</v>
      </c>
      <c r="FY273">
        <v>8.8109999999999994E-3</v>
      </c>
      <c r="FZ273">
        <v>0</v>
      </c>
      <c r="GA273">
        <v>0</v>
      </c>
    </row>
    <row r="274" spans="1:183" x14ac:dyDescent="0.3">
      <c r="A274" t="s">
        <v>52</v>
      </c>
      <c r="B274" t="s">
        <v>17</v>
      </c>
      <c r="C274" t="s">
        <v>54</v>
      </c>
      <c r="D274" s="6">
        <v>44790</v>
      </c>
      <c r="E274" s="46">
        <v>17</v>
      </c>
      <c r="F274" s="46">
        <v>19</v>
      </c>
      <c r="G274" s="46">
        <v>18</v>
      </c>
      <c r="H274" s="46">
        <v>19</v>
      </c>
      <c r="I274">
        <v>20917</v>
      </c>
      <c r="J274">
        <v>66395</v>
      </c>
      <c r="K274">
        <v>1.2618389999999999</v>
      </c>
      <c r="L274">
        <v>1.0743780000000001</v>
      </c>
      <c r="M274">
        <v>0.93276029999999999</v>
      </c>
      <c r="N274">
        <v>0.83428720000000001</v>
      </c>
      <c r="O274">
        <v>0.77189110000000005</v>
      </c>
      <c r="P274">
        <v>0.74086759999999996</v>
      </c>
      <c r="Q274">
        <v>0.75599190000000005</v>
      </c>
      <c r="R274">
        <v>0.75657169999999996</v>
      </c>
      <c r="S274">
        <v>0.73376350000000001</v>
      </c>
      <c r="T274">
        <v>0.79207859999999997</v>
      </c>
      <c r="U274">
        <v>0.87436440000000004</v>
      </c>
      <c r="V274">
        <v>0.94368280000000004</v>
      </c>
      <c r="W274">
        <v>1.0543229999999999</v>
      </c>
      <c r="X274">
        <v>1.220583</v>
      </c>
      <c r="Y274">
        <v>1.329167</v>
      </c>
      <c r="Z274">
        <v>1.5287249999999999</v>
      </c>
      <c r="AA274">
        <v>1.6168089999999999</v>
      </c>
      <c r="AB274">
        <v>1.802376</v>
      </c>
      <c r="AC274">
        <v>1.944394</v>
      </c>
      <c r="AD274">
        <v>1.888242</v>
      </c>
      <c r="AE274">
        <v>1.7627740000000001</v>
      </c>
      <c r="AF274">
        <v>1.6253310000000001</v>
      </c>
      <c r="AG274">
        <v>1.38696</v>
      </c>
      <c r="AH274">
        <v>1.1377269999999999</v>
      </c>
      <c r="AI274">
        <v>-1.8637999999999998E-2</v>
      </c>
      <c r="AJ274">
        <v>-1.9761999999999998E-2</v>
      </c>
      <c r="AK274">
        <v>-1.5784200000000002E-2</v>
      </c>
      <c r="AL274">
        <v>-4.0920000000000003E-4</v>
      </c>
      <c r="AM274">
        <v>5.6464000000000002E-3</v>
      </c>
      <c r="AN274">
        <v>2.8966999999999999E-3</v>
      </c>
      <c r="AO274">
        <v>8.9849999999999999E-4</v>
      </c>
      <c r="AP274">
        <v>1.3990000000000001E-3</v>
      </c>
      <c r="AQ274">
        <v>-1.51082E-2</v>
      </c>
      <c r="AR274">
        <v>-1.1757500000000001E-2</v>
      </c>
      <c r="AS274">
        <v>-2.4707900000000001E-2</v>
      </c>
      <c r="AT274">
        <v>-2.8591999999999999E-2</v>
      </c>
      <c r="AU274">
        <v>-3.45197E-2</v>
      </c>
      <c r="AV274">
        <v>-5.2169399999999998E-2</v>
      </c>
      <c r="AW274">
        <v>-4.11662E-2</v>
      </c>
      <c r="AX274">
        <v>-4.35141E-2</v>
      </c>
      <c r="AY274">
        <v>0.14623649999999999</v>
      </c>
      <c r="AZ274">
        <v>0.17101669999999999</v>
      </c>
      <c r="BA274">
        <v>0.1476885</v>
      </c>
      <c r="BB274">
        <v>-0.19618910000000001</v>
      </c>
      <c r="BC274">
        <v>-0.1129907</v>
      </c>
      <c r="BD274">
        <v>-7.3710399999999995E-2</v>
      </c>
      <c r="BE274">
        <v>-3.2437800000000003E-2</v>
      </c>
      <c r="BF274">
        <v>-1.6096599999999999E-2</v>
      </c>
      <c r="BG274">
        <v>-1.09315E-2</v>
      </c>
      <c r="BH274">
        <v>-1.2415499999999999E-2</v>
      </c>
      <c r="BI274">
        <v>-9.1173999999999995E-3</v>
      </c>
      <c r="BJ274">
        <v>5.5205999999999996E-3</v>
      </c>
      <c r="BK274">
        <v>1.09888E-2</v>
      </c>
      <c r="BL274">
        <v>7.4609000000000003E-3</v>
      </c>
      <c r="BM274">
        <v>5.1291000000000002E-3</v>
      </c>
      <c r="BN274">
        <v>5.6801000000000004E-3</v>
      </c>
      <c r="BO274">
        <v>-1.05372E-2</v>
      </c>
      <c r="BP274">
        <v>-6.6360999999999998E-3</v>
      </c>
      <c r="BQ274">
        <v>-1.89591E-2</v>
      </c>
      <c r="BR274">
        <v>-2.2553199999999999E-2</v>
      </c>
      <c r="BS274">
        <v>-2.8072400000000001E-2</v>
      </c>
      <c r="BT274">
        <v>-4.4874200000000003E-2</v>
      </c>
      <c r="BU274">
        <v>-3.3775100000000002E-2</v>
      </c>
      <c r="BV274">
        <v>-3.5557699999999998E-2</v>
      </c>
      <c r="BW274">
        <v>0.15387490000000001</v>
      </c>
      <c r="BX274">
        <v>0.1787754</v>
      </c>
      <c r="BY274">
        <v>0.1556234</v>
      </c>
      <c r="BZ274">
        <v>-0.1879131</v>
      </c>
      <c r="CA274">
        <v>-0.1052496</v>
      </c>
      <c r="CB274">
        <v>-6.6312999999999997E-2</v>
      </c>
      <c r="CC274">
        <v>-2.5563900000000001E-2</v>
      </c>
      <c r="CD274">
        <v>-9.8209000000000005E-3</v>
      </c>
      <c r="CE274">
        <v>-5.594E-3</v>
      </c>
      <c r="CF274">
        <v>-7.3274000000000004E-3</v>
      </c>
      <c r="CG274">
        <v>-4.5000999999999999E-3</v>
      </c>
      <c r="CH274">
        <v>9.6276E-3</v>
      </c>
      <c r="CI274">
        <v>1.4689000000000001E-2</v>
      </c>
      <c r="CJ274">
        <v>1.0621999999999999E-2</v>
      </c>
      <c r="CK274">
        <v>8.0593000000000001E-3</v>
      </c>
      <c r="CL274">
        <v>8.6452000000000005E-3</v>
      </c>
      <c r="CM274">
        <v>-7.3712999999999999E-3</v>
      </c>
      <c r="CN274">
        <v>-3.0890000000000002E-3</v>
      </c>
      <c r="CO274">
        <v>-1.4977600000000001E-2</v>
      </c>
      <c r="CP274">
        <v>-1.83707E-2</v>
      </c>
      <c r="CQ274">
        <v>-2.3607E-2</v>
      </c>
      <c r="CR274">
        <v>-3.9821500000000003E-2</v>
      </c>
      <c r="CS274">
        <v>-2.8656000000000001E-2</v>
      </c>
      <c r="CT274">
        <v>-3.00471E-2</v>
      </c>
      <c r="CU274">
        <v>0.15916520000000001</v>
      </c>
      <c r="CV274">
        <v>0.18414910000000001</v>
      </c>
      <c r="CW274">
        <v>0.16111900000000001</v>
      </c>
      <c r="CX274">
        <v>-0.18218119999999999</v>
      </c>
      <c r="CY274">
        <v>-9.9888099999999994E-2</v>
      </c>
      <c r="CZ274">
        <v>-6.1189599999999997E-2</v>
      </c>
      <c r="DA274">
        <v>-2.0802999999999999E-2</v>
      </c>
      <c r="DB274">
        <v>-5.4742999999999997E-3</v>
      </c>
      <c r="DC274">
        <v>-2.565E-4</v>
      </c>
      <c r="DD274">
        <v>-2.2393000000000001E-3</v>
      </c>
      <c r="DE274">
        <v>1.1730000000000001E-4</v>
      </c>
      <c r="DF274">
        <v>1.37346E-2</v>
      </c>
      <c r="DG274">
        <v>1.8389099999999999E-2</v>
      </c>
      <c r="DH274">
        <v>1.37831E-2</v>
      </c>
      <c r="DI274">
        <v>1.09894E-2</v>
      </c>
      <c r="DJ274">
        <v>1.1610199999999999E-2</v>
      </c>
      <c r="DK274">
        <v>-4.2053999999999998E-3</v>
      </c>
      <c r="DL274">
        <v>4.5810000000000002E-4</v>
      </c>
      <c r="DM274">
        <v>-1.0996000000000001E-2</v>
      </c>
      <c r="DN274">
        <v>-1.4188299999999999E-2</v>
      </c>
      <c r="DO274">
        <v>-1.9141600000000002E-2</v>
      </c>
      <c r="DP274">
        <v>-3.4768800000000002E-2</v>
      </c>
      <c r="DQ274">
        <v>-2.3536999999999999E-2</v>
      </c>
      <c r="DR274">
        <v>-2.4536599999999999E-2</v>
      </c>
      <c r="DS274">
        <v>0.16445560000000001</v>
      </c>
      <c r="DT274">
        <v>0.18952269999999999</v>
      </c>
      <c r="DU274">
        <v>0.1666147</v>
      </c>
      <c r="DV274">
        <v>-0.1764493</v>
      </c>
      <c r="DW274">
        <v>-9.4526600000000002E-2</v>
      </c>
      <c r="DX274">
        <v>-5.6066199999999997E-2</v>
      </c>
      <c r="DY274">
        <v>-1.60421E-2</v>
      </c>
      <c r="DZ274">
        <v>-1.1276999999999999E-3</v>
      </c>
      <c r="EA274">
        <v>7.4501000000000003E-3</v>
      </c>
      <c r="EB274">
        <v>5.1070999999999998E-3</v>
      </c>
      <c r="EC274">
        <v>6.7840000000000001E-3</v>
      </c>
      <c r="ED274">
        <v>1.9664399999999999E-2</v>
      </c>
      <c r="EE274">
        <v>2.3731499999999999E-2</v>
      </c>
      <c r="EF274">
        <v>1.83473E-2</v>
      </c>
      <c r="EG274">
        <v>1.5219999999999999E-2</v>
      </c>
      <c r="EH274">
        <v>1.5891300000000001E-2</v>
      </c>
      <c r="EI274">
        <v>3.657E-4</v>
      </c>
      <c r="EJ274">
        <v>5.5795000000000003E-3</v>
      </c>
      <c r="EK274">
        <v>-5.2472999999999999E-3</v>
      </c>
      <c r="EL274">
        <v>-8.1495000000000005E-3</v>
      </c>
      <c r="EM274">
        <v>-1.26944E-2</v>
      </c>
      <c r="EN274">
        <v>-2.7473600000000001E-2</v>
      </c>
      <c r="EO274">
        <v>-1.6145900000000001E-2</v>
      </c>
      <c r="EP274">
        <v>-1.65802E-2</v>
      </c>
      <c r="EQ274">
        <v>0.172094</v>
      </c>
      <c r="ER274">
        <v>0.1972815</v>
      </c>
      <c r="ES274">
        <v>0.1745496</v>
      </c>
      <c r="ET274">
        <v>-0.1681733</v>
      </c>
      <c r="EU274">
        <v>-8.6785500000000002E-2</v>
      </c>
      <c r="EV274">
        <v>-4.8668799999999998E-2</v>
      </c>
      <c r="EW274">
        <v>-9.1681999999999996E-3</v>
      </c>
      <c r="EX274">
        <v>5.1481000000000001E-3</v>
      </c>
      <c r="EY274">
        <v>68.420339999999996</v>
      </c>
      <c r="EZ274">
        <v>68.157740000000004</v>
      </c>
      <c r="FA274">
        <v>67.704740000000001</v>
      </c>
      <c r="FB274">
        <v>66.810940000000002</v>
      </c>
      <c r="FC274">
        <v>66.558459999999997</v>
      </c>
      <c r="FD274">
        <v>66.147989999999993</v>
      </c>
      <c r="FE274">
        <v>66.032319999999999</v>
      </c>
      <c r="FF274">
        <v>66.953969999999998</v>
      </c>
      <c r="FG274">
        <v>70.182469999999995</v>
      </c>
      <c r="FH274">
        <v>74.157640000000001</v>
      </c>
      <c r="FI274">
        <v>77.573009999999996</v>
      </c>
      <c r="FJ274">
        <v>81.355710000000002</v>
      </c>
      <c r="FK274">
        <v>83.823359999999994</v>
      </c>
      <c r="FL274">
        <v>85.194559999999996</v>
      </c>
      <c r="FM274">
        <v>86.627070000000003</v>
      </c>
      <c r="FN274">
        <v>86.332449999999994</v>
      </c>
      <c r="FO274">
        <v>86.280169999999998</v>
      </c>
      <c r="FP274">
        <v>84.954350000000005</v>
      </c>
      <c r="FQ274">
        <v>81.747619999999998</v>
      </c>
      <c r="FR274">
        <v>76.791439999999994</v>
      </c>
      <c r="FS274">
        <v>72.047359999999998</v>
      </c>
      <c r="FT274">
        <v>69.281229999999994</v>
      </c>
      <c r="FU274">
        <v>67.851129999999998</v>
      </c>
      <c r="FV274">
        <v>67.001429999999999</v>
      </c>
      <c r="FW274">
        <v>9.0204400000000004E-2</v>
      </c>
      <c r="FX274">
        <v>5.9312000000000002E-3</v>
      </c>
      <c r="FY274">
        <v>7.3286000000000002E-3</v>
      </c>
      <c r="FZ274">
        <v>0</v>
      </c>
      <c r="GA274">
        <v>0</v>
      </c>
    </row>
    <row r="275" spans="1:183" x14ac:dyDescent="0.3">
      <c r="A275" t="s">
        <v>52</v>
      </c>
      <c r="B275" t="s">
        <v>17</v>
      </c>
      <c r="C275" t="s">
        <v>54</v>
      </c>
      <c r="D275" s="6">
        <v>44792</v>
      </c>
      <c r="F275" s="46"/>
      <c r="G275" s="46"/>
      <c r="H275" s="46"/>
      <c r="FZ275">
        <v>0</v>
      </c>
      <c r="GA275">
        <v>1</v>
      </c>
    </row>
    <row r="276" spans="1:183" x14ac:dyDescent="0.3">
      <c r="A276" t="s">
        <v>52</v>
      </c>
      <c r="B276" t="s">
        <v>17</v>
      </c>
      <c r="C276" t="s">
        <v>54</v>
      </c>
      <c r="D276" s="6">
        <v>44806</v>
      </c>
      <c r="F276" s="46"/>
      <c r="G276" s="46"/>
      <c r="H276" s="46"/>
      <c r="FZ276">
        <v>0</v>
      </c>
      <c r="GA276">
        <v>1</v>
      </c>
    </row>
    <row r="277" spans="1:183" x14ac:dyDescent="0.3">
      <c r="A277" t="s">
        <v>52</v>
      </c>
      <c r="B277" t="s">
        <v>17</v>
      </c>
      <c r="C277" t="s">
        <v>54</v>
      </c>
      <c r="D277" s="6">
        <v>44809</v>
      </c>
      <c r="E277" s="46">
        <v>19</v>
      </c>
      <c r="F277" s="46">
        <v>22</v>
      </c>
      <c r="G277" s="46">
        <v>19</v>
      </c>
      <c r="H277" s="46">
        <v>20</v>
      </c>
      <c r="I277">
        <v>23593</v>
      </c>
      <c r="J277">
        <v>66062</v>
      </c>
      <c r="K277">
        <v>1.2856350000000001</v>
      </c>
      <c r="L277">
        <v>1.095234</v>
      </c>
      <c r="M277">
        <v>0.95931180000000005</v>
      </c>
      <c r="N277">
        <v>0.8531976</v>
      </c>
      <c r="O277">
        <v>0.77933319999999995</v>
      </c>
      <c r="P277">
        <v>0.72430150000000004</v>
      </c>
      <c r="Q277">
        <v>0.71740749999999998</v>
      </c>
      <c r="R277">
        <v>0.71765509999999999</v>
      </c>
      <c r="S277">
        <v>0.78442559999999995</v>
      </c>
      <c r="T277">
        <v>0.92327170000000003</v>
      </c>
      <c r="U277">
        <v>1.1459379999999999</v>
      </c>
      <c r="V277">
        <v>1.4280949999999999</v>
      </c>
      <c r="W277">
        <v>1.7798480000000001</v>
      </c>
      <c r="X277">
        <v>2.1301540000000001</v>
      </c>
      <c r="Y277">
        <v>2.466834</v>
      </c>
      <c r="Z277">
        <v>2.7686950000000001</v>
      </c>
      <c r="AA277">
        <v>2.9663309999999998</v>
      </c>
      <c r="AB277">
        <v>3.1956869999999999</v>
      </c>
      <c r="AC277">
        <v>3.2308020000000002</v>
      </c>
      <c r="AD277">
        <v>3.0870039999999999</v>
      </c>
      <c r="AE277">
        <v>2.931635</v>
      </c>
      <c r="AF277">
        <v>2.7591260000000002</v>
      </c>
      <c r="AG277">
        <v>2.400506</v>
      </c>
      <c r="AH277">
        <v>2.0470609999999998</v>
      </c>
      <c r="AI277">
        <v>-2.4700000000000001E-5</v>
      </c>
      <c r="AJ277">
        <v>2.3804E-3</v>
      </c>
      <c r="AK277">
        <v>1.15266E-2</v>
      </c>
      <c r="AL277">
        <v>1.3965699999999999E-2</v>
      </c>
      <c r="AM277">
        <v>1.20327E-2</v>
      </c>
      <c r="AN277">
        <v>2.9156999999999998E-3</v>
      </c>
      <c r="AO277">
        <v>4.5696000000000001E-3</v>
      </c>
      <c r="AP277">
        <v>-3.4310999999999999E-3</v>
      </c>
      <c r="AQ277">
        <v>9.4783000000000003E-3</v>
      </c>
      <c r="AR277">
        <v>1.8561999999999999E-2</v>
      </c>
      <c r="AS277">
        <v>2.2521300000000001E-2</v>
      </c>
      <c r="AT277">
        <v>-5.6900000000000001E-5</v>
      </c>
      <c r="AU277">
        <v>-7.4606999999999998E-3</v>
      </c>
      <c r="AV277">
        <v>-5.6429399999999998E-2</v>
      </c>
      <c r="AW277">
        <v>-0.1046088</v>
      </c>
      <c r="AX277">
        <v>-0.11697730000000001</v>
      </c>
      <c r="AY277">
        <v>-0.101601</v>
      </c>
      <c r="AZ277">
        <v>-8.4269200000000002E-2</v>
      </c>
      <c r="BA277">
        <v>0.3365957</v>
      </c>
      <c r="BB277">
        <v>0.38013429999999998</v>
      </c>
      <c r="BC277">
        <v>5.7192399999999997E-2</v>
      </c>
      <c r="BD277">
        <v>-1.9768600000000001E-2</v>
      </c>
      <c r="BE277">
        <v>-0.18629380000000001</v>
      </c>
      <c r="BF277">
        <v>-0.12721930000000001</v>
      </c>
      <c r="BG277">
        <v>8.1927000000000007E-3</v>
      </c>
      <c r="BH277">
        <v>1.0225100000000001E-2</v>
      </c>
      <c r="BI277">
        <v>1.8694800000000001E-2</v>
      </c>
      <c r="BJ277">
        <v>2.0441399999999998E-2</v>
      </c>
      <c r="BK277">
        <v>1.7828400000000001E-2</v>
      </c>
      <c r="BL277">
        <v>7.8358000000000004E-3</v>
      </c>
      <c r="BM277">
        <v>8.9887000000000005E-3</v>
      </c>
      <c r="BN277">
        <v>9.923E-4</v>
      </c>
      <c r="BO277">
        <v>1.45755E-2</v>
      </c>
      <c r="BP277">
        <v>2.4668300000000001E-2</v>
      </c>
      <c r="BQ277">
        <v>2.9914199999999998E-2</v>
      </c>
      <c r="BR277">
        <v>8.4928E-3</v>
      </c>
      <c r="BS277">
        <v>2.2334E-3</v>
      </c>
      <c r="BT277">
        <v>-4.5824999999999998E-2</v>
      </c>
      <c r="BU277">
        <v>-9.3358099999999999E-2</v>
      </c>
      <c r="BV277">
        <v>-0.1053571</v>
      </c>
      <c r="BW277">
        <v>-8.9838200000000007E-2</v>
      </c>
      <c r="BX277">
        <v>-7.2183200000000003E-2</v>
      </c>
      <c r="BY277">
        <v>0.34822989999999998</v>
      </c>
      <c r="BZ277">
        <v>0.39104919999999999</v>
      </c>
      <c r="CA277">
        <v>6.8021799999999993E-2</v>
      </c>
      <c r="CB277">
        <v>-9.2210999999999994E-3</v>
      </c>
      <c r="CC277">
        <v>-0.1754725</v>
      </c>
      <c r="CD277">
        <v>-0.116962</v>
      </c>
      <c r="CE277">
        <v>1.3883899999999999E-2</v>
      </c>
      <c r="CF277">
        <v>1.5658200000000001E-2</v>
      </c>
      <c r="CG277">
        <v>2.36595E-2</v>
      </c>
      <c r="CH277">
        <v>2.4926400000000001E-2</v>
      </c>
      <c r="CI277">
        <v>2.1842400000000001E-2</v>
      </c>
      <c r="CJ277">
        <v>1.12435E-2</v>
      </c>
      <c r="CK277">
        <v>1.2049300000000001E-2</v>
      </c>
      <c r="CL277">
        <v>4.0559000000000003E-3</v>
      </c>
      <c r="CM277">
        <v>1.8105799999999998E-2</v>
      </c>
      <c r="CN277">
        <v>2.88974E-2</v>
      </c>
      <c r="CO277">
        <v>3.5034500000000003E-2</v>
      </c>
      <c r="CP277">
        <v>1.44143E-2</v>
      </c>
      <c r="CQ277">
        <v>8.9475000000000006E-3</v>
      </c>
      <c r="CR277">
        <v>-3.8480399999999998E-2</v>
      </c>
      <c r="CS277">
        <v>-8.55659E-2</v>
      </c>
      <c r="CT277">
        <v>-9.7309099999999996E-2</v>
      </c>
      <c r="CU277">
        <v>-8.1691399999999997E-2</v>
      </c>
      <c r="CV277">
        <v>-6.3812499999999994E-2</v>
      </c>
      <c r="CW277">
        <v>0.35628769999999998</v>
      </c>
      <c r="CX277">
        <v>0.39860889999999999</v>
      </c>
      <c r="CY277">
        <v>7.5522099999999995E-2</v>
      </c>
      <c r="CZ277">
        <v>-1.916E-3</v>
      </c>
      <c r="DA277">
        <v>-0.16797780000000001</v>
      </c>
      <c r="DB277">
        <v>-0.10985780000000001</v>
      </c>
      <c r="DC277">
        <v>1.9575200000000001E-2</v>
      </c>
      <c r="DD277">
        <v>2.10914E-2</v>
      </c>
      <c r="DE277">
        <v>2.8624199999999999E-2</v>
      </c>
      <c r="DF277">
        <v>2.9411400000000001E-2</v>
      </c>
      <c r="DG277">
        <v>2.5856500000000001E-2</v>
      </c>
      <c r="DH277">
        <v>1.46511E-2</v>
      </c>
      <c r="DI277">
        <v>1.51098E-2</v>
      </c>
      <c r="DJ277">
        <v>7.1196000000000002E-3</v>
      </c>
      <c r="DK277">
        <v>2.1636099999999998E-2</v>
      </c>
      <c r="DL277">
        <v>3.3126599999999999E-2</v>
      </c>
      <c r="DM277">
        <v>4.0154799999999997E-2</v>
      </c>
      <c r="DN277">
        <v>2.0335800000000001E-2</v>
      </c>
      <c r="DO277">
        <v>1.5661600000000001E-2</v>
      </c>
      <c r="DP277">
        <v>-3.1135900000000001E-2</v>
      </c>
      <c r="DQ277">
        <v>-7.7773700000000001E-2</v>
      </c>
      <c r="DR277">
        <v>-8.9260999999999993E-2</v>
      </c>
      <c r="DS277">
        <v>-7.3544499999999999E-2</v>
      </c>
      <c r="DT277">
        <v>-5.5441699999999997E-2</v>
      </c>
      <c r="DU277">
        <v>0.36434559999999999</v>
      </c>
      <c r="DV277">
        <v>0.40616859999999999</v>
      </c>
      <c r="DW277">
        <v>8.3022499999999999E-2</v>
      </c>
      <c r="DX277">
        <v>5.3892000000000002E-3</v>
      </c>
      <c r="DY277">
        <v>-0.16048299999999999</v>
      </c>
      <c r="DZ277">
        <v>-0.1027536</v>
      </c>
      <c r="EA277">
        <v>2.7792600000000001E-2</v>
      </c>
      <c r="EB277">
        <v>2.8936099999999999E-2</v>
      </c>
      <c r="EC277">
        <v>3.5792400000000002E-2</v>
      </c>
      <c r="ED277">
        <v>3.5887000000000002E-2</v>
      </c>
      <c r="EE277">
        <v>3.1652199999999998E-2</v>
      </c>
      <c r="EF277">
        <v>1.95713E-2</v>
      </c>
      <c r="EG277">
        <v>1.9528899999999998E-2</v>
      </c>
      <c r="EH277">
        <v>1.1542999999999999E-2</v>
      </c>
      <c r="EI277">
        <v>2.6733300000000002E-2</v>
      </c>
      <c r="EJ277">
        <v>3.9232799999999998E-2</v>
      </c>
      <c r="EK277">
        <v>4.7547699999999998E-2</v>
      </c>
      <c r="EL277">
        <v>2.8885500000000001E-2</v>
      </c>
      <c r="EM277">
        <v>2.5355699999999998E-2</v>
      </c>
      <c r="EN277">
        <v>-2.0531500000000001E-2</v>
      </c>
      <c r="EO277">
        <v>-6.6522999999999999E-2</v>
      </c>
      <c r="EP277">
        <v>-7.7640899999999999E-2</v>
      </c>
      <c r="EQ277">
        <v>-6.1781799999999998E-2</v>
      </c>
      <c r="ER277">
        <v>-4.3355699999999997E-2</v>
      </c>
      <c r="ES277">
        <v>0.37597979999999998</v>
      </c>
      <c r="ET277">
        <v>0.4170836</v>
      </c>
      <c r="EU277">
        <v>9.3851799999999999E-2</v>
      </c>
      <c r="EV277">
        <v>1.5936599999999999E-2</v>
      </c>
      <c r="EW277">
        <v>-0.14966180000000001</v>
      </c>
      <c r="EX277">
        <v>-9.2496400000000006E-2</v>
      </c>
      <c r="EY277">
        <v>71.796099999999996</v>
      </c>
      <c r="EZ277">
        <v>71.485429999999994</v>
      </c>
      <c r="FA277">
        <v>70.293949999999995</v>
      </c>
      <c r="FB277">
        <v>69.10078</v>
      </c>
      <c r="FC277">
        <v>68.38946</v>
      </c>
      <c r="FD277">
        <v>67.603899999999996</v>
      </c>
      <c r="FE277">
        <v>66.675759999999997</v>
      </c>
      <c r="FF277">
        <v>68.737660000000005</v>
      </c>
      <c r="FG277">
        <v>75.091350000000006</v>
      </c>
      <c r="FH277">
        <v>81.497669999999999</v>
      </c>
      <c r="FI277">
        <v>87.294939999999997</v>
      </c>
      <c r="FJ277">
        <v>93.288889999999995</v>
      </c>
      <c r="FK277">
        <v>99.006029999999996</v>
      </c>
      <c r="FL277">
        <v>103.32340000000001</v>
      </c>
      <c r="FM277">
        <v>106.49469999999999</v>
      </c>
      <c r="FN277">
        <v>107.51819999999999</v>
      </c>
      <c r="FO277">
        <v>106.04470000000001</v>
      </c>
      <c r="FP277">
        <v>102.5106</v>
      </c>
      <c r="FQ277">
        <v>96.356350000000006</v>
      </c>
      <c r="FR277">
        <v>89.718540000000004</v>
      </c>
      <c r="FS277">
        <v>84.948589999999996</v>
      </c>
      <c r="FT277">
        <v>81.471630000000005</v>
      </c>
      <c r="FU277">
        <v>80.094859999999997</v>
      </c>
      <c r="FV277">
        <v>78.278210000000001</v>
      </c>
      <c r="FW277">
        <v>0.13676720000000001</v>
      </c>
      <c r="FX277">
        <v>7.2566999999999996E-3</v>
      </c>
      <c r="FY277">
        <v>1.05348E-2</v>
      </c>
      <c r="FZ277">
        <v>0</v>
      </c>
      <c r="GA277">
        <v>0</v>
      </c>
    </row>
    <row r="278" spans="1:183" x14ac:dyDescent="0.3">
      <c r="A278" t="s">
        <v>52</v>
      </c>
      <c r="B278" t="s">
        <v>17</v>
      </c>
      <c r="C278" t="s">
        <v>54</v>
      </c>
      <c r="D278" s="6">
        <v>44810</v>
      </c>
      <c r="E278" s="46">
        <v>18</v>
      </c>
      <c r="F278" s="46">
        <v>21</v>
      </c>
      <c r="G278" s="46">
        <v>18</v>
      </c>
      <c r="H278" s="46">
        <v>20</v>
      </c>
      <c r="I278">
        <v>23565</v>
      </c>
      <c r="J278">
        <v>65981</v>
      </c>
      <c r="K278">
        <v>1.784956</v>
      </c>
      <c r="L278">
        <v>1.5542419999999999</v>
      </c>
      <c r="M278">
        <v>1.3643559999999999</v>
      </c>
      <c r="N278">
        <v>1.2080900000000001</v>
      </c>
      <c r="O278">
        <v>1.0879970000000001</v>
      </c>
      <c r="P278">
        <v>1.0179450000000001</v>
      </c>
      <c r="Q278">
        <v>1.022025</v>
      </c>
      <c r="R278">
        <v>1.0549189999999999</v>
      </c>
      <c r="S278">
        <v>1.078635</v>
      </c>
      <c r="T278">
        <v>1.185649</v>
      </c>
      <c r="U278">
        <v>1.3931389999999999</v>
      </c>
      <c r="V278">
        <v>1.6991419999999999</v>
      </c>
      <c r="W278">
        <v>2.0662430000000001</v>
      </c>
      <c r="X278">
        <v>2.3844820000000002</v>
      </c>
      <c r="Y278">
        <v>2.668218</v>
      </c>
      <c r="Z278">
        <v>2.9588239999999999</v>
      </c>
      <c r="AA278">
        <v>3.0646200000000001</v>
      </c>
      <c r="AB278">
        <v>3.2085650000000001</v>
      </c>
      <c r="AC278">
        <v>3.1019839999999999</v>
      </c>
      <c r="AD278">
        <v>2.9822380000000002</v>
      </c>
      <c r="AE278">
        <v>2.8200959999999999</v>
      </c>
      <c r="AF278">
        <v>2.6557559999999998</v>
      </c>
      <c r="AG278">
        <v>2.3198310000000002</v>
      </c>
      <c r="AH278">
        <v>1.9379059999999999</v>
      </c>
      <c r="AI278">
        <v>-0.1211841</v>
      </c>
      <c r="AJ278">
        <v>-7.8998200000000005E-2</v>
      </c>
      <c r="AK278">
        <v>-4.0208199999999999E-2</v>
      </c>
      <c r="AL278">
        <v>-1.7555100000000001E-2</v>
      </c>
      <c r="AM278">
        <v>-1.30019E-2</v>
      </c>
      <c r="AN278">
        <v>-1.2067899999999999E-2</v>
      </c>
      <c r="AO278">
        <v>-1.08944E-2</v>
      </c>
      <c r="AP278">
        <v>-1.19566E-2</v>
      </c>
      <c r="AQ278">
        <v>-3.4988699999999998E-2</v>
      </c>
      <c r="AR278">
        <v>-6.1779800000000003E-2</v>
      </c>
      <c r="AS278">
        <v>-9.2496599999999998E-2</v>
      </c>
      <c r="AT278">
        <v>-0.1142594</v>
      </c>
      <c r="AU278">
        <v>-0.1559741</v>
      </c>
      <c r="AV278">
        <v>-0.212258</v>
      </c>
      <c r="AW278">
        <v>-0.22501260000000001</v>
      </c>
      <c r="AX278">
        <v>-0.21089630000000001</v>
      </c>
      <c r="AY278">
        <v>-0.14640220000000001</v>
      </c>
      <c r="AZ278">
        <v>0.2033132</v>
      </c>
      <c r="BA278">
        <v>0.33422489999999999</v>
      </c>
      <c r="BB278">
        <v>0.28790460000000001</v>
      </c>
      <c r="BC278">
        <v>3.3152500000000001E-2</v>
      </c>
      <c r="BD278">
        <v>-0.21467910000000001</v>
      </c>
      <c r="BE278">
        <v>-0.1721345</v>
      </c>
      <c r="BF278">
        <v>-0.14681420000000001</v>
      </c>
      <c r="BG278">
        <v>-0.1108493</v>
      </c>
      <c r="BH278">
        <v>-6.9150900000000001E-2</v>
      </c>
      <c r="BI278">
        <v>-3.1146099999999999E-2</v>
      </c>
      <c r="BJ278">
        <v>-9.3416999999999997E-3</v>
      </c>
      <c r="BK278">
        <v>-5.4885000000000003E-3</v>
      </c>
      <c r="BL278">
        <v>-5.4343000000000004E-3</v>
      </c>
      <c r="BM278">
        <v>-4.7149999999999996E-3</v>
      </c>
      <c r="BN278">
        <v>-5.5497999999999997E-3</v>
      </c>
      <c r="BO278">
        <v>-2.7920500000000001E-2</v>
      </c>
      <c r="BP278">
        <v>-5.3828000000000001E-2</v>
      </c>
      <c r="BQ278">
        <v>-8.3741499999999996E-2</v>
      </c>
      <c r="BR278">
        <v>-0.1045186</v>
      </c>
      <c r="BS278">
        <v>-0.14512</v>
      </c>
      <c r="BT278">
        <v>-0.20073070000000001</v>
      </c>
      <c r="BU278">
        <v>-0.21316950000000001</v>
      </c>
      <c r="BV278">
        <v>-0.19899020000000001</v>
      </c>
      <c r="BW278">
        <v>-0.13456299999999999</v>
      </c>
      <c r="BX278">
        <v>0.21469360000000001</v>
      </c>
      <c r="BY278">
        <v>0.34549479999999999</v>
      </c>
      <c r="BZ278">
        <v>0.2984115</v>
      </c>
      <c r="CA278">
        <v>4.34113E-2</v>
      </c>
      <c r="CB278">
        <v>-0.2040998</v>
      </c>
      <c r="CC278">
        <v>-0.16200429999999999</v>
      </c>
      <c r="CD278">
        <v>-0.1371714</v>
      </c>
      <c r="CE278">
        <v>-0.10369150000000001</v>
      </c>
      <c r="CF278">
        <v>-6.2330700000000003E-2</v>
      </c>
      <c r="CG278">
        <v>-2.4869700000000002E-2</v>
      </c>
      <c r="CH278">
        <v>-3.6530999999999998E-3</v>
      </c>
      <c r="CI278">
        <v>-2.8479999999999998E-4</v>
      </c>
      <c r="CJ278">
        <v>-8.4000000000000003E-4</v>
      </c>
      <c r="CK278">
        <v>-4.3520000000000001E-4</v>
      </c>
      <c r="CL278">
        <v>-1.1125E-3</v>
      </c>
      <c r="CM278">
        <v>-2.3025E-2</v>
      </c>
      <c r="CN278">
        <v>-4.8320599999999998E-2</v>
      </c>
      <c r="CO278">
        <v>-7.7677700000000002E-2</v>
      </c>
      <c r="CP278">
        <v>-9.7772200000000004E-2</v>
      </c>
      <c r="CQ278">
        <v>-0.13760240000000001</v>
      </c>
      <c r="CR278">
        <v>-0.192747</v>
      </c>
      <c r="CS278">
        <v>-0.20496690000000001</v>
      </c>
      <c r="CT278">
        <v>-0.190744</v>
      </c>
      <c r="CU278">
        <v>-0.12636320000000001</v>
      </c>
      <c r="CV278">
        <v>0.22257569999999999</v>
      </c>
      <c r="CW278">
        <v>0.35330030000000001</v>
      </c>
      <c r="CX278">
        <v>0.30568849999999997</v>
      </c>
      <c r="CY278">
        <v>5.0516600000000002E-2</v>
      </c>
      <c r="CZ278">
        <v>-0.19677269999999999</v>
      </c>
      <c r="DA278">
        <v>-0.15498819999999999</v>
      </c>
      <c r="DB278">
        <v>-0.1304929</v>
      </c>
      <c r="DC278">
        <v>-9.6533599999999997E-2</v>
      </c>
      <c r="DD278">
        <v>-5.5510499999999997E-2</v>
      </c>
      <c r="DE278">
        <v>-1.85934E-2</v>
      </c>
      <c r="DF278">
        <v>2.0355E-3</v>
      </c>
      <c r="DG278">
        <v>4.9189000000000004E-3</v>
      </c>
      <c r="DH278">
        <v>3.7544000000000002E-3</v>
      </c>
      <c r="DI278">
        <v>3.8446999999999999E-3</v>
      </c>
      <c r="DJ278">
        <v>3.3249E-3</v>
      </c>
      <c r="DK278">
        <v>-1.8129599999999999E-2</v>
      </c>
      <c r="DL278">
        <v>-4.2813200000000003E-2</v>
      </c>
      <c r="DM278">
        <v>-7.1613899999999994E-2</v>
      </c>
      <c r="DN278">
        <v>-9.1025700000000001E-2</v>
      </c>
      <c r="DO278">
        <v>-0.1300849</v>
      </c>
      <c r="DP278">
        <v>-0.18476329999999999</v>
      </c>
      <c r="DQ278">
        <v>-0.1967643</v>
      </c>
      <c r="DR278">
        <v>-0.18249789999999999</v>
      </c>
      <c r="DS278">
        <v>-0.1181634</v>
      </c>
      <c r="DT278">
        <v>0.23045779999999999</v>
      </c>
      <c r="DU278">
        <v>0.36110579999999998</v>
      </c>
      <c r="DV278">
        <v>0.31296550000000001</v>
      </c>
      <c r="DW278">
        <v>5.7621800000000001E-2</v>
      </c>
      <c r="DX278">
        <v>-0.18944549999999999</v>
      </c>
      <c r="DY278">
        <v>-0.14797199999999999</v>
      </c>
      <c r="DZ278">
        <v>-0.12381440000000001</v>
      </c>
      <c r="EA278">
        <v>-8.6198899999999995E-2</v>
      </c>
      <c r="EB278">
        <v>-4.5663200000000001E-2</v>
      </c>
      <c r="EC278">
        <v>-9.5312999999999995E-3</v>
      </c>
      <c r="ED278">
        <v>1.02489E-2</v>
      </c>
      <c r="EE278">
        <v>1.2432199999999999E-2</v>
      </c>
      <c r="EF278">
        <v>1.0388E-2</v>
      </c>
      <c r="EG278">
        <v>1.0024099999999999E-2</v>
      </c>
      <c r="EH278">
        <v>9.7316999999999994E-3</v>
      </c>
      <c r="EI278">
        <v>-1.10613E-2</v>
      </c>
      <c r="EJ278">
        <v>-3.4861400000000001E-2</v>
      </c>
      <c r="EK278">
        <v>-6.2858800000000006E-2</v>
      </c>
      <c r="EL278">
        <v>-8.1284899999999993E-2</v>
      </c>
      <c r="EM278">
        <v>-0.1192307</v>
      </c>
      <c r="EN278">
        <v>-0.173236</v>
      </c>
      <c r="EO278">
        <v>-0.1849211</v>
      </c>
      <c r="EP278">
        <v>-0.17059179999999999</v>
      </c>
      <c r="EQ278">
        <v>-0.10632419999999999</v>
      </c>
      <c r="ER278">
        <v>0.2418382</v>
      </c>
      <c r="ES278">
        <v>0.37237569999999998</v>
      </c>
      <c r="ET278">
        <v>0.32347239999999999</v>
      </c>
      <c r="EU278">
        <v>6.7880700000000002E-2</v>
      </c>
      <c r="EV278">
        <v>-0.17886630000000001</v>
      </c>
      <c r="EW278">
        <v>-0.13784189999999999</v>
      </c>
      <c r="EX278">
        <v>-0.1141716</v>
      </c>
      <c r="EY278">
        <v>76.810360000000003</v>
      </c>
      <c r="EZ278">
        <v>76.588359999999994</v>
      </c>
      <c r="FA278">
        <v>75.042900000000003</v>
      </c>
      <c r="FB278">
        <v>74.048339999999996</v>
      </c>
      <c r="FC278">
        <v>72.941509999999994</v>
      </c>
      <c r="FD278">
        <v>72.359070000000003</v>
      </c>
      <c r="FE278">
        <v>71.362430000000003</v>
      </c>
      <c r="FF278">
        <v>73.293019999999999</v>
      </c>
      <c r="FG278">
        <v>79.0779</v>
      </c>
      <c r="FH278">
        <v>85.697190000000006</v>
      </c>
      <c r="FI278">
        <v>91.032089999999997</v>
      </c>
      <c r="FJ278">
        <v>97.168589999999995</v>
      </c>
      <c r="FK278">
        <v>102.40170000000001</v>
      </c>
      <c r="FL278">
        <v>106.6678</v>
      </c>
      <c r="FM278">
        <v>108.1705</v>
      </c>
      <c r="FN278">
        <v>108.3593</v>
      </c>
      <c r="FO278">
        <v>105.0116</v>
      </c>
      <c r="FP278">
        <v>100.4875</v>
      </c>
      <c r="FQ278">
        <v>94.276259999999994</v>
      </c>
      <c r="FR278">
        <v>87.634559999999993</v>
      </c>
      <c r="FS278">
        <v>83.228549999999998</v>
      </c>
      <c r="FT278">
        <v>80.342669999999998</v>
      </c>
      <c r="FU278">
        <v>78.229060000000004</v>
      </c>
      <c r="FV278">
        <v>77.093180000000004</v>
      </c>
      <c r="FW278">
        <v>0.15429290000000001</v>
      </c>
      <c r="FX278">
        <v>7.1747E-3</v>
      </c>
      <c r="FY278">
        <v>8.4329999999999995E-3</v>
      </c>
      <c r="FZ278">
        <v>0</v>
      </c>
      <c r="GA278">
        <v>0</v>
      </c>
    </row>
    <row r="279" spans="1:183" x14ac:dyDescent="0.3">
      <c r="A279" t="s">
        <v>52</v>
      </c>
      <c r="B279" t="s">
        <v>17</v>
      </c>
      <c r="C279" t="s">
        <v>54</v>
      </c>
      <c r="D279" s="6">
        <v>44811</v>
      </c>
      <c r="E279" s="46">
        <v>17</v>
      </c>
      <c r="F279" s="46">
        <v>20</v>
      </c>
      <c r="G279" s="46">
        <v>17</v>
      </c>
      <c r="H279" s="46">
        <v>20</v>
      </c>
      <c r="I279">
        <v>23539</v>
      </c>
      <c r="J279">
        <v>65923</v>
      </c>
      <c r="K279">
        <v>1.699595</v>
      </c>
      <c r="L279">
        <v>1.4507540000000001</v>
      </c>
      <c r="M279">
        <v>1.278454</v>
      </c>
      <c r="N279">
        <v>1.146917</v>
      </c>
      <c r="O279">
        <v>1.031542</v>
      </c>
      <c r="P279">
        <v>0.97638009999999997</v>
      </c>
      <c r="Q279">
        <v>0.97013660000000002</v>
      </c>
      <c r="R279">
        <v>0.99181200000000003</v>
      </c>
      <c r="S279">
        <v>0.98313589999999995</v>
      </c>
      <c r="T279">
        <v>1.0540700000000001</v>
      </c>
      <c r="U279">
        <v>1.180952</v>
      </c>
      <c r="V279">
        <v>1.3756470000000001</v>
      </c>
      <c r="W279">
        <v>1.6453880000000001</v>
      </c>
      <c r="X279">
        <v>1.919252</v>
      </c>
      <c r="Y279">
        <v>2.1763400000000002</v>
      </c>
      <c r="Z279">
        <v>2.4493909999999999</v>
      </c>
      <c r="AA279">
        <v>2.5989749999999998</v>
      </c>
      <c r="AB279">
        <v>2.768078</v>
      </c>
      <c r="AC279">
        <v>2.8257859999999999</v>
      </c>
      <c r="AD279">
        <v>2.6593</v>
      </c>
      <c r="AE279">
        <v>2.49186</v>
      </c>
      <c r="AF279">
        <v>2.3309039999999999</v>
      </c>
      <c r="AG279">
        <v>2.0087229999999998</v>
      </c>
      <c r="AH279">
        <v>1.6674290000000001</v>
      </c>
      <c r="AI279">
        <v>-8.0741499999999994E-2</v>
      </c>
      <c r="AJ279">
        <v>-6.0550899999999998E-2</v>
      </c>
      <c r="AK279">
        <v>-2.5222499999999998E-2</v>
      </c>
      <c r="AL279">
        <v>-6.2600000000000004E-5</v>
      </c>
      <c r="AM279">
        <v>7.3081999999999999E-3</v>
      </c>
      <c r="AN279">
        <v>1.49683E-2</v>
      </c>
      <c r="AO279">
        <v>3.6000000000000001E-5</v>
      </c>
      <c r="AP279">
        <v>-1.5800000000000001E-5</v>
      </c>
      <c r="AQ279">
        <v>-2.0931499999999999E-2</v>
      </c>
      <c r="AR279">
        <v>-3.9064599999999998E-2</v>
      </c>
      <c r="AS279">
        <v>-5.70354E-2</v>
      </c>
      <c r="AT279">
        <v>-8.7088499999999999E-2</v>
      </c>
      <c r="AU279">
        <v>-0.100563</v>
      </c>
      <c r="AV279">
        <v>-0.1252094</v>
      </c>
      <c r="AW279">
        <v>-0.14532200000000001</v>
      </c>
      <c r="AX279">
        <v>-0.14013249999999999</v>
      </c>
      <c r="AY279">
        <v>0.27192739999999999</v>
      </c>
      <c r="AZ279">
        <v>0.37877719999999998</v>
      </c>
      <c r="BA279">
        <v>0.33837669999999997</v>
      </c>
      <c r="BB279">
        <v>0.2408371</v>
      </c>
      <c r="BC279">
        <v>-0.25426199999999999</v>
      </c>
      <c r="BD279">
        <v>-0.28279310000000002</v>
      </c>
      <c r="BE279">
        <v>-0.1814308</v>
      </c>
      <c r="BF279">
        <v>-0.11023520000000001</v>
      </c>
      <c r="BG279">
        <v>-7.1102299999999993E-2</v>
      </c>
      <c r="BH279">
        <v>-5.1544800000000002E-2</v>
      </c>
      <c r="BI279">
        <v>-1.6892799999999999E-2</v>
      </c>
      <c r="BJ279">
        <v>7.6363000000000004E-3</v>
      </c>
      <c r="BK279">
        <v>1.41735E-2</v>
      </c>
      <c r="BL279">
        <v>2.11293E-2</v>
      </c>
      <c r="BM279">
        <v>5.8390999999999998E-3</v>
      </c>
      <c r="BN279">
        <v>5.9638E-3</v>
      </c>
      <c r="BO279">
        <v>-1.4552300000000001E-2</v>
      </c>
      <c r="BP279">
        <v>-3.19809E-2</v>
      </c>
      <c r="BQ279">
        <v>-4.9504699999999999E-2</v>
      </c>
      <c r="BR279">
        <v>-7.8872100000000001E-2</v>
      </c>
      <c r="BS279">
        <v>-9.1574100000000005E-2</v>
      </c>
      <c r="BT279">
        <v>-0.1155651</v>
      </c>
      <c r="BU279">
        <v>-0.13531409999999999</v>
      </c>
      <c r="BV279">
        <v>-0.1298704</v>
      </c>
      <c r="BW279">
        <v>0.2817595</v>
      </c>
      <c r="BX279">
        <v>0.38864110000000002</v>
      </c>
      <c r="BY279">
        <v>0.3481069</v>
      </c>
      <c r="BZ279">
        <v>0.25000030000000001</v>
      </c>
      <c r="CA279">
        <v>-0.2444721</v>
      </c>
      <c r="CB279">
        <v>-0.27307409999999999</v>
      </c>
      <c r="CC279">
        <v>-0.1722901</v>
      </c>
      <c r="CD279">
        <v>-0.1016103</v>
      </c>
      <c r="CE279">
        <v>-6.4426200000000003E-2</v>
      </c>
      <c r="CF279">
        <v>-4.5307199999999999E-2</v>
      </c>
      <c r="CG279">
        <v>-1.11237E-2</v>
      </c>
      <c r="CH279">
        <v>1.29686E-2</v>
      </c>
      <c r="CI279">
        <v>1.8928400000000001E-2</v>
      </c>
      <c r="CJ279">
        <v>2.53964E-2</v>
      </c>
      <c r="CK279">
        <v>9.8583999999999998E-3</v>
      </c>
      <c r="CL279">
        <v>1.01052E-2</v>
      </c>
      <c r="CM279">
        <v>-1.01341E-2</v>
      </c>
      <c r="CN279">
        <v>-2.70748E-2</v>
      </c>
      <c r="CO279">
        <v>-4.4288899999999999E-2</v>
      </c>
      <c r="CP279">
        <v>-7.3181399999999994E-2</v>
      </c>
      <c r="CQ279">
        <v>-8.5348300000000002E-2</v>
      </c>
      <c r="CR279">
        <v>-0.1088855</v>
      </c>
      <c r="CS279">
        <v>-0.12838269999999999</v>
      </c>
      <c r="CT279">
        <v>-0.12276280000000001</v>
      </c>
      <c r="CU279">
        <v>0.28856910000000002</v>
      </c>
      <c r="CV279">
        <v>0.39547290000000002</v>
      </c>
      <c r="CW279">
        <v>0.35484599999999999</v>
      </c>
      <c r="CX279">
        <v>0.25634669999999998</v>
      </c>
      <c r="CY279">
        <v>-0.23769170000000001</v>
      </c>
      <c r="CZ279">
        <v>-0.26634279999999999</v>
      </c>
      <c r="DA279">
        <v>-0.1659593</v>
      </c>
      <c r="DB279">
        <v>-9.5636799999999994E-2</v>
      </c>
      <c r="DC279">
        <v>-5.7750099999999999E-2</v>
      </c>
      <c r="DD279">
        <v>-3.9069600000000003E-2</v>
      </c>
      <c r="DE279">
        <v>-5.3544999999999999E-3</v>
      </c>
      <c r="DF279">
        <v>1.8300799999999999E-2</v>
      </c>
      <c r="DG279">
        <v>2.36834E-2</v>
      </c>
      <c r="DH279">
        <v>2.9663599999999998E-2</v>
      </c>
      <c r="DI279">
        <v>1.38776E-2</v>
      </c>
      <c r="DJ279">
        <v>1.4246699999999999E-2</v>
      </c>
      <c r="DK279">
        <v>-5.7159000000000003E-3</v>
      </c>
      <c r="DL279">
        <v>-2.21686E-2</v>
      </c>
      <c r="DM279">
        <v>-3.9073099999999999E-2</v>
      </c>
      <c r="DN279">
        <v>-6.7490700000000001E-2</v>
      </c>
      <c r="DO279">
        <v>-7.9122600000000001E-2</v>
      </c>
      <c r="DP279">
        <v>-0.1022058</v>
      </c>
      <c r="DQ279">
        <v>-0.1214512</v>
      </c>
      <c r="DR279">
        <v>-0.1156553</v>
      </c>
      <c r="DS279">
        <v>0.29537869999999999</v>
      </c>
      <c r="DT279">
        <v>0.40230460000000001</v>
      </c>
      <c r="DU279">
        <v>0.36158509999999999</v>
      </c>
      <c r="DV279">
        <v>0.26269310000000001</v>
      </c>
      <c r="DW279">
        <v>-0.23091130000000001</v>
      </c>
      <c r="DX279">
        <v>-0.25961139999999999</v>
      </c>
      <c r="DY279">
        <v>-0.15962850000000001</v>
      </c>
      <c r="DZ279">
        <v>-8.9663199999999998E-2</v>
      </c>
      <c r="EA279">
        <v>-4.8110800000000002E-2</v>
      </c>
      <c r="EB279">
        <v>-3.00635E-2</v>
      </c>
      <c r="EC279">
        <v>2.9751999999999999E-3</v>
      </c>
      <c r="ED279">
        <v>2.59998E-2</v>
      </c>
      <c r="EE279">
        <v>3.0548700000000002E-2</v>
      </c>
      <c r="EF279">
        <v>3.5824599999999998E-2</v>
      </c>
      <c r="EG279">
        <v>1.9680699999999999E-2</v>
      </c>
      <c r="EH279">
        <v>2.0226299999999999E-2</v>
      </c>
      <c r="EI279">
        <v>6.6330000000000002E-4</v>
      </c>
      <c r="EJ279">
        <v>-1.5084999999999999E-2</v>
      </c>
      <c r="EK279">
        <v>-3.1542300000000002E-2</v>
      </c>
      <c r="EL279">
        <v>-5.9274199999999999E-2</v>
      </c>
      <c r="EM279">
        <v>-7.0133600000000004E-2</v>
      </c>
      <c r="EN279">
        <v>-9.2561500000000005E-2</v>
      </c>
      <c r="EO279">
        <v>-0.1114433</v>
      </c>
      <c r="EP279">
        <v>-0.10539320000000001</v>
      </c>
      <c r="EQ279">
        <v>0.3052108</v>
      </c>
      <c r="ER279">
        <v>0.41216849999999999</v>
      </c>
      <c r="ES279">
        <v>0.37131530000000001</v>
      </c>
      <c r="ET279">
        <v>0.2718563</v>
      </c>
      <c r="EU279">
        <v>-0.2211214</v>
      </c>
      <c r="EV279">
        <v>-0.24989249999999999</v>
      </c>
      <c r="EW279">
        <v>-0.1504878</v>
      </c>
      <c r="EX279">
        <v>-8.1038399999999997E-2</v>
      </c>
      <c r="EY279">
        <v>75.663960000000003</v>
      </c>
      <c r="EZ279">
        <v>73.667420000000007</v>
      </c>
      <c r="FA279">
        <v>72.804569999999998</v>
      </c>
      <c r="FB279">
        <v>72.213920000000002</v>
      </c>
      <c r="FC279">
        <v>70.770840000000007</v>
      </c>
      <c r="FD279">
        <v>70.047510000000003</v>
      </c>
      <c r="FE279">
        <v>69.442019999999999</v>
      </c>
      <c r="FF279">
        <v>70.549149999999997</v>
      </c>
      <c r="FG279">
        <v>74.446539999999999</v>
      </c>
      <c r="FH279">
        <v>78.662220000000005</v>
      </c>
      <c r="FI279">
        <v>83.10651</v>
      </c>
      <c r="FJ279">
        <v>87.85051</v>
      </c>
      <c r="FK279">
        <v>92.157420000000002</v>
      </c>
      <c r="FL279">
        <v>95.925330000000002</v>
      </c>
      <c r="FM279">
        <v>97.920450000000002</v>
      </c>
      <c r="FN279">
        <v>98.899249999999995</v>
      </c>
      <c r="FO279">
        <v>98.054699999999997</v>
      </c>
      <c r="FP279">
        <v>95.345420000000004</v>
      </c>
      <c r="FQ279">
        <v>89.468980000000002</v>
      </c>
      <c r="FR279">
        <v>83.111949999999993</v>
      </c>
      <c r="FS279">
        <v>79.454570000000004</v>
      </c>
      <c r="FT279">
        <v>77.936940000000007</v>
      </c>
      <c r="FU279">
        <v>76.411619999999999</v>
      </c>
      <c r="FV279">
        <v>75.153409999999994</v>
      </c>
      <c r="FW279">
        <v>0.1292817</v>
      </c>
      <c r="FX279">
        <v>6.3736000000000001E-3</v>
      </c>
      <c r="FY279">
        <v>6.3736000000000001E-3</v>
      </c>
      <c r="FZ279">
        <v>0</v>
      </c>
      <c r="GA279">
        <v>0</v>
      </c>
    </row>
    <row r="280" spans="1:183" x14ac:dyDescent="0.3">
      <c r="A280" t="s">
        <v>52</v>
      </c>
      <c r="B280" t="s">
        <v>17</v>
      </c>
      <c r="C280" t="s">
        <v>54</v>
      </c>
      <c r="D280" s="6">
        <v>44812</v>
      </c>
      <c r="E280" s="46">
        <v>18</v>
      </c>
      <c r="F280" s="46">
        <v>20</v>
      </c>
      <c r="G280" s="46">
        <v>18</v>
      </c>
      <c r="H280" s="46">
        <v>19</v>
      </c>
      <c r="I280">
        <v>23514</v>
      </c>
      <c r="J280">
        <v>65875</v>
      </c>
      <c r="K280">
        <v>1.494286</v>
      </c>
      <c r="L280">
        <v>1.29081</v>
      </c>
      <c r="M280">
        <v>1.1270990000000001</v>
      </c>
      <c r="N280">
        <v>1.0046710000000001</v>
      </c>
      <c r="O280">
        <v>0.91568819999999995</v>
      </c>
      <c r="P280">
        <v>0.86692230000000003</v>
      </c>
      <c r="Q280">
        <v>0.88707119999999995</v>
      </c>
      <c r="R280">
        <v>0.90092079999999997</v>
      </c>
      <c r="S280">
        <v>0.88325659999999995</v>
      </c>
      <c r="T280">
        <v>0.95280989999999999</v>
      </c>
      <c r="U280">
        <v>1.1042130000000001</v>
      </c>
      <c r="V280">
        <v>1.3324229999999999</v>
      </c>
      <c r="W280">
        <v>1.6762889999999999</v>
      </c>
      <c r="X280">
        <v>2.038049</v>
      </c>
      <c r="Y280">
        <v>2.3810159999999998</v>
      </c>
      <c r="Z280">
        <v>2.7162359999999999</v>
      </c>
      <c r="AA280">
        <v>2.9409380000000001</v>
      </c>
      <c r="AB280">
        <v>3.15577</v>
      </c>
      <c r="AC280">
        <v>3.2145839999999999</v>
      </c>
      <c r="AD280">
        <v>3.090678</v>
      </c>
      <c r="AE280">
        <v>2.930186</v>
      </c>
      <c r="AF280">
        <v>2.72465</v>
      </c>
      <c r="AG280">
        <v>2.3505020000000001</v>
      </c>
      <c r="AH280">
        <v>1.9581230000000001</v>
      </c>
      <c r="AI280">
        <v>-4.4938100000000002E-2</v>
      </c>
      <c r="AJ280">
        <v>-1.5614100000000001E-2</v>
      </c>
      <c r="AK280">
        <v>-5.3689000000000002E-3</v>
      </c>
      <c r="AL280">
        <v>-5.2671999999999997E-3</v>
      </c>
      <c r="AM280">
        <v>3.1657999999999999E-3</v>
      </c>
      <c r="AN280">
        <v>4.6939E-3</v>
      </c>
      <c r="AO280">
        <v>-2.3841999999999999E-3</v>
      </c>
      <c r="AP280">
        <v>-7.6517E-3</v>
      </c>
      <c r="AQ280">
        <v>-2.3465900000000001E-2</v>
      </c>
      <c r="AR280">
        <v>-4.1445799999999998E-2</v>
      </c>
      <c r="AS280">
        <v>-7.0800199999999994E-2</v>
      </c>
      <c r="AT280">
        <v>-9.9690299999999996E-2</v>
      </c>
      <c r="AU280">
        <v>-0.1044161</v>
      </c>
      <c r="AV280">
        <v>-0.12912609999999999</v>
      </c>
      <c r="AW280">
        <v>-0.15850900000000001</v>
      </c>
      <c r="AX280">
        <v>-0.15886629999999999</v>
      </c>
      <c r="AY280">
        <v>-0.12061570000000001</v>
      </c>
      <c r="AZ280">
        <v>0.297622</v>
      </c>
      <c r="BA280">
        <v>0.42708200000000002</v>
      </c>
      <c r="BB280">
        <v>2.4725299999999999E-2</v>
      </c>
      <c r="BC280">
        <v>-0.19125500000000001</v>
      </c>
      <c r="BD280">
        <v>-0.21074480000000001</v>
      </c>
      <c r="BE280">
        <v>-0.14666100000000001</v>
      </c>
      <c r="BF280">
        <v>-8.9596300000000004E-2</v>
      </c>
      <c r="BG280">
        <v>-3.60889E-2</v>
      </c>
      <c r="BH280">
        <v>-7.2145000000000004E-3</v>
      </c>
      <c r="BI280">
        <v>2.2744000000000002E-3</v>
      </c>
      <c r="BJ280">
        <v>1.7093E-3</v>
      </c>
      <c r="BK280">
        <v>9.3670999999999997E-3</v>
      </c>
      <c r="BL280">
        <v>1.00873E-2</v>
      </c>
      <c r="BM280">
        <v>2.7983000000000001E-3</v>
      </c>
      <c r="BN280">
        <v>-2.3649000000000001E-3</v>
      </c>
      <c r="BO280">
        <v>-1.7661699999999999E-2</v>
      </c>
      <c r="BP280">
        <v>-3.4954899999999997E-2</v>
      </c>
      <c r="BQ280">
        <v>-6.3584299999999996E-2</v>
      </c>
      <c r="BR280">
        <v>-9.1611799999999993E-2</v>
      </c>
      <c r="BS280">
        <v>-9.5279900000000001E-2</v>
      </c>
      <c r="BT280">
        <v>-0.1190235</v>
      </c>
      <c r="BU280">
        <v>-0.1478141</v>
      </c>
      <c r="BV280">
        <v>-0.1479123</v>
      </c>
      <c r="BW280">
        <v>-0.1095472</v>
      </c>
      <c r="BX280">
        <v>0.30846620000000002</v>
      </c>
      <c r="BY280">
        <v>0.4376488</v>
      </c>
      <c r="BZ280">
        <v>3.5094399999999998E-2</v>
      </c>
      <c r="CA280">
        <v>-0.18091740000000001</v>
      </c>
      <c r="CB280">
        <v>-0.2004783</v>
      </c>
      <c r="CC280">
        <v>-0.1367525</v>
      </c>
      <c r="CD280">
        <v>-8.0179299999999995E-2</v>
      </c>
      <c r="CE280">
        <v>-2.9959900000000001E-2</v>
      </c>
      <c r="CF280">
        <v>-1.397E-3</v>
      </c>
      <c r="CG280">
        <v>7.5681999999999998E-3</v>
      </c>
      <c r="CH280">
        <v>6.5411999999999996E-3</v>
      </c>
      <c r="CI280">
        <v>1.36621E-2</v>
      </c>
      <c r="CJ280">
        <v>1.38228E-2</v>
      </c>
      <c r="CK280">
        <v>6.3877999999999999E-3</v>
      </c>
      <c r="CL280">
        <v>1.2968000000000001E-3</v>
      </c>
      <c r="CM280">
        <v>-1.3641800000000001E-2</v>
      </c>
      <c r="CN280">
        <v>-3.0459300000000002E-2</v>
      </c>
      <c r="CO280">
        <v>-5.8586600000000003E-2</v>
      </c>
      <c r="CP280">
        <v>-8.6016700000000001E-2</v>
      </c>
      <c r="CQ280">
        <v>-8.8952299999999998E-2</v>
      </c>
      <c r="CR280">
        <v>-0.1120265</v>
      </c>
      <c r="CS280">
        <v>-0.1404069</v>
      </c>
      <c r="CT280">
        <v>-0.1403257</v>
      </c>
      <c r="CU280">
        <v>-0.10188120000000001</v>
      </c>
      <c r="CV280">
        <v>0.3159769</v>
      </c>
      <c r="CW280">
        <v>0.44496740000000001</v>
      </c>
      <c r="CX280">
        <v>4.2275899999999998E-2</v>
      </c>
      <c r="CY280">
        <v>-0.17375769999999999</v>
      </c>
      <c r="CZ280">
        <v>-0.1933677</v>
      </c>
      <c r="DA280">
        <v>-0.1298899</v>
      </c>
      <c r="DB280">
        <v>-7.3657100000000003E-2</v>
      </c>
      <c r="DC280">
        <v>-2.3831000000000001E-2</v>
      </c>
      <c r="DD280">
        <v>4.4205E-3</v>
      </c>
      <c r="DE280">
        <v>1.2861900000000001E-2</v>
      </c>
      <c r="DF280">
        <v>1.1373100000000001E-2</v>
      </c>
      <c r="DG280">
        <v>1.79571E-2</v>
      </c>
      <c r="DH280">
        <v>1.75582E-2</v>
      </c>
      <c r="DI280">
        <v>9.9772000000000003E-3</v>
      </c>
      <c r="DJ280">
        <v>4.9584E-3</v>
      </c>
      <c r="DK280">
        <v>-9.6217999999999998E-3</v>
      </c>
      <c r="DL280">
        <v>-2.5963799999999999E-2</v>
      </c>
      <c r="DM280">
        <v>-5.3588900000000002E-2</v>
      </c>
      <c r="DN280">
        <v>-8.0421599999999996E-2</v>
      </c>
      <c r="DO280">
        <v>-8.2624600000000006E-2</v>
      </c>
      <c r="DP280">
        <v>-0.1050295</v>
      </c>
      <c r="DQ280">
        <v>-0.1329997</v>
      </c>
      <c r="DR280">
        <v>-0.132739</v>
      </c>
      <c r="DS280">
        <v>-9.4215199999999999E-2</v>
      </c>
      <c r="DT280">
        <v>0.32348759999999999</v>
      </c>
      <c r="DU280">
        <v>0.45228590000000002</v>
      </c>
      <c r="DV280">
        <v>4.9457500000000001E-2</v>
      </c>
      <c r="DW280">
        <v>-0.166598</v>
      </c>
      <c r="DX280">
        <v>-0.18625710000000001</v>
      </c>
      <c r="DY280">
        <v>-0.12302730000000001</v>
      </c>
      <c r="DZ280">
        <v>-6.7134899999999997E-2</v>
      </c>
      <c r="EA280">
        <v>-1.4981700000000001E-2</v>
      </c>
      <c r="EB280">
        <v>1.282E-2</v>
      </c>
      <c r="EC280">
        <v>2.0505200000000001E-2</v>
      </c>
      <c r="ED280">
        <v>1.8349500000000001E-2</v>
      </c>
      <c r="EE280">
        <v>2.41584E-2</v>
      </c>
      <c r="EF280">
        <v>2.2951699999999998E-2</v>
      </c>
      <c r="EG280">
        <v>1.5159799999999999E-2</v>
      </c>
      <c r="EH280">
        <v>1.0245300000000001E-2</v>
      </c>
      <c r="EI280">
        <v>-3.8176E-3</v>
      </c>
      <c r="EJ280">
        <v>-1.9472900000000001E-2</v>
      </c>
      <c r="EK280">
        <v>-4.6372999999999998E-2</v>
      </c>
      <c r="EL280">
        <v>-7.2343199999999996E-2</v>
      </c>
      <c r="EM280">
        <v>-7.3488399999999995E-2</v>
      </c>
      <c r="EN280">
        <v>-9.4926899999999995E-2</v>
      </c>
      <c r="EO280">
        <v>-0.12230480000000001</v>
      </c>
      <c r="EP280">
        <v>-0.12178509999999999</v>
      </c>
      <c r="EQ280">
        <v>-8.3146700000000004E-2</v>
      </c>
      <c r="ER280">
        <v>0.33433180000000001</v>
      </c>
      <c r="ES280">
        <v>0.46285270000000001</v>
      </c>
      <c r="ET280">
        <v>5.9826499999999998E-2</v>
      </c>
      <c r="EU280">
        <v>-0.15626039999999999</v>
      </c>
      <c r="EV280">
        <v>-0.17599049999999999</v>
      </c>
      <c r="EW280">
        <v>-0.11311880000000001</v>
      </c>
      <c r="EX280">
        <v>-5.7717900000000003E-2</v>
      </c>
      <c r="EY280">
        <v>74.050319999999999</v>
      </c>
      <c r="EZ280">
        <v>72.939570000000003</v>
      </c>
      <c r="FA280">
        <v>71.626459999999994</v>
      </c>
      <c r="FB280">
        <v>70.416709999999995</v>
      </c>
      <c r="FC280">
        <v>69.671980000000005</v>
      </c>
      <c r="FD280">
        <v>68.615470000000002</v>
      </c>
      <c r="FE280">
        <v>68.098169999999996</v>
      </c>
      <c r="FF280">
        <v>70.467200000000005</v>
      </c>
      <c r="FG280">
        <v>75.689250000000001</v>
      </c>
      <c r="FH280">
        <v>81.433189999999996</v>
      </c>
      <c r="FI280">
        <v>87.144440000000003</v>
      </c>
      <c r="FJ280">
        <v>93.002920000000003</v>
      </c>
      <c r="FK280">
        <v>98.416730000000001</v>
      </c>
      <c r="FL280">
        <v>102.3947</v>
      </c>
      <c r="FM280">
        <v>105.7456</v>
      </c>
      <c r="FN280">
        <v>106.4392</v>
      </c>
      <c r="FO280">
        <v>104.2133</v>
      </c>
      <c r="FP280">
        <v>99.724299999999999</v>
      </c>
      <c r="FQ280">
        <v>94.31223</v>
      </c>
      <c r="FR280">
        <v>87.301249999999996</v>
      </c>
      <c r="FS280">
        <v>82.563580000000002</v>
      </c>
      <c r="FT280">
        <v>79.285250000000005</v>
      </c>
      <c r="FU280">
        <v>76.977329999999995</v>
      </c>
      <c r="FV280">
        <v>75.156360000000006</v>
      </c>
      <c r="FW280">
        <v>0.13262009999999999</v>
      </c>
      <c r="FX280">
        <v>9.2584999999999994E-3</v>
      </c>
      <c r="FY280">
        <v>9.2584999999999994E-3</v>
      </c>
      <c r="FZ280">
        <v>0</v>
      </c>
      <c r="GA280">
        <v>0</v>
      </c>
    </row>
    <row r="281" spans="1:183" x14ac:dyDescent="0.3">
      <c r="A281" t="s">
        <v>52</v>
      </c>
      <c r="B281" t="s">
        <v>17</v>
      </c>
      <c r="C281" t="s">
        <v>54</v>
      </c>
      <c r="D281" s="6">
        <v>44813</v>
      </c>
      <c r="F281" s="46"/>
      <c r="G281" s="46"/>
      <c r="H281" s="46"/>
      <c r="FZ281">
        <v>0</v>
      </c>
      <c r="GA281">
        <v>1</v>
      </c>
    </row>
    <row r="282" spans="1:183" x14ac:dyDescent="0.3">
      <c r="A282" t="s">
        <v>52</v>
      </c>
      <c r="B282" t="s">
        <v>17</v>
      </c>
      <c r="C282" t="s">
        <v>95</v>
      </c>
      <c r="D282" s="6">
        <v>44753</v>
      </c>
      <c r="F282" s="46"/>
      <c r="G282" s="46"/>
      <c r="H282" s="46"/>
      <c r="FZ282">
        <v>0</v>
      </c>
      <c r="GA282">
        <v>1</v>
      </c>
    </row>
    <row r="283" spans="1:183" x14ac:dyDescent="0.3">
      <c r="A283" t="s">
        <v>52</v>
      </c>
      <c r="B283" t="s">
        <v>17</v>
      </c>
      <c r="C283" t="s">
        <v>95</v>
      </c>
      <c r="D283" s="6">
        <v>44758</v>
      </c>
      <c r="F283" s="46"/>
      <c r="G283" s="46"/>
      <c r="H283" s="46"/>
      <c r="FZ283">
        <v>0</v>
      </c>
      <c r="GA283">
        <v>1</v>
      </c>
    </row>
    <row r="284" spans="1:183" x14ac:dyDescent="0.3">
      <c r="A284" t="s">
        <v>52</v>
      </c>
      <c r="B284" t="s">
        <v>17</v>
      </c>
      <c r="C284" t="s">
        <v>95</v>
      </c>
      <c r="D284" s="6">
        <v>44759</v>
      </c>
      <c r="F284" s="46"/>
      <c r="G284" s="46"/>
      <c r="H284" s="46"/>
      <c r="FZ284">
        <v>0</v>
      </c>
      <c r="GA284">
        <v>1</v>
      </c>
    </row>
    <row r="285" spans="1:183" x14ac:dyDescent="0.3">
      <c r="A285" t="s">
        <v>52</v>
      </c>
      <c r="B285" t="s">
        <v>17</v>
      </c>
      <c r="C285" t="s">
        <v>95</v>
      </c>
      <c r="D285" s="6">
        <v>44766</v>
      </c>
      <c r="F285" s="46"/>
      <c r="G285" s="46"/>
      <c r="H285" s="46"/>
      <c r="FZ285">
        <v>0</v>
      </c>
      <c r="GA285">
        <v>1</v>
      </c>
    </row>
    <row r="286" spans="1:183" x14ac:dyDescent="0.3">
      <c r="A286" t="s">
        <v>52</v>
      </c>
      <c r="B286" t="s">
        <v>17</v>
      </c>
      <c r="C286" t="s">
        <v>95</v>
      </c>
      <c r="D286" s="6">
        <v>44771</v>
      </c>
      <c r="F286" s="46"/>
      <c r="G286" s="46"/>
      <c r="H286" s="46"/>
      <c r="FZ286">
        <v>0</v>
      </c>
      <c r="GA286">
        <v>1</v>
      </c>
    </row>
    <row r="287" spans="1:183" x14ac:dyDescent="0.3">
      <c r="A287" t="s">
        <v>52</v>
      </c>
      <c r="B287" t="s">
        <v>17</v>
      </c>
      <c r="C287" t="s">
        <v>95</v>
      </c>
      <c r="D287" s="6">
        <v>44789</v>
      </c>
      <c r="F287" s="46"/>
      <c r="G287" s="46"/>
      <c r="H287" s="46"/>
      <c r="FZ287">
        <v>0</v>
      </c>
      <c r="GA287">
        <v>1</v>
      </c>
    </row>
    <row r="288" spans="1:183" x14ac:dyDescent="0.3">
      <c r="A288" t="s">
        <v>52</v>
      </c>
      <c r="B288" t="s">
        <v>17</v>
      </c>
      <c r="C288" t="s">
        <v>95</v>
      </c>
      <c r="D288" s="6">
        <v>44790</v>
      </c>
      <c r="F288" s="46"/>
      <c r="G288" s="46"/>
      <c r="H288" s="46"/>
      <c r="FZ288">
        <v>0</v>
      </c>
      <c r="GA288">
        <v>1</v>
      </c>
    </row>
    <row r="289" spans="1:183" x14ac:dyDescent="0.3">
      <c r="A289" t="s">
        <v>52</v>
      </c>
      <c r="B289" t="s">
        <v>17</v>
      </c>
      <c r="C289" t="s">
        <v>95</v>
      </c>
      <c r="D289" s="6">
        <v>44792</v>
      </c>
      <c r="F289" s="46"/>
      <c r="G289" s="46"/>
      <c r="H289" s="46"/>
      <c r="FZ289">
        <v>0</v>
      </c>
      <c r="GA289">
        <v>1</v>
      </c>
    </row>
    <row r="290" spans="1:183" x14ac:dyDescent="0.3">
      <c r="A290" t="s">
        <v>52</v>
      </c>
      <c r="B290" t="s">
        <v>17</v>
      </c>
      <c r="C290" t="s">
        <v>95</v>
      </c>
      <c r="D290" s="6">
        <v>44806</v>
      </c>
      <c r="F290" s="46"/>
      <c r="G290" s="46"/>
      <c r="H290" s="46"/>
      <c r="FZ290">
        <v>0</v>
      </c>
      <c r="GA290">
        <v>1</v>
      </c>
    </row>
    <row r="291" spans="1:183" x14ac:dyDescent="0.3">
      <c r="A291" t="s">
        <v>52</v>
      </c>
      <c r="B291" t="s">
        <v>17</v>
      </c>
      <c r="C291" t="s">
        <v>95</v>
      </c>
      <c r="D291" s="6">
        <v>44809</v>
      </c>
      <c r="F291" s="46"/>
      <c r="G291" s="46"/>
      <c r="H291" s="46"/>
      <c r="FZ291">
        <v>0</v>
      </c>
      <c r="GA291">
        <v>1</v>
      </c>
    </row>
    <row r="292" spans="1:183" x14ac:dyDescent="0.3">
      <c r="A292" t="s">
        <v>52</v>
      </c>
      <c r="B292" t="s">
        <v>17</v>
      </c>
      <c r="C292" t="s">
        <v>95</v>
      </c>
      <c r="D292" s="6">
        <v>44810</v>
      </c>
      <c r="F292" s="46"/>
      <c r="G292" s="46"/>
      <c r="H292" s="46"/>
      <c r="FZ292">
        <v>0</v>
      </c>
      <c r="GA292">
        <v>1</v>
      </c>
    </row>
    <row r="293" spans="1:183" x14ac:dyDescent="0.3">
      <c r="A293" t="s">
        <v>52</v>
      </c>
      <c r="B293" t="s">
        <v>17</v>
      </c>
      <c r="C293" t="s">
        <v>95</v>
      </c>
      <c r="D293" s="6">
        <v>44811</v>
      </c>
      <c r="F293" s="46"/>
      <c r="G293" s="46"/>
      <c r="H293" s="46"/>
      <c r="EH293" s="34"/>
      <c r="FZ293">
        <v>0</v>
      </c>
      <c r="GA293">
        <v>1</v>
      </c>
    </row>
    <row r="294" spans="1:183" x14ac:dyDescent="0.3">
      <c r="A294" t="s">
        <v>52</v>
      </c>
      <c r="B294" t="s">
        <v>17</v>
      </c>
      <c r="C294" t="s">
        <v>95</v>
      </c>
      <c r="D294" s="6">
        <v>44812</v>
      </c>
      <c r="F294" s="46"/>
      <c r="G294" s="46"/>
      <c r="H294" s="46"/>
      <c r="FZ294">
        <v>0</v>
      </c>
      <c r="GA294">
        <v>1</v>
      </c>
    </row>
    <row r="295" spans="1:183" x14ac:dyDescent="0.3">
      <c r="A295" t="s">
        <v>52</v>
      </c>
      <c r="B295" t="s">
        <v>17</v>
      </c>
      <c r="C295" t="s">
        <v>95</v>
      </c>
      <c r="D295" s="6">
        <v>44813</v>
      </c>
      <c r="F295" s="46"/>
      <c r="G295" s="46"/>
      <c r="H295" s="46"/>
      <c r="FZ295">
        <v>0</v>
      </c>
      <c r="GA295">
        <v>1</v>
      </c>
    </row>
    <row r="296" spans="1:183" x14ac:dyDescent="0.3">
      <c r="A296" t="s">
        <v>52</v>
      </c>
      <c r="B296" t="s">
        <v>17</v>
      </c>
      <c r="C296" t="s">
        <v>104</v>
      </c>
      <c r="D296" s="6">
        <v>44753</v>
      </c>
      <c r="F296" s="46"/>
      <c r="G296" s="46"/>
      <c r="H296" s="46"/>
      <c r="FZ296">
        <v>0</v>
      </c>
      <c r="GA296">
        <v>1</v>
      </c>
    </row>
    <row r="297" spans="1:183" x14ac:dyDescent="0.3">
      <c r="A297" t="s">
        <v>52</v>
      </c>
      <c r="B297" t="s">
        <v>17</v>
      </c>
      <c r="C297" t="s">
        <v>104</v>
      </c>
      <c r="D297" s="6">
        <v>44758</v>
      </c>
      <c r="F297" s="46"/>
      <c r="G297" s="46"/>
      <c r="H297" s="46"/>
      <c r="FZ297">
        <v>0</v>
      </c>
      <c r="GA297">
        <v>1</v>
      </c>
    </row>
    <row r="298" spans="1:183" x14ac:dyDescent="0.3">
      <c r="A298" t="s">
        <v>52</v>
      </c>
      <c r="B298" t="s">
        <v>17</v>
      </c>
      <c r="C298" t="s">
        <v>104</v>
      </c>
      <c r="D298" s="6">
        <v>44759</v>
      </c>
      <c r="F298" s="46"/>
      <c r="G298" s="46"/>
      <c r="H298" s="46"/>
      <c r="FZ298">
        <v>0</v>
      </c>
      <c r="GA298">
        <v>1</v>
      </c>
    </row>
    <row r="299" spans="1:183" x14ac:dyDescent="0.3">
      <c r="A299" t="s">
        <v>52</v>
      </c>
      <c r="B299" t="s">
        <v>17</v>
      </c>
      <c r="C299" t="s">
        <v>104</v>
      </c>
      <c r="D299" s="6">
        <v>44766</v>
      </c>
      <c r="F299" s="46"/>
      <c r="G299" s="46"/>
      <c r="H299" s="46"/>
      <c r="FZ299">
        <v>0</v>
      </c>
      <c r="GA299">
        <v>1</v>
      </c>
    </row>
    <row r="300" spans="1:183" x14ac:dyDescent="0.3">
      <c r="A300" t="s">
        <v>52</v>
      </c>
      <c r="B300" t="s">
        <v>17</v>
      </c>
      <c r="C300" t="s">
        <v>104</v>
      </c>
      <c r="D300" s="6">
        <v>44771</v>
      </c>
      <c r="F300" s="46"/>
      <c r="G300" s="46"/>
      <c r="H300" s="46"/>
      <c r="FZ300">
        <v>0</v>
      </c>
      <c r="GA300">
        <v>1</v>
      </c>
    </row>
    <row r="301" spans="1:183" x14ac:dyDescent="0.3">
      <c r="A301" t="s">
        <v>52</v>
      </c>
      <c r="B301" t="s">
        <v>17</v>
      </c>
      <c r="C301" t="s">
        <v>104</v>
      </c>
      <c r="D301" s="6">
        <v>44789</v>
      </c>
      <c r="F301" s="46"/>
      <c r="G301" s="46"/>
      <c r="H301" s="46"/>
      <c r="FZ301">
        <v>0</v>
      </c>
      <c r="GA301">
        <v>1</v>
      </c>
    </row>
    <row r="302" spans="1:183" x14ac:dyDescent="0.3">
      <c r="A302" t="s">
        <v>52</v>
      </c>
      <c r="B302" t="s">
        <v>17</v>
      </c>
      <c r="C302" t="s">
        <v>104</v>
      </c>
      <c r="D302" s="6">
        <v>44790</v>
      </c>
      <c r="F302" s="46"/>
      <c r="G302" s="46"/>
      <c r="H302" s="46"/>
      <c r="FZ302">
        <v>0</v>
      </c>
      <c r="GA302">
        <v>1</v>
      </c>
    </row>
    <row r="303" spans="1:183" x14ac:dyDescent="0.3">
      <c r="A303" t="s">
        <v>52</v>
      </c>
      <c r="B303" t="s">
        <v>17</v>
      </c>
      <c r="C303" t="s">
        <v>104</v>
      </c>
      <c r="D303" s="6">
        <v>44792</v>
      </c>
      <c r="F303" s="46"/>
      <c r="G303" s="46"/>
      <c r="H303" s="46"/>
      <c r="FZ303">
        <v>0</v>
      </c>
      <c r="GA303">
        <v>1</v>
      </c>
    </row>
    <row r="304" spans="1:183" x14ac:dyDescent="0.3">
      <c r="A304" t="s">
        <v>52</v>
      </c>
      <c r="B304" t="s">
        <v>17</v>
      </c>
      <c r="C304" t="s">
        <v>104</v>
      </c>
      <c r="D304" s="6">
        <v>44806</v>
      </c>
      <c r="F304" s="46"/>
      <c r="G304" s="46"/>
      <c r="H304" s="46"/>
      <c r="FZ304">
        <v>0</v>
      </c>
      <c r="GA304">
        <v>1</v>
      </c>
    </row>
    <row r="305" spans="1:183" x14ac:dyDescent="0.3">
      <c r="A305" t="s">
        <v>52</v>
      </c>
      <c r="B305" t="s">
        <v>17</v>
      </c>
      <c r="C305" t="s">
        <v>104</v>
      </c>
      <c r="D305" s="6">
        <v>44809</v>
      </c>
      <c r="F305" s="46"/>
      <c r="G305" s="46"/>
      <c r="H305" s="46"/>
      <c r="FZ305">
        <v>0</v>
      </c>
      <c r="GA305">
        <v>1</v>
      </c>
    </row>
    <row r="306" spans="1:183" x14ac:dyDescent="0.3">
      <c r="A306" t="s">
        <v>52</v>
      </c>
      <c r="B306" t="s">
        <v>17</v>
      </c>
      <c r="C306" t="s">
        <v>104</v>
      </c>
      <c r="D306" s="6">
        <v>44810</v>
      </c>
      <c r="F306" s="46"/>
      <c r="G306" s="46"/>
      <c r="H306" s="46"/>
      <c r="FZ306">
        <v>0</v>
      </c>
      <c r="GA306">
        <v>1</v>
      </c>
    </row>
    <row r="307" spans="1:183" x14ac:dyDescent="0.3">
      <c r="A307" t="s">
        <v>52</v>
      </c>
      <c r="B307" t="s">
        <v>17</v>
      </c>
      <c r="C307" t="s">
        <v>104</v>
      </c>
      <c r="D307" s="6">
        <v>44811</v>
      </c>
      <c r="F307" s="46"/>
      <c r="G307" s="46"/>
      <c r="H307" s="46"/>
      <c r="FZ307">
        <v>0</v>
      </c>
      <c r="GA307">
        <v>1</v>
      </c>
    </row>
    <row r="308" spans="1:183" x14ac:dyDescent="0.3">
      <c r="A308" t="s">
        <v>52</v>
      </c>
      <c r="B308" t="s">
        <v>17</v>
      </c>
      <c r="C308" t="s">
        <v>104</v>
      </c>
      <c r="D308" s="6">
        <v>44812</v>
      </c>
      <c r="F308" s="46"/>
      <c r="G308" s="46"/>
      <c r="H308" s="46"/>
      <c r="FZ308">
        <v>0</v>
      </c>
      <c r="GA308">
        <v>1</v>
      </c>
    </row>
    <row r="309" spans="1:183" x14ac:dyDescent="0.3">
      <c r="A309" t="s">
        <v>52</v>
      </c>
      <c r="B309" t="s">
        <v>17</v>
      </c>
      <c r="C309" t="s">
        <v>104</v>
      </c>
      <c r="D309" s="6">
        <v>44813</v>
      </c>
      <c r="F309" s="46"/>
      <c r="G309" s="46"/>
      <c r="H309" s="46"/>
      <c r="FZ309">
        <v>0</v>
      </c>
      <c r="GA309">
        <v>1</v>
      </c>
    </row>
    <row r="310" spans="1:183" x14ac:dyDescent="0.3">
      <c r="A310" t="s">
        <v>52</v>
      </c>
      <c r="B310" t="s">
        <v>17</v>
      </c>
      <c r="C310" t="s">
        <v>94</v>
      </c>
      <c r="D310" s="6">
        <v>44753</v>
      </c>
      <c r="F310" s="46"/>
      <c r="G310" s="46"/>
      <c r="H310" s="46"/>
      <c r="FZ310">
        <v>0</v>
      </c>
      <c r="GA310">
        <v>1</v>
      </c>
    </row>
    <row r="311" spans="1:183" x14ac:dyDescent="0.3">
      <c r="A311" t="s">
        <v>52</v>
      </c>
      <c r="B311" t="s">
        <v>17</v>
      </c>
      <c r="C311" t="s">
        <v>94</v>
      </c>
      <c r="D311" s="6">
        <v>44758</v>
      </c>
      <c r="F311" s="46"/>
      <c r="G311" s="46"/>
      <c r="H311" s="46"/>
      <c r="FZ311">
        <v>0</v>
      </c>
      <c r="GA311">
        <v>1</v>
      </c>
    </row>
    <row r="312" spans="1:183" x14ac:dyDescent="0.3">
      <c r="A312" t="s">
        <v>52</v>
      </c>
      <c r="B312" t="s">
        <v>17</v>
      </c>
      <c r="C312" t="s">
        <v>94</v>
      </c>
      <c r="D312" s="6">
        <v>44759</v>
      </c>
      <c r="F312" s="46"/>
      <c r="G312" s="46"/>
      <c r="H312" s="46"/>
      <c r="EW312" s="34"/>
      <c r="FZ312">
        <v>0</v>
      </c>
      <c r="GA312">
        <v>1</v>
      </c>
    </row>
    <row r="313" spans="1:183" x14ac:dyDescent="0.3">
      <c r="A313" t="s">
        <v>52</v>
      </c>
      <c r="B313" t="s">
        <v>17</v>
      </c>
      <c r="C313" t="s">
        <v>94</v>
      </c>
      <c r="D313" s="6">
        <v>44766</v>
      </c>
      <c r="F313" s="46"/>
      <c r="G313" s="46"/>
      <c r="H313" s="46"/>
      <c r="FZ313">
        <v>0</v>
      </c>
      <c r="GA313">
        <v>1</v>
      </c>
    </row>
    <row r="314" spans="1:183" x14ac:dyDescent="0.3">
      <c r="A314" t="s">
        <v>52</v>
      </c>
      <c r="B314" t="s">
        <v>17</v>
      </c>
      <c r="C314" t="s">
        <v>94</v>
      </c>
      <c r="D314" s="6">
        <v>44771</v>
      </c>
      <c r="F314" s="46"/>
      <c r="G314" s="46"/>
      <c r="H314" s="46"/>
      <c r="FZ314">
        <v>0</v>
      </c>
      <c r="GA314">
        <v>1</v>
      </c>
    </row>
    <row r="315" spans="1:183" x14ac:dyDescent="0.3">
      <c r="A315" t="s">
        <v>52</v>
      </c>
      <c r="B315" t="s">
        <v>17</v>
      </c>
      <c r="C315" t="s">
        <v>94</v>
      </c>
      <c r="D315" s="6">
        <v>44789</v>
      </c>
      <c r="F315" s="46"/>
      <c r="G315" s="46"/>
      <c r="H315" s="46"/>
      <c r="FZ315">
        <v>0</v>
      </c>
      <c r="GA315">
        <v>1</v>
      </c>
    </row>
    <row r="316" spans="1:183" x14ac:dyDescent="0.3">
      <c r="A316" t="s">
        <v>52</v>
      </c>
      <c r="B316" t="s">
        <v>17</v>
      </c>
      <c r="C316" t="s">
        <v>94</v>
      </c>
      <c r="D316" s="6">
        <v>44790</v>
      </c>
      <c r="F316" s="46"/>
      <c r="G316" s="46"/>
      <c r="H316" s="46"/>
      <c r="FZ316">
        <v>0</v>
      </c>
      <c r="GA316">
        <v>1</v>
      </c>
    </row>
    <row r="317" spans="1:183" x14ac:dyDescent="0.3">
      <c r="A317" t="s">
        <v>52</v>
      </c>
      <c r="B317" t="s">
        <v>17</v>
      </c>
      <c r="C317" t="s">
        <v>94</v>
      </c>
      <c r="D317" s="6">
        <v>44792</v>
      </c>
      <c r="F317" s="46"/>
      <c r="G317" s="46"/>
      <c r="H317" s="46"/>
      <c r="FZ317">
        <v>0</v>
      </c>
      <c r="GA317">
        <v>1</v>
      </c>
    </row>
    <row r="318" spans="1:183" x14ac:dyDescent="0.3">
      <c r="A318" t="s">
        <v>52</v>
      </c>
      <c r="B318" t="s">
        <v>17</v>
      </c>
      <c r="C318" t="s">
        <v>94</v>
      </c>
      <c r="D318" s="6">
        <v>44806</v>
      </c>
      <c r="F318" s="46"/>
      <c r="G318" s="46"/>
      <c r="H318" s="46"/>
      <c r="FZ318">
        <v>0</v>
      </c>
      <c r="GA318">
        <v>1</v>
      </c>
    </row>
    <row r="319" spans="1:183" x14ac:dyDescent="0.3">
      <c r="A319" t="s">
        <v>52</v>
      </c>
      <c r="B319" t="s">
        <v>17</v>
      </c>
      <c r="C319" t="s">
        <v>94</v>
      </c>
      <c r="D319" s="6">
        <v>44809</v>
      </c>
      <c r="F319" s="46"/>
      <c r="G319" s="46"/>
      <c r="H319" s="46"/>
      <c r="FZ319">
        <v>0</v>
      </c>
      <c r="GA319">
        <v>1</v>
      </c>
    </row>
    <row r="320" spans="1:183" x14ac:dyDescent="0.3">
      <c r="A320" t="s">
        <v>52</v>
      </c>
      <c r="B320" t="s">
        <v>17</v>
      </c>
      <c r="C320" t="s">
        <v>94</v>
      </c>
      <c r="D320" s="6">
        <v>44810</v>
      </c>
      <c r="F320" s="46"/>
      <c r="G320" s="46"/>
      <c r="H320" s="46"/>
      <c r="FZ320">
        <v>0</v>
      </c>
      <c r="GA320">
        <v>1</v>
      </c>
    </row>
    <row r="321" spans="1:183" x14ac:dyDescent="0.3">
      <c r="A321" t="s">
        <v>52</v>
      </c>
      <c r="B321" t="s">
        <v>17</v>
      </c>
      <c r="C321" t="s">
        <v>94</v>
      </c>
      <c r="D321" s="6">
        <v>44811</v>
      </c>
      <c r="F321" s="46"/>
      <c r="G321" s="46"/>
      <c r="H321" s="46"/>
      <c r="FZ321">
        <v>0</v>
      </c>
      <c r="GA321">
        <v>1</v>
      </c>
    </row>
    <row r="322" spans="1:183" x14ac:dyDescent="0.3">
      <c r="A322" t="s">
        <v>52</v>
      </c>
      <c r="B322" t="s">
        <v>17</v>
      </c>
      <c r="C322" t="s">
        <v>94</v>
      </c>
      <c r="D322" s="6">
        <v>44812</v>
      </c>
      <c r="F322" s="46"/>
      <c r="G322" s="46"/>
      <c r="H322" s="46"/>
      <c r="FZ322">
        <v>0</v>
      </c>
      <c r="GA322">
        <v>1</v>
      </c>
    </row>
    <row r="323" spans="1:183" x14ac:dyDescent="0.3">
      <c r="A323" t="s">
        <v>52</v>
      </c>
      <c r="B323" t="s">
        <v>17</v>
      </c>
      <c r="C323" t="s">
        <v>94</v>
      </c>
      <c r="D323" s="6">
        <v>44813</v>
      </c>
      <c r="F323" s="46"/>
      <c r="G323" s="46"/>
      <c r="H323" s="46"/>
      <c r="FZ323">
        <v>0</v>
      </c>
      <c r="GA323">
        <v>1</v>
      </c>
    </row>
    <row r="324" spans="1:183" x14ac:dyDescent="0.3">
      <c r="A324" t="s">
        <v>52</v>
      </c>
      <c r="B324" t="s">
        <v>17</v>
      </c>
      <c r="C324" t="s">
        <v>102</v>
      </c>
      <c r="D324" s="6">
        <v>44753</v>
      </c>
      <c r="F324" s="46"/>
      <c r="G324" s="46"/>
      <c r="H324" s="46"/>
      <c r="FZ324">
        <v>0</v>
      </c>
      <c r="GA324">
        <v>1</v>
      </c>
    </row>
    <row r="325" spans="1:183" x14ac:dyDescent="0.3">
      <c r="A325" t="s">
        <v>52</v>
      </c>
      <c r="B325" t="s">
        <v>17</v>
      </c>
      <c r="C325" t="s">
        <v>102</v>
      </c>
      <c r="D325" s="6">
        <v>44758</v>
      </c>
      <c r="F325" s="46"/>
      <c r="G325" s="46"/>
      <c r="H325" s="46"/>
      <c r="FZ325">
        <v>0</v>
      </c>
      <c r="GA325">
        <v>1</v>
      </c>
    </row>
    <row r="326" spans="1:183" x14ac:dyDescent="0.3">
      <c r="A326" t="s">
        <v>52</v>
      </c>
      <c r="B326" t="s">
        <v>17</v>
      </c>
      <c r="C326" t="s">
        <v>102</v>
      </c>
      <c r="D326" s="6">
        <v>44759</v>
      </c>
      <c r="F326" s="46"/>
      <c r="G326" s="46"/>
      <c r="H326" s="46"/>
      <c r="FZ326">
        <v>0</v>
      </c>
      <c r="GA326">
        <v>1</v>
      </c>
    </row>
    <row r="327" spans="1:183" x14ac:dyDescent="0.3">
      <c r="A327" t="s">
        <v>52</v>
      </c>
      <c r="B327" t="s">
        <v>17</v>
      </c>
      <c r="C327" t="s">
        <v>102</v>
      </c>
      <c r="D327" s="6">
        <v>44766</v>
      </c>
      <c r="F327" s="46"/>
      <c r="G327" s="46"/>
      <c r="H327" s="46"/>
      <c r="FZ327">
        <v>0</v>
      </c>
      <c r="GA327">
        <v>1</v>
      </c>
    </row>
    <row r="328" spans="1:183" x14ac:dyDescent="0.3">
      <c r="A328" t="s">
        <v>52</v>
      </c>
      <c r="B328" t="s">
        <v>17</v>
      </c>
      <c r="C328" t="s">
        <v>102</v>
      </c>
      <c r="D328" s="6">
        <v>44771</v>
      </c>
      <c r="F328" s="46"/>
      <c r="G328" s="46"/>
      <c r="H328" s="46"/>
      <c r="FZ328">
        <v>0</v>
      </c>
      <c r="GA328">
        <v>1</v>
      </c>
    </row>
    <row r="329" spans="1:183" x14ac:dyDescent="0.3">
      <c r="A329" t="s">
        <v>52</v>
      </c>
      <c r="B329" t="s">
        <v>17</v>
      </c>
      <c r="C329" t="s">
        <v>102</v>
      </c>
      <c r="D329" s="6">
        <v>44789</v>
      </c>
      <c r="F329" s="46"/>
      <c r="G329" s="46"/>
      <c r="H329" s="46"/>
      <c r="FZ329">
        <v>0</v>
      </c>
      <c r="GA329">
        <v>1</v>
      </c>
    </row>
    <row r="330" spans="1:183" x14ac:dyDescent="0.3">
      <c r="A330" t="s">
        <v>52</v>
      </c>
      <c r="B330" t="s">
        <v>17</v>
      </c>
      <c r="C330" t="s">
        <v>102</v>
      </c>
      <c r="D330" s="6">
        <v>44790</v>
      </c>
      <c r="F330" s="46"/>
      <c r="G330" s="46"/>
      <c r="H330" s="46"/>
      <c r="FZ330">
        <v>0</v>
      </c>
      <c r="GA330">
        <v>1</v>
      </c>
    </row>
    <row r="331" spans="1:183" x14ac:dyDescent="0.3">
      <c r="A331" t="s">
        <v>52</v>
      </c>
      <c r="B331" t="s">
        <v>17</v>
      </c>
      <c r="C331" t="s">
        <v>102</v>
      </c>
      <c r="D331" s="6">
        <v>44792</v>
      </c>
      <c r="F331" s="46"/>
      <c r="G331" s="46"/>
      <c r="H331" s="46"/>
      <c r="FZ331">
        <v>0</v>
      </c>
      <c r="GA331">
        <v>1</v>
      </c>
    </row>
    <row r="332" spans="1:183" x14ac:dyDescent="0.3">
      <c r="A332" t="s">
        <v>52</v>
      </c>
      <c r="B332" t="s">
        <v>17</v>
      </c>
      <c r="C332" t="s">
        <v>102</v>
      </c>
      <c r="D332" s="6">
        <v>44806</v>
      </c>
      <c r="F332" s="46"/>
      <c r="G332" s="46"/>
      <c r="H332" s="46"/>
      <c r="FZ332">
        <v>0</v>
      </c>
      <c r="GA332">
        <v>1</v>
      </c>
    </row>
    <row r="333" spans="1:183" x14ac:dyDescent="0.3">
      <c r="A333" t="s">
        <v>52</v>
      </c>
      <c r="B333" t="s">
        <v>17</v>
      </c>
      <c r="C333" t="s">
        <v>102</v>
      </c>
      <c r="D333" s="6">
        <v>44809</v>
      </c>
      <c r="F333" s="46"/>
      <c r="G333" s="46"/>
      <c r="H333" s="46"/>
      <c r="FZ333">
        <v>0</v>
      </c>
      <c r="GA333">
        <v>1</v>
      </c>
    </row>
    <row r="334" spans="1:183" x14ac:dyDescent="0.3">
      <c r="A334" t="s">
        <v>52</v>
      </c>
      <c r="B334" t="s">
        <v>17</v>
      </c>
      <c r="C334" t="s">
        <v>102</v>
      </c>
      <c r="D334" s="6">
        <v>44810</v>
      </c>
      <c r="F334" s="46"/>
      <c r="G334" s="46"/>
      <c r="H334" s="46"/>
      <c r="FZ334">
        <v>0</v>
      </c>
      <c r="GA334">
        <v>1</v>
      </c>
    </row>
    <row r="335" spans="1:183" x14ac:dyDescent="0.3">
      <c r="A335" t="s">
        <v>52</v>
      </c>
      <c r="B335" t="s">
        <v>17</v>
      </c>
      <c r="C335" t="s">
        <v>102</v>
      </c>
      <c r="D335" s="6">
        <v>44811</v>
      </c>
      <c r="F335" s="46"/>
      <c r="G335" s="46"/>
      <c r="H335" s="46"/>
      <c r="FZ335">
        <v>0</v>
      </c>
      <c r="GA335">
        <v>1</v>
      </c>
    </row>
    <row r="336" spans="1:183" x14ac:dyDescent="0.3">
      <c r="A336" t="s">
        <v>52</v>
      </c>
      <c r="B336" t="s">
        <v>17</v>
      </c>
      <c r="C336" t="s">
        <v>102</v>
      </c>
      <c r="D336" s="6">
        <v>44812</v>
      </c>
      <c r="F336" s="46"/>
      <c r="G336" s="46"/>
      <c r="H336" s="46"/>
      <c r="FZ336">
        <v>0</v>
      </c>
      <c r="GA336">
        <v>1</v>
      </c>
    </row>
    <row r="337" spans="1:183" x14ac:dyDescent="0.3">
      <c r="A337" t="s">
        <v>52</v>
      </c>
      <c r="B337" t="s">
        <v>17</v>
      </c>
      <c r="C337" t="s">
        <v>102</v>
      </c>
      <c r="D337" s="6">
        <v>44813</v>
      </c>
      <c r="F337" s="46"/>
      <c r="G337" s="46"/>
      <c r="H337" s="46"/>
      <c r="FZ337">
        <v>0</v>
      </c>
      <c r="GA337">
        <v>1</v>
      </c>
    </row>
    <row r="338" spans="1:183" x14ac:dyDescent="0.3">
      <c r="A338" t="s">
        <v>52</v>
      </c>
      <c r="B338" t="s">
        <v>17</v>
      </c>
      <c r="C338" t="s">
        <v>103</v>
      </c>
      <c r="D338" s="6">
        <v>44753</v>
      </c>
      <c r="F338" s="46"/>
      <c r="G338" s="46"/>
      <c r="H338" s="46"/>
      <c r="FZ338">
        <v>0</v>
      </c>
      <c r="GA338">
        <v>1</v>
      </c>
    </row>
    <row r="339" spans="1:183" x14ac:dyDescent="0.3">
      <c r="A339" t="s">
        <v>52</v>
      </c>
      <c r="B339" t="s">
        <v>17</v>
      </c>
      <c r="C339" t="s">
        <v>103</v>
      </c>
      <c r="D339" s="6">
        <v>44758</v>
      </c>
      <c r="F339" s="46"/>
      <c r="G339" s="46"/>
      <c r="H339" s="46"/>
      <c r="FZ339">
        <v>0</v>
      </c>
      <c r="GA339">
        <v>1</v>
      </c>
    </row>
    <row r="340" spans="1:183" x14ac:dyDescent="0.3">
      <c r="A340" t="s">
        <v>52</v>
      </c>
      <c r="B340" t="s">
        <v>17</v>
      </c>
      <c r="C340" t="s">
        <v>103</v>
      </c>
      <c r="D340" s="6">
        <v>44759</v>
      </c>
      <c r="F340" s="46"/>
      <c r="G340" s="46"/>
      <c r="H340" s="46"/>
      <c r="FZ340">
        <v>0</v>
      </c>
      <c r="GA340">
        <v>1</v>
      </c>
    </row>
    <row r="341" spans="1:183" x14ac:dyDescent="0.3">
      <c r="A341" t="s">
        <v>52</v>
      </c>
      <c r="B341" t="s">
        <v>17</v>
      </c>
      <c r="C341" t="s">
        <v>103</v>
      </c>
      <c r="D341" s="6">
        <v>44766</v>
      </c>
      <c r="F341" s="46"/>
      <c r="G341" s="46"/>
      <c r="H341" s="46"/>
      <c r="EO341" s="34"/>
      <c r="FZ341">
        <v>0</v>
      </c>
      <c r="GA341">
        <v>1</v>
      </c>
    </row>
    <row r="342" spans="1:183" x14ac:dyDescent="0.3">
      <c r="A342" t="s">
        <v>52</v>
      </c>
      <c r="B342" t="s">
        <v>17</v>
      </c>
      <c r="C342" t="s">
        <v>103</v>
      </c>
      <c r="D342" s="6">
        <v>44771</v>
      </c>
      <c r="F342" s="46"/>
      <c r="G342" s="46"/>
      <c r="H342" s="46"/>
      <c r="FZ342">
        <v>0</v>
      </c>
      <c r="GA342">
        <v>1</v>
      </c>
    </row>
    <row r="343" spans="1:183" x14ac:dyDescent="0.3">
      <c r="A343" t="s">
        <v>52</v>
      </c>
      <c r="B343" t="s">
        <v>17</v>
      </c>
      <c r="C343" t="s">
        <v>103</v>
      </c>
      <c r="D343" s="6">
        <v>44789</v>
      </c>
      <c r="F343" s="46"/>
      <c r="G343" s="46"/>
      <c r="H343" s="46"/>
      <c r="FZ343">
        <v>0</v>
      </c>
      <c r="GA343">
        <v>1</v>
      </c>
    </row>
    <row r="344" spans="1:183" x14ac:dyDescent="0.3">
      <c r="A344" t="s">
        <v>52</v>
      </c>
      <c r="B344" t="s">
        <v>17</v>
      </c>
      <c r="C344" t="s">
        <v>103</v>
      </c>
      <c r="D344" s="6">
        <v>44790</v>
      </c>
      <c r="F344" s="46"/>
      <c r="G344" s="46"/>
      <c r="H344" s="46"/>
      <c r="FZ344">
        <v>0</v>
      </c>
      <c r="GA344">
        <v>1</v>
      </c>
    </row>
    <row r="345" spans="1:183" x14ac:dyDescent="0.3">
      <c r="A345" t="s">
        <v>52</v>
      </c>
      <c r="B345" t="s">
        <v>17</v>
      </c>
      <c r="C345" t="s">
        <v>103</v>
      </c>
      <c r="D345" s="6">
        <v>44792</v>
      </c>
      <c r="F345" s="46"/>
      <c r="G345" s="46"/>
      <c r="H345" s="46"/>
      <c r="FZ345">
        <v>0</v>
      </c>
      <c r="GA345">
        <v>1</v>
      </c>
    </row>
    <row r="346" spans="1:183" x14ac:dyDescent="0.3">
      <c r="A346" t="s">
        <v>52</v>
      </c>
      <c r="B346" t="s">
        <v>17</v>
      </c>
      <c r="C346" t="s">
        <v>103</v>
      </c>
      <c r="D346" s="6">
        <v>44806</v>
      </c>
      <c r="F346" s="46"/>
      <c r="G346" s="46"/>
      <c r="H346" s="46"/>
      <c r="FZ346">
        <v>0</v>
      </c>
      <c r="GA346">
        <v>1</v>
      </c>
    </row>
    <row r="347" spans="1:183" x14ac:dyDescent="0.3">
      <c r="A347" t="s">
        <v>52</v>
      </c>
      <c r="B347" t="s">
        <v>17</v>
      </c>
      <c r="C347" t="s">
        <v>103</v>
      </c>
      <c r="D347" s="6">
        <v>44809</v>
      </c>
      <c r="F347" s="46"/>
      <c r="G347" s="46"/>
      <c r="H347" s="46"/>
      <c r="FZ347">
        <v>0</v>
      </c>
      <c r="GA347">
        <v>1</v>
      </c>
    </row>
    <row r="348" spans="1:183" x14ac:dyDescent="0.3">
      <c r="A348" t="s">
        <v>52</v>
      </c>
      <c r="B348" t="s">
        <v>17</v>
      </c>
      <c r="C348" t="s">
        <v>103</v>
      </c>
      <c r="D348" s="6">
        <v>44810</v>
      </c>
      <c r="F348" s="46"/>
      <c r="G348" s="46"/>
      <c r="H348" s="46"/>
      <c r="FZ348">
        <v>0</v>
      </c>
      <c r="GA348">
        <v>1</v>
      </c>
    </row>
    <row r="349" spans="1:183" x14ac:dyDescent="0.3">
      <c r="A349" t="s">
        <v>52</v>
      </c>
      <c r="B349" t="s">
        <v>17</v>
      </c>
      <c r="C349" t="s">
        <v>103</v>
      </c>
      <c r="D349" s="6">
        <v>44811</v>
      </c>
      <c r="F349" s="46"/>
      <c r="G349" s="46"/>
      <c r="H349" s="46"/>
      <c r="FZ349">
        <v>0</v>
      </c>
      <c r="GA349">
        <v>1</v>
      </c>
    </row>
    <row r="350" spans="1:183" x14ac:dyDescent="0.3">
      <c r="A350" t="s">
        <v>52</v>
      </c>
      <c r="B350" t="s">
        <v>17</v>
      </c>
      <c r="C350" t="s">
        <v>103</v>
      </c>
      <c r="D350" s="6">
        <v>44812</v>
      </c>
      <c r="F350" s="46"/>
      <c r="G350" s="46"/>
      <c r="H350" s="46"/>
      <c r="FZ350">
        <v>0</v>
      </c>
      <c r="GA350">
        <v>1</v>
      </c>
    </row>
    <row r="351" spans="1:183" x14ac:dyDescent="0.3">
      <c r="A351" t="s">
        <v>52</v>
      </c>
      <c r="B351" t="s">
        <v>17</v>
      </c>
      <c r="C351" t="s">
        <v>103</v>
      </c>
      <c r="D351" s="6">
        <v>44813</v>
      </c>
      <c r="F351" s="46"/>
      <c r="G351" s="46"/>
      <c r="H351" s="46"/>
      <c r="FZ351">
        <v>0</v>
      </c>
      <c r="GA351">
        <v>1</v>
      </c>
    </row>
    <row r="352" spans="1:183" x14ac:dyDescent="0.3">
      <c r="A352" t="s">
        <v>52</v>
      </c>
      <c r="B352" t="s">
        <v>17</v>
      </c>
      <c r="C352" t="s">
        <v>108</v>
      </c>
      <c r="D352" s="6">
        <v>44753</v>
      </c>
      <c r="F352" s="46"/>
      <c r="G352" s="46"/>
      <c r="H352" s="46"/>
      <c r="FZ352">
        <v>0</v>
      </c>
      <c r="GA352">
        <v>1</v>
      </c>
    </row>
    <row r="353" spans="1:183" x14ac:dyDescent="0.3">
      <c r="A353" t="s">
        <v>52</v>
      </c>
      <c r="B353" t="s">
        <v>17</v>
      </c>
      <c r="C353" t="s">
        <v>108</v>
      </c>
      <c r="D353" s="6">
        <v>44758</v>
      </c>
      <c r="F353" s="46"/>
      <c r="G353" s="46"/>
      <c r="H353" s="46"/>
      <c r="FZ353">
        <v>0</v>
      </c>
      <c r="GA353">
        <v>1</v>
      </c>
    </row>
    <row r="354" spans="1:183" x14ac:dyDescent="0.3">
      <c r="A354" t="s">
        <v>52</v>
      </c>
      <c r="B354" t="s">
        <v>17</v>
      </c>
      <c r="C354" t="s">
        <v>108</v>
      </c>
      <c r="D354" s="6">
        <v>44759</v>
      </c>
      <c r="F354" s="46"/>
      <c r="G354" s="46"/>
      <c r="H354" s="46"/>
      <c r="FZ354">
        <v>0</v>
      </c>
      <c r="GA354">
        <v>1</v>
      </c>
    </row>
    <row r="355" spans="1:183" x14ac:dyDescent="0.3">
      <c r="A355" t="s">
        <v>52</v>
      </c>
      <c r="B355" t="s">
        <v>17</v>
      </c>
      <c r="C355" t="s">
        <v>108</v>
      </c>
      <c r="D355" s="6">
        <v>44766</v>
      </c>
      <c r="F355" s="46"/>
      <c r="G355" s="46"/>
      <c r="H355" s="46"/>
      <c r="FZ355">
        <v>0</v>
      </c>
      <c r="GA355">
        <v>1</v>
      </c>
    </row>
    <row r="356" spans="1:183" x14ac:dyDescent="0.3">
      <c r="A356" t="s">
        <v>52</v>
      </c>
      <c r="B356" t="s">
        <v>17</v>
      </c>
      <c r="C356" t="s">
        <v>108</v>
      </c>
      <c r="D356" s="6">
        <v>44771</v>
      </c>
      <c r="F356" s="46"/>
      <c r="G356" s="46"/>
      <c r="H356" s="46"/>
      <c r="FZ356">
        <v>0</v>
      </c>
      <c r="GA356">
        <v>1</v>
      </c>
    </row>
    <row r="357" spans="1:183" x14ac:dyDescent="0.3">
      <c r="A357" t="s">
        <v>52</v>
      </c>
      <c r="B357" t="s">
        <v>17</v>
      </c>
      <c r="C357" t="s">
        <v>108</v>
      </c>
      <c r="D357" s="6">
        <v>44789</v>
      </c>
      <c r="F357" s="46"/>
      <c r="G357" s="46"/>
      <c r="H357" s="46"/>
      <c r="FZ357">
        <v>0</v>
      </c>
      <c r="GA357">
        <v>1</v>
      </c>
    </row>
    <row r="358" spans="1:183" x14ac:dyDescent="0.3">
      <c r="A358" t="s">
        <v>52</v>
      </c>
      <c r="B358" t="s">
        <v>17</v>
      </c>
      <c r="C358" t="s">
        <v>108</v>
      </c>
      <c r="D358" s="6">
        <v>44790</v>
      </c>
      <c r="F358" s="46"/>
      <c r="G358" s="46"/>
      <c r="H358" s="46"/>
      <c r="FZ358">
        <v>0</v>
      </c>
      <c r="GA358">
        <v>1</v>
      </c>
    </row>
    <row r="359" spans="1:183" x14ac:dyDescent="0.3">
      <c r="A359" t="s">
        <v>52</v>
      </c>
      <c r="B359" t="s">
        <v>17</v>
      </c>
      <c r="C359" t="s">
        <v>108</v>
      </c>
      <c r="D359" s="6">
        <v>44792</v>
      </c>
      <c r="F359" s="46"/>
      <c r="G359" s="46"/>
      <c r="H359" s="46"/>
      <c r="FZ359">
        <v>0</v>
      </c>
      <c r="GA359">
        <v>1</v>
      </c>
    </row>
    <row r="360" spans="1:183" x14ac:dyDescent="0.3">
      <c r="A360" t="s">
        <v>52</v>
      </c>
      <c r="B360" t="s">
        <v>17</v>
      </c>
      <c r="C360" t="s">
        <v>108</v>
      </c>
      <c r="D360" s="6">
        <v>44806</v>
      </c>
      <c r="F360" s="46"/>
      <c r="G360" s="46"/>
      <c r="H360" s="46"/>
      <c r="FZ360">
        <v>0</v>
      </c>
      <c r="GA360">
        <v>1</v>
      </c>
    </row>
    <row r="361" spans="1:183" x14ac:dyDescent="0.3">
      <c r="A361" t="s">
        <v>52</v>
      </c>
      <c r="B361" t="s">
        <v>17</v>
      </c>
      <c r="C361" t="s">
        <v>108</v>
      </c>
      <c r="D361" s="6">
        <v>44809</v>
      </c>
      <c r="F361" s="46"/>
      <c r="G361" s="46"/>
      <c r="H361" s="46"/>
      <c r="FZ361">
        <v>0</v>
      </c>
      <c r="GA361">
        <v>1</v>
      </c>
    </row>
    <row r="362" spans="1:183" x14ac:dyDescent="0.3">
      <c r="A362" t="s">
        <v>52</v>
      </c>
      <c r="B362" t="s">
        <v>17</v>
      </c>
      <c r="C362" t="s">
        <v>108</v>
      </c>
      <c r="D362" s="6">
        <v>44810</v>
      </c>
      <c r="F362" s="46"/>
      <c r="G362" s="46"/>
      <c r="H362" s="46"/>
      <c r="FZ362">
        <v>0</v>
      </c>
      <c r="GA362">
        <v>1</v>
      </c>
    </row>
    <row r="363" spans="1:183" x14ac:dyDescent="0.3">
      <c r="A363" t="s">
        <v>52</v>
      </c>
      <c r="B363" t="s">
        <v>17</v>
      </c>
      <c r="C363" t="s">
        <v>108</v>
      </c>
      <c r="D363" s="6">
        <v>44811</v>
      </c>
      <c r="F363" s="46"/>
      <c r="G363" s="46"/>
      <c r="H363" s="46"/>
      <c r="FZ363">
        <v>0</v>
      </c>
      <c r="GA363">
        <v>1</v>
      </c>
    </row>
    <row r="364" spans="1:183" x14ac:dyDescent="0.3">
      <c r="A364" t="s">
        <v>52</v>
      </c>
      <c r="B364" t="s">
        <v>17</v>
      </c>
      <c r="C364" t="s">
        <v>108</v>
      </c>
      <c r="D364" s="6">
        <v>44812</v>
      </c>
      <c r="F364" s="46"/>
      <c r="G364" s="46"/>
      <c r="H364" s="46"/>
      <c r="FZ364">
        <v>0</v>
      </c>
      <c r="GA364">
        <v>1</v>
      </c>
    </row>
    <row r="365" spans="1:183" x14ac:dyDescent="0.3">
      <c r="A365" t="s">
        <v>52</v>
      </c>
      <c r="B365" t="s">
        <v>17</v>
      </c>
      <c r="C365" t="s">
        <v>108</v>
      </c>
      <c r="D365" s="6">
        <v>44813</v>
      </c>
      <c r="F365" s="46"/>
      <c r="G365" s="46"/>
      <c r="H365" s="46"/>
      <c r="FZ365">
        <v>0</v>
      </c>
      <c r="GA365">
        <v>1</v>
      </c>
    </row>
    <row r="366" spans="1:183" x14ac:dyDescent="0.3">
      <c r="A366" t="s">
        <v>52</v>
      </c>
      <c r="B366" t="s">
        <v>17</v>
      </c>
      <c r="C366" t="s">
        <v>106</v>
      </c>
      <c r="D366" s="6">
        <v>44753</v>
      </c>
      <c r="F366" s="46"/>
      <c r="G366" s="46"/>
      <c r="H366" s="46"/>
      <c r="FZ366">
        <v>0</v>
      </c>
      <c r="GA366">
        <v>1</v>
      </c>
    </row>
    <row r="367" spans="1:183" x14ac:dyDescent="0.3">
      <c r="A367" t="s">
        <v>52</v>
      </c>
      <c r="B367" t="s">
        <v>17</v>
      </c>
      <c r="C367" t="s">
        <v>106</v>
      </c>
      <c r="D367" s="6">
        <v>44758</v>
      </c>
      <c r="F367" s="46"/>
      <c r="G367" s="46"/>
      <c r="H367" s="46"/>
      <c r="FZ367">
        <v>0</v>
      </c>
      <c r="GA367">
        <v>1</v>
      </c>
    </row>
    <row r="368" spans="1:183" x14ac:dyDescent="0.3">
      <c r="A368" t="s">
        <v>52</v>
      </c>
      <c r="B368" t="s">
        <v>17</v>
      </c>
      <c r="C368" t="s">
        <v>106</v>
      </c>
      <c r="D368" s="6">
        <v>44759</v>
      </c>
      <c r="F368" s="46"/>
      <c r="G368" s="46"/>
      <c r="H368" s="46"/>
      <c r="FZ368">
        <v>0</v>
      </c>
      <c r="GA368">
        <v>1</v>
      </c>
    </row>
    <row r="369" spans="1:183" x14ac:dyDescent="0.3">
      <c r="A369" t="s">
        <v>52</v>
      </c>
      <c r="B369" t="s">
        <v>17</v>
      </c>
      <c r="C369" t="s">
        <v>106</v>
      </c>
      <c r="D369" s="6">
        <v>44766</v>
      </c>
      <c r="F369" s="46"/>
      <c r="G369" s="46"/>
      <c r="H369" s="46"/>
      <c r="FZ369">
        <v>0</v>
      </c>
      <c r="GA369">
        <v>1</v>
      </c>
    </row>
    <row r="370" spans="1:183" x14ac:dyDescent="0.3">
      <c r="A370" t="s">
        <v>52</v>
      </c>
      <c r="B370" t="s">
        <v>17</v>
      </c>
      <c r="C370" t="s">
        <v>106</v>
      </c>
      <c r="D370" s="6">
        <v>44771</v>
      </c>
      <c r="F370" s="46"/>
      <c r="G370" s="46"/>
      <c r="H370" s="46"/>
      <c r="FZ370">
        <v>0</v>
      </c>
      <c r="GA370">
        <v>1</v>
      </c>
    </row>
    <row r="371" spans="1:183" x14ac:dyDescent="0.3">
      <c r="A371" t="s">
        <v>52</v>
      </c>
      <c r="B371" t="s">
        <v>17</v>
      </c>
      <c r="C371" t="s">
        <v>106</v>
      </c>
      <c r="D371" s="6">
        <v>44789</v>
      </c>
      <c r="F371" s="46"/>
      <c r="G371" s="46"/>
      <c r="H371" s="46"/>
      <c r="FZ371">
        <v>0</v>
      </c>
      <c r="GA371">
        <v>1</v>
      </c>
    </row>
    <row r="372" spans="1:183" x14ac:dyDescent="0.3">
      <c r="A372" t="s">
        <v>52</v>
      </c>
      <c r="B372" t="s">
        <v>17</v>
      </c>
      <c r="C372" t="s">
        <v>106</v>
      </c>
      <c r="D372" s="6">
        <v>44790</v>
      </c>
      <c r="F372" s="46"/>
      <c r="G372" s="46"/>
      <c r="H372" s="46"/>
      <c r="FZ372">
        <v>0</v>
      </c>
      <c r="GA372">
        <v>1</v>
      </c>
    </row>
    <row r="373" spans="1:183" x14ac:dyDescent="0.3">
      <c r="A373" t="s">
        <v>52</v>
      </c>
      <c r="B373" t="s">
        <v>17</v>
      </c>
      <c r="C373" t="s">
        <v>106</v>
      </c>
      <c r="D373" s="6">
        <v>44792</v>
      </c>
      <c r="F373" s="46"/>
      <c r="G373" s="46"/>
      <c r="H373" s="46"/>
      <c r="FZ373">
        <v>0</v>
      </c>
      <c r="GA373">
        <v>1</v>
      </c>
    </row>
    <row r="374" spans="1:183" x14ac:dyDescent="0.3">
      <c r="A374" t="s">
        <v>52</v>
      </c>
      <c r="B374" t="s">
        <v>17</v>
      </c>
      <c r="C374" t="s">
        <v>106</v>
      </c>
      <c r="D374" s="6">
        <v>44806</v>
      </c>
      <c r="F374" s="46"/>
      <c r="G374" s="46"/>
      <c r="H374" s="46"/>
      <c r="FZ374">
        <v>0</v>
      </c>
      <c r="GA374">
        <v>1</v>
      </c>
    </row>
    <row r="375" spans="1:183" x14ac:dyDescent="0.3">
      <c r="A375" t="s">
        <v>52</v>
      </c>
      <c r="B375" t="s">
        <v>17</v>
      </c>
      <c r="C375" t="s">
        <v>106</v>
      </c>
      <c r="D375" s="6">
        <v>44809</v>
      </c>
      <c r="F375" s="46"/>
      <c r="G375" s="46"/>
      <c r="H375" s="46"/>
      <c r="FZ375">
        <v>0</v>
      </c>
      <c r="GA375">
        <v>1</v>
      </c>
    </row>
    <row r="376" spans="1:183" x14ac:dyDescent="0.3">
      <c r="A376" t="s">
        <v>52</v>
      </c>
      <c r="B376" t="s">
        <v>17</v>
      </c>
      <c r="C376" t="s">
        <v>106</v>
      </c>
      <c r="D376" s="6">
        <v>44810</v>
      </c>
      <c r="F376" s="46"/>
      <c r="G376" s="46"/>
      <c r="H376" s="46"/>
      <c r="FZ376">
        <v>0</v>
      </c>
      <c r="GA376">
        <v>1</v>
      </c>
    </row>
    <row r="377" spans="1:183" x14ac:dyDescent="0.3">
      <c r="A377" t="s">
        <v>52</v>
      </c>
      <c r="B377" t="s">
        <v>17</v>
      </c>
      <c r="C377" t="s">
        <v>106</v>
      </c>
      <c r="D377" s="6">
        <v>44811</v>
      </c>
      <c r="F377" s="46"/>
      <c r="G377" s="46"/>
      <c r="H377" s="46"/>
      <c r="FZ377">
        <v>0</v>
      </c>
      <c r="GA377">
        <v>1</v>
      </c>
    </row>
    <row r="378" spans="1:183" x14ac:dyDescent="0.3">
      <c r="A378" t="s">
        <v>52</v>
      </c>
      <c r="B378" t="s">
        <v>17</v>
      </c>
      <c r="C378" t="s">
        <v>106</v>
      </c>
      <c r="D378" s="6">
        <v>44812</v>
      </c>
      <c r="F378" s="46"/>
      <c r="G378" s="46"/>
      <c r="H378" s="46"/>
      <c r="FZ378">
        <v>0</v>
      </c>
      <c r="GA378">
        <v>1</v>
      </c>
    </row>
    <row r="379" spans="1:183" x14ac:dyDescent="0.3">
      <c r="A379" t="s">
        <v>52</v>
      </c>
      <c r="B379" t="s">
        <v>17</v>
      </c>
      <c r="C379" t="s">
        <v>106</v>
      </c>
      <c r="D379" s="6">
        <v>44813</v>
      </c>
      <c r="F379" s="46"/>
      <c r="G379" s="46"/>
      <c r="H379" s="46"/>
      <c r="FZ379">
        <v>0</v>
      </c>
      <c r="GA379">
        <v>1</v>
      </c>
    </row>
    <row r="380" spans="1:183" x14ac:dyDescent="0.3">
      <c r="A380" t="s">
        <v>52</v>
      </c>
      <c r="B380" t="s">
        <v>17</v>
      </c>
      <c r="C380" t="s">
        <v>107</v>
      </c>
      <c r="D380" s="6">
        <v>44753</v>
      </c>
      <c r="F380" s="46"/>
      <c r="G380" s="46"/>
      <c r="H380" s="46"/>
      <c r="FZ380">
        <v>0</v>
      </c>
      <c r="GA380">
        <v>1</v>
      </c>
    </row>
    <row r="381" spans="1:183" x14ac:dyDescent="0.3">
      <c r="A381" t="s">
        <v>52</v>
      </c>
      <c r="B381" t="s">
        <v>17</v>
      </c>
      <c r="C381" t="s">
        <v>107</v>
      </c>
      <c r="D381" s="6">
        <v>44758</v>
      </c>
      <c r="F381" s="46"/>
      <c r="G381" s="46"/>
      <c r="H381" s="46"/>
      <c r="FZ381">
        <v>0</v>
      </c>
      <c r="GA381">
        <v>1</v>
      </c>
    </row>
    <row r="382" spans="1:183" x14ac:dyDescent="0.3">
      <c r="A382" t="s">
        <v>52</v>
      </c>
      <c r="B382" t="s">
        <v>17</v>
      </c>
      <c r="C382" t="s">
        <v>107</v>
      </c>
      <c r="D382" s="6">
        <v>44759</v>
      </c>
      <c r="F382" s="46"/>
      <c r="G382" s="46"/>
      <c r="H382" s="46"/>
      <c r="FZ382">
        <v>0</v>
      </c>
      <c r="GA382">
        <v>1</v>
      </c>
    </row>
    <row r="383" spans="1:183" x14ac:dyDescent="0.3">
      <c r="A383" t="s">
        <v>52</v>
      </c>
      <c r="B383" t="s">
        <v>17</v>
      </c>
      <c r="C383" t="s">
        <v>107</v>
      </c>
      <c r="D383" s="6">
        <v>44766</v>
      </c>
      <c r="F383" s="46"/>
      <c r="G383" s="46"/>
      <c r="H383" s="46"/>
      <c r="FZ383">
        <v>0</v>
      </c>
      <c r="GA383">
        <v>1</v>
      </c>
    </row>
    <row r="384" spans="1:183" x14ac:dyDescent="0.3">
      <c r="A384" t="s">
        <v>52</v>
      </c>
      <c r="B384" t="s">
        <v>17</v>
      </c>
      <c r="C384" t="s">
        <v>107</v>
      </c>
      <c r="D384" s="6">
        <v>44771</v>
      </c>
      <c r="F384" s="46"/>
      <c r="G384" s="46"/>
      <c r="H384" s="46"/>
      <c r="FZ384">
        <v>0</v>
      </c>
      <c r="GA384">
        <v>1</v>
      </c>
    </row>
    <row r="385" spans="1:183" x14ac:dyDescent="0.3">
      <c r="A385" t="s">
        <v>52</v>
      </c>
      <c r="B385" t="s">
        <v>17</v>
      </c>
      <c r="C385" t="s">
        <v>107</v>
      </c>
      <c r="D385" s="6">
        <v>44789</v>
      </c>
      <c r="F385" s="46"/>
      <c r="G385" s="46"/>
      <c r="H385" s="46"/>
      <c r="FZ385">
        <v>0</v>
      </c>
      <c r="GA385">
        <v>1</v>
      </c>
    </row>
    <row r="386" spans="1:183" x14ac:dyDescent="0.3">
      <c r="A386" t="s">
        <v>52</v>
      </c>
      <c r="B386" t="s">
        <v>17</v>
      </c>
      <c r="C386" t="s">
        <v>107</v>
      </c>
      <c r="D386" s="6">
        <v>44790</v>
      </c>
      <c r="F386" s="46"/>
      <c r="G386" s="46"/>
      <c r="H386" s="46"/>
      <c r="FZ386">
        <v>0</v>
      </c>
      <c r="GA386">
        <v>1</v>
      </c>
    </row>
    <row r="387" spans="1:183" x14ac:dyDescent="0.3">
      <c r="A387" t="s">
        <v>52</v>
      </c>
      <c r="B387" t="s">
        <v>17</v>
      </c>
      <c r="C387" t="s">
        <v>107</v>
      </c>
      <c r="D387" s="6">
        <v>44792</v>
      </c>
      <c r="F387" s="46"/>
      <c r="G387" s="46"/>
      <c r="H387" s="46"/>
      <c r="FZ387">
        <v>0</v>
      </c>
      <c r="GA387">
        <v>1</v>
      </c>
    </row>
    <row r="388" spans="1:183" x14ac:dyDescent="0.3">
      <c r="A388" t="s">
        <v>52</v>
      </c>
      <c r="B388" t="s">
        <v>17</v>
      </c>
      <c r="C388" t="s">
        <v>107</v>
      </c>
      <c r="D388" s="6">
        <v>44806</v>
      </c>
      <c r="F388" s="46"/>
      <c r="G388" s="46"/>
      <c r="H388" s="46"/>
      <c r="FZ388">
        <v>0</v>
      </c>
      <c r="GA388">
        <v>1</v>
      </c>
    </row>
    <row r="389" spans="1:183" x14ac:dyDescent="0.3">
      <c r="A389" t="s">
        <v>52</v>
      </c>
      <c r="B389" t="s">
        <v>17</v>
      </c>
      <c r="C389" t="s">
        <v>107</v>
      </c>
      <c r="D389" s="6">
        <v>44809</v>
      </c>
      <c r="F389" s="46"/>
      <c r="G389" s="46"/>
      <c r="H389" s="46"/>
      <c r="FZ389">
        <v>0</v>
      </c>
      <c r="GA389">
        <v>1</v>
      </c>
    </row>
    <row r="390" spans="1:183" x14ac:dyDescent="0.3">
      <c r="A390" t="s">
        <v>52</v>
      </c>
      <c r="B390" t="s">
        <v>17</v>
      </c>
      <c r="C390" t="s">
        <v>107</v>
      </c>
      <c r="D390" s="6">
        <v>44810</v>
      </c>
      <c r="F390" s="46"/>
      <c r="G390" s="46"/>
      <c r="H390" s="46"/>
      <c r="FZ390">
        <v>0</v>
      </c>
      <c r="GA390">
        <v>1</v>
      </c>
    </row>
    <row r="391" spans="1:183" x14ac:dyDescent="0.3">
      <c r="A391" t="s">
        <v>52</v>
      </c>
      <c r="B391" t="s">
        <v>17</v>
      </c>
      <c r="C391" t="s">
        <v>107</v>
      </c>
      <c r="D391" s="6">
        <v>44811</v>
      </c>
      <c r="F391" s="46"/>
      <c r="G391" s="46"/>
      <c r="H391" s="46"/>
      <c r="FZ391">
        <v>0</v>
      </c>
      <c r="GA391">
        <v>1</v>
      </c>
    </row>
    <row r="392" spans="1:183" x14ac:dyDescent="0.3">
      <c r="A392" t="s">
        <v>52</v>
      </c>
      <c r="B392" t="s">
        <v>17</v>
      </c>
      <c r="C392" t="s">
        <v>107</v>
      </c>
      <c r="D392" s="6">
        <v>44812</v>
      </c>
      <c r="F392" s="46"/>
      <c r="G392" s="46"/>
      <c r="H392" s="46"/>
      <c r="FZ392">
        <v>0</v>
      </c>
      <c r="GA392">
        <v>1</v>
      </c>
    </row>
    <row r="393" spans="1:183" x14ac:dyDescent="0.3">
      <c r="A393" t="s">
        <v>52</v>
      </c>
      <c r="B393" t="s">
        <v>17</v>
      </c>
      <c r="C393" t="s">
        <v>107</v>
      </c>
      <c r="D393" s="6">
        <v>44813</v>
      </c>
      <c r="F393" s="46"/>
      <c r="G393" s="46"/>
      <c r="H393" s="46"/>
      <c r="FZ393">
        <v>0</v>
      </c>
      <c r="GA393">
        <v>1</v>
      </c>
    </row>
    <row r="394" spans="1:183" x14ac:dyDescent="0.3">
      <c r="A394" t="s">
        <v>52</v>
      </c>
      <c r="B394" t="s">
        <v>17</v>
      </c>
      <c r="C394" t="s">
        <v>97</v>
      </c>
      <c r="D394" s="6">
        <v>44753</v>
      </c>
      <c r="F394" s="46"/>
      <c r="G394" s="46"/>
      <c r="H394" s="46"/>
      <c r="FZ394">
        <v>0</v>
      </c>
      <c r="GA394">
        <v>1</v>
      </c>
    </row>
    <row r="395" spans="1:183" x14ac:dyDescent="0.3">
      <c r="A395" t="s">
        <v>52</v>
      </c>
      <c r="B395" t="s">
        <v>17</v>
      </c>
      <c r="C395" t="s">
        <v>97</v>
      </c>
      <c r="D395" s="6">
        <v>44758</v>
      </c>
      <c r="F395" s="46"/>
      <c r="G395" s="46"/>
      <c r="H395" s="46"/>
      <c r="FZ395">
        <v>0</v>
      </c>
      <c r="GA395">
        <v>1</v>
      </c>
    </row>
    <row r="396" spans="1:183" x14ac:dyDescent="0.3">
      <c r="A396" t="s">
        <v>52</v>
      </c>
      <c r="B396" t="s">
        <v>17</v>
      </c>
      <c r="C396" t="s">
        <v>97</v>
      </c>
      <c r="D396" s="6">
        <v>44759</v>
      </c>
      <c r="F396" s="46"/>
      <c r="G396" s="46"/>
      <c r="H396" s="46"/>
      <c r="FZ396">
        <v>0</v>
      </c>
      <c r="GA396">
        <v>1</v>
      </c>
    </row>
    <row r="397" spans="1:183" x14ac:dyDescent="0.3">
      <c r="A397" t="s">
        <v>52</v>
      </c>
      <c r="B397" t="s">
        <v>17</v>
      </c>
      <c r="C397" t="s">
        <v>97</v>
      </c>
      <c r="D397" s="6">
        <v>44766</v>
      </c>
      <c r="F397" s="46"/>
      <c r="G397" s="46"/>
      <c r="H397" s="46"/>
      <c r="FZ397">
        <v>0</v>
      </c>
      <c r="GA397">
        <v>1</v>
      </c>
    </row>
    <row r="398" spans="1:183" x14ac:dyDescent="0.3">
      <c r="A398" t="s">
        <v>52</v>
      </c>
      <c r="B398" t="s">
        <v>17</v>
      </c>
      <c r="C398" t="s">
        <v>97</v>
      </c>
      <c r="D398" s="6">
        <v>44771</v>
      </c>
      <c r="F398" s="46"/>
      <c r="G398" s="46"/>
      <c r="H398" s="46"/>
      <c r="FZ398">
        <v>0</v>
      </c>
      <c r="GA398">
        <v>1</v>
      </c>
    </row>
    <row r="399" spans="1:183" x14ac:dyDescent="0.3">
      <c r="A399" t="s">
        <v>52</v>
      </c>
      <c r="B399" t="s">
        <v>17</v>
      </c>
      <c r="C399" t="s">
        <v>97</v>
      </c>
      <c r="D399" s="6">
        <v>44789</v>
      </c>
      <c r="F399" s="46"/>
      <c r="G399" s="46"/>
      <c r="H399" s="46"/>
      <c r="FZ399">
        <v>0</v>
      </c>
      <c r="GA399">
        <v>1</v>
      </c>
    </row>
    <row r="400" spans="1:183" x14ac:dyDescent="0.3">
      <c r="A400" t="s">
        <v>52</v>
      </c>
      <c r="B400" t="s">
        <v>17</v>
      </c>
      <c r="C400" t="s">
        <v>97</v>
      </c>
      <c r="D400" s="6">
        <v>44790</v>
      </c>
      <c r="F400" s="46"/>
      <c r="G400" s="46"/>
      <c r="H400" s="46"/>
      <c r="FZ400">
        <v>0</v>
      </c>
      <c r="GA400">
        <v>1</v>
      </c>
    </row>
    <row r="401" spans="1:183" x14ac:dyDescent="0.3">
      <c r="A401" t="s">
        <v>52</v>
      </c>
      <c r="B401" t="s">
        <v>17</v>
      </c>
      <c r="C401" t="s">
        <v>97</v>
      </c>
      <c r="D401" s="6">
        <v>44792</v>
      </c>
      <c r="F401" s="46"/>
      <c r="G401" s="46"/>
      <c r="H401" s="46"/>
      <c r="FZ401">
        <v>0</v>
      </c>
      <c r="GA401">
        <v>1</v>
      </c>
    </row>
    <row r="402" spans="1:183" x14ac:dyDescent="0.3">
      <c r="A402" t="s">
        <v>52</v>
      </c>
      <c r="B402" t="s">
        <v>17</v>
      </c>
      <c r="C402" t="s">
        <v>97</v>
      </c>
      <c r="D402" s="6">
        <v>44806</v>
      </c>
      <c r="F402" s="46"/>
      <c r="G402" s="46"/>
      <c r="H402" s="46"/>
      <c r="FZ402">
        <v>0</v>
      </c>
      <c r="GA402">
        <v>1</v>
      </c>
    </row>
    <row r="403" spans="1:183" x14ac:dyDescent="0.3">
      <c r="A403" t="s">
        <v>52</v>
      </c>
      <c r="B403" t="s">
        <v>17</v>
      </c>
      <c r="C403" t="s">
        <v>97</v>
      </c>
      <c r="D403" s="6">
        <v>44809</v>
      </c>
      <c r="F403" s="46"/>
      <c r="G403" s="46"/>
      <c r="H403" s="46"/>
      <c r="FZ403">
        <v>0</v>
      </c>
      <c r="GA403">
        <v>1</v>
      </c>
    </row>
    <row r="404" spans="1:183" x14ac:dyDescent="0.3">
      <c r="A404" t="s">
        <v>52</v>
      </c>
      <c r="B404" t="s">
        <v>17</v>
      </c>
      <c r="C404" t="s">
        <v>97</v>
      </c>
      <c r="D404" s="6">
        <v>44810</v>
      </c>
      <c r="F404" s="46"/>
      <c r="G404" s="46"/>
      <c r="H404" s="46"/>
      <c r="FZ404">
        <v>0</v>
      </c>
      <c r="GA404">
        <v>1</v>
      </c>
    </row>
    <row r="405" spans="1:183" x14ac:dyDescent="0.3">
      <c r="A405" t="s">
        <v>52</v>
      </c>
      <c r="B405" t="s">
        <v>17</v>
      </c>
      <c r="C405" t="s">
        <v>97</v>
      </c>
      <c r="D405" s="6">
        <v>44811</v>
      </c>
      <c r="F405" s="46"/>
      <c r="G405" s="46"/>
      <c r="H405" s="46"/>
      <c r="FZ405">
        <v>0</v>
      </c>
      <c r="GA405">
        <v>1</v>
      </c>
    </row>
    <row r="406" spans="1:183" x14ac:dyDescent="0.3">
      <c r="A406" t="s">
        <v>52</v>
      </c>
      <c r="B406" t="s">
        <v>17</v>
      </c>
      <c r="C406" t="s">
        <v>97</v>
      </c>
      <c r="D406" s="6">
        <v>44812</v>
      </c>
      <c r="F406" s="46"/>
      <c r="G406" s="46"/>
      <c r="H406" s="46"/>
      <c r="FZ406">
        <v>0</v>
      </c>
      <c r="GA406">
        <v>1</v>
      </c>
    </row>
    <row r="407" spans="1:183" x14ac:dyDescent="0.3">
      <c r="A407" t="s">
        <v>52</v>
      </c>
      <c r="B407" t="s">
        <v>17</v>
      </c>
      <c r="C407" t="s">
        <v>97</v>
      </c>
      <c r="D407" s="6">
        <v>44813</v>
      </c>
      <c r="F407" s="46"/>
      <c r="G407" s="46"/>
      <c r="H407" s="46"/>
      <c r="FZ407">
        <v>0</v>
      </c>
      <c r="GA407">
        <v>1</v>
      </c>
    </row>
    <row r="408" spans="1:183" x14ac:dyDescent="0.3">
      <c r="A408" t="s">
        <v>52</v>
      </c>
      <c r="B408" t="s">
        <v>17</v>
      </c>
      <c r="C408" t="s">
        <v>96</v>
      </c>
      <c r="D408" s="6">
        <v>44753</v>
      </c>
      <c r="F408" s="46"/>
      <c r="G408" s="46"/>
      <c r="H408" s="46"/>
      <c r="FZ408">
        <v>0</v>
      </c>
      <c r="GA408">
        <v>1</v>
      </c>
    </row>
    <row r="409" spans="1:183" x14ac:dyDescent="0.3">
      <c r="A409" t="s">
        <v>52</v>
      </c>
      <c r="B409" t="s">
        <v>17</v>
      </c>
      <c r="C409" t="s">
        <v>96</v>
      </c>
      <c r="D409" s="6">
        <v>44758</v>
      </c>
      <c r="F409" s="46"/>
      <c r="G409" s="46"/>
      <c r="H409" s="46"/>
      <c r="FZ409">
        <v>0</v>
      </c>
      <c r="GA409">
        <v>1</v>
      </c>
    </row>
    <row r="410" spans="1:183" x14ac:dyDescent="0.3">
      <c r="A410" t="s">
        <v>52</v>
      </c>
      <c r="B410" t="s">
        <v>17</v>
      </c>
      <c r="C410" t="s">
        <v>96</v>
      </c>
      <c r="D410" s="6">
        <v>44759</v>
      </c>
      <c r="F410" s="46"/>
      <c r="G410" s="46"/>
      <c r="H410" s="46"/>
      <c r="FZ410">
        <v>0</v>
      </c>
      <c r="GA410">
        <v>1</v>
      </c>
    </row>
    <row r="411" spans="1:183" x14ac:dyDescent="0.3">
      <c r="A411" t="s">
        <v>52</v>
      </c>
      <c r="B411" t="s">
        <v>17</v>
      </c>
      <c r="C411" t="s">
        <v>96</v>
      </c>
      <c r="D411" s="6">
        <v>44766</v>
      </c>
      <c r="F411" s="46"/>
      <c r="G411" s="46"/>
      <c r="H411" s="46"/>
      <c r="FZ411">
        <v>0</v>
      </c>
      <c r="GA411">
        <v>1</v>
      </c>
    </row>
    <row r="412" spans="1:183" x14ac:dyDescent="0.3">
      <c r="A412" t="s">
        <v>52</v>
      </c>
      <c r="B412" t="s">
        <v>17</v>
      </c>
      <c r="C412" t="s">
        <v>96</v>
      </c>
      <c r="D412" s="6">
        <v>44771</v>
      </c>
      <c r="F412" s="46"/>
      <c r="G412" s="46"/>
      <c r="H412" s="46"/>
      <c r="FZ412">
        <v>0</v>
      </c>
      <c r="GA412">
        <v>1</v>
      </c>
    </row>
    <row r="413" spans="1:183" x14ac:dyDescent="0.3">
      <c r="A413" t="s">
        <v>52</v>
      </c>
      <c r="B413" t="s">
        <v>17</v>
      </c>
      <c r="C413" t="s">
        <v>96</v>
      </c>
      <c r="D413" s="6">
        <v>44789</v>
      </c>
      <c r="F413" s="46"/>
      <c r="G413" s="46"/>
      <c r="H413" s="46"/>
      <c r="FZ413">
        <v>0</v>
      </c>
      <c r="GA413">
        <v>1</v>
      </c>
    </row>
    <row r="414" spans="1:183" x14ac:dyDescent="0.3">
      <c r="A414" t="s">
        <v>52</v>
      </c>
      <c r="B414" t="s">
        <v>17</v>
      </c>
      <c r="C414" t="s">
        <v>96</v>
      </c>
      <c r="D414" s="6">
        <v>44790</v>
      </c>
      <c r="F414" s="46"/>
      <c r="G414" s="46"/>
      <c r="H414" s="46"/>
      <c r="FZ414">
        <v>0</v>
      </c>
      <c r="GA414">
        <v>1</v>
      </c>
    </row>
    <row r="415" spans="1:183" x14ac:dyDescent="0.3">
      <c r="A415" t="s">
        <v>52</v>
      </c>
      <c r="B415" t="s">
        <v>17</v>
      </c>
      <c r="C415" t="s">
        <v>96</v>
      </c>
      <c r="D415" s="6">
        <v>44792</v>
      </c>
      <c r="F415" s="46"/>
      <c r="G415" s="46"/>
      <c r="H415" s="46"/>
      <c r="FZ415">
        <v>0</v>
      </c>
      <c r="GA415">
        <v>1</v>
      </c>
    </row>
    <row r="416" spans="1:183" x14ac:dyDescent="0.3">
      <c r="A416" t="s">
        <v>52</v>
      </c>
      <c r="B416" t="s">
        <v>17</v>
      </c>
      <c r="C416" t="s">
        <v>96</v>
      </c>
      <c r="D416" s="6">
        <v>44806</v>
      </c>
      <c r="F416" s="46"/>
      <c r="G416" s="46"/>
      <c r="H416" s="46"/>
      <c r="FZ416">
        <v>0</v>
      </c>
      <c r="GA416">
        <v>1</v>
      </c>
    </row>
    <row r="417" spans="1:183" x14ac:dyDescent="0.3">
      <c r="A417" t="s">
        <v>52</v>
      </c>
      <c r="B417" t="s">
        <v>17</v>
      </c>
      <c r="C417" t="s">
        <v>96</v>
      </c>
      <c r="D417" s="6">
        <v>44809</v>
      </c>
      <c r="F417" s="46"/>
      <c r="G417" s="46"/>
      <c r="H417" s="46"/>
      <c r="FZ417">
        <v>0</v>
      </c>
      <c r="GA417">
        <v>1</v>
      </c>
    </row>
    <row r="418" spans="1:183" x14ac:dyDescent="0.3">
      <c r="A418" t="s">
        <v>52</v>
      </c>
      <c r="B418" t="s">
        <v>17</v>
      </c>
      <c r="C418" t="s">
        <v>96</v>
      </c>
      <c r="D418" s="6">
        <v>44810</v>
      </c>
      <c r="F418" s="46"/>
      <c r="G418" s="46"/>
      <c r="H418" s="46"/>
      <c r="FZ418">
        <v>0</v>
      </c>
      <c r="GA418">
        <v>1</v>
      </c>
    </row>
    <row r="419" spans="1:183" x14ac:dyDescent="0.3">
      <c r="A419" t="s">
        <v>52</v>
      </c>
      <c r="B419" t="s">
        <v>17</v>
      </c>
      <c r="C419" t="s">
        <v>96</v>
      </c>
      <c r="D419" s="6">
        <v>44811</v>
      </c>
      <c r="F419" s="46"/>
      <c r="G419" s="46"/>
      <c r="H419" s="46"/>
      <c r="FZ419">
        <v>0</v>
      </c>
      <c r="GA419">
        <v>1</v>
      </c>
    </row>
    <row r="420" spans="1:183" x14ac:dyDescent="0.3">
      <c r="A420" t="s">
        <v>52</v>
      </c>
      <c r="B420" t="s">
        <v>17</v>
      </c>
      <c r="C420" t="s">
        <v>96</v>
      </c>
      <c r="D420" s="6">
        <v>44812</v>
      </c>
      <c r="F420" s="46"/>
      <c r="G420" s="46"/>
      <c r="H420" s="46"/>
      <c r="FZ420">
        <v>0</v>
      </c>
      <c r="GA420">
        <v>1</v>
      </c>
    </row>
    <row r="421" spans="1:183" x14ac:dyDescent="0.3">
      <c r="A421" t="s">
        <v>52</v>
      </c>
      <c r="B421" t="s">
        <v>17</v>
      </c>
      <c r="C421" t="s">
        <v>96</v>
      </c>
      <c r="D421" s="6">
        <v>44813</v>
      </c>
      <c r="F421" s="46"/>
      <c r="G421" s="46"/>
      <c r="H421" s="46"/>
      <c r="FZ421">
        <v>0</v>
      </c>
      <c r="GA421">
        <v>1</v>
      </c>
    </row>
    <row r="422" spans="1:183" x14ac:dyDescent="0.3">
      <c r="A422" t="s">
        <v>52</v>
      </c>
      <c r="B422" t="s">
        <v>17</v>
      </c>
      <c r="C422" t="s">
        <v>98</v>
      </c>
      <c r="D422" s="6">
        <v>44753</v>
      </c>
      <c r="F422" s="46"/>
      <c r="G422" s="46"/>
      <c r="H422" s="46"/>
      <c r="FZ422">
        <v>0</v>
      </c>
      <c r="GA422">
        <v>1</v>
      </c>
    </row>
    <row r="423" spans="1:183" x14ac:dyDescent="0.3">
      <c r="A423" t="s">
        <v>52</v>
      </c>
      <c r="B423" t="s">
        <v>17</v>
      </c>
      <c r="C423" t="s">
        <v>98</v>
      </c>
      <c r="D423" s="6">
        <v>44758</v>
      </c>
      <c r="F423" s="46"/>
      <c r="G423" s="46"/>
      <c r="H423" s="46"/>
      <c r="FZ423">
        <v>0</v>
      </c>
      <c r="GA423">
        <v>1</v>
      </c>
    </row>
    <row r="424" spans="1:183" x14ac:dyDescent="0.3">
      <c r="A424" t="s">
        <v>52</v>
      </c>
      <c r="B424" t="s">
        <v>17</v>
      </c>
      <c r="C424" t="s">
        <v>98</v>
      </c>
      <c r="D424" s="6">
        <v>44759</v>
      </c>
      <c r="F424" s="46"/>
      <c r="G424" s="46"/>
      <c r="H424" s="46"/>
      <c r="FZ424">
        <v>0</v>
      </c>
      <c r="GA424">
        <v>1</v>
      </c>
    </row>
    <row r="425" spans="1:183" x14ac:dyDescent="0.3">
      <c r="A425" t="s">
        <v>52</v>
      </c>
      <c r="B425" t="s">
        <v>17</v>
      </c>
      <c r="C425" t="s">
        <v>98</v>
      </c>
      <c r="D425" s="6">
        <v>44766</v>
      </c>
      <c r="F425" s="46"/>
      <c r="G425" s="46"/>
      <c r="H425" s="46"/>
      <c r="FZ425">
        <v>0</v>
      </c>
      <c r="GA425">
        <v>1</v>
      </c>
    </row>
    <row r="426" spans="1:183" x14ac:dyDescent="0.3">
      <c r="A426" t="s">
        <v>52</v>
      </c>
      <c r="B426" t="s">
        <v>17</v>
      </c>
      <c r="C426" t="s">
        <v>98</v>
      </c>
      <c r="D426" s="6">
        <v>44771</v>
      </c>
      <c r="F426" s="46"/>
      <c r="G426" s="46"/>
      <c r="H426" s="46"/>
      <c r="FZ426">
        <v>0</v>
      </c>
      <c r="GA426">
        <v>1</v>
      </c>
    </row>
    <row r="427" spans="1:183" x14ac:dyDescent="0.3">
      <c r="A427" t="s">
        <v>52</v>
      </c>
      <c r="B427" t="s">
        <v>17</v>
      </c>
      <c r="C427" t="s">
        <v>98</v>
      </c>
      <c r="D427" s="6">
        <v>44789</v>
      </c>
      <c r="F427" s="46"/>
      <c r="G427" s="46"/>
      <c r="H427" s="46"/>
      <c r="FZ427">
        <v>0</v>
      </c>
      <c r="GA427">
        <v>1</v>
      </c>
    </row>
    <row r="428" spans="1:183" x14ac:dyDescent="0.3">
      <c r="A428" t="s">
        <v>52</v>
      </c>
      <c r="B428" t="s">
        <v>17</v>
      </c>
      <c r="C428" t="s">
        <v>98</v>
      </c>
      <c r="D428" s="6">
        <v>44790</v>
      </c>
      <c r="F428" s="46"/>
      <c r="G428" s="46"/>
      <c r="H428" s="46"/>
      <c r="FZ428">
        <v>0</v>
      </c>
      <c r="GA428">
        <v>1</v>
      </c>
    </row>
    <row r="429" spans="1:183" x14ac:dyDescent="0.3">
      <c r="A429" t="s">
        <v>52</v>
      </c>
      <c r="B429" t="s">
        <v>17</v>
      </c>
      <c r="C429" t="s">
        <v>98</v>
      </c>
      <c r="D429" s="6">
        <v>44792</v>
      </c>
      <c r="F429" s="46"/>
      <c r="G429" s="46"/>
      <c r="H429" s="46"/>
      <c r="FZ429">
        <v>0</v>
      </c>
      <c r="GA429">
        <v>1</v>
      </c>
    </row>
    <row r="430" spans="1:183" x14ac:dyDescent="0.3">
      <c r="A430" t="s">
        <v>52</v>
      </c>
      <c r="B430" t="s">
        <v>17</v>
      </c>
      <c r="C430" t="s">
        <v>98</v>
      </c>
      <c r="D430" s="6">
        <v>44806</v>
      </c>
      <c r="F430" s="46"/>
      <c r="G430" s="46"/>
      <c r="H430" s="46"/>
      <c r="FZ430">
        <v>0</v>
      </c>
      <c r="GA430">
        <v>1</v>
      </c>
    </row>
    <row r="431" spans="1:183" x14ac:dyDescent="0.3">
      <c r="A431" t="s">
        <v>52</v>
      </c>
      <c r="B431" t="s">
        <v>17</v>
      </c>
      <c r="C431" t="s">
        <v>98</v>
      </c>
      <c r="D431" s="6">
        <v>44809</v>
      </c>
      <c r="F431" s="46"/>
      <c r="G431" s="46"/>
      <c r="H431" s="46"/>
      <c r="FZ431">
        <v>0</v>
      </c>
      <c r="GA431">
        <v>1</v>
      </c>
    </row>
    <row r="432" spans="1:183" x14ac:dyDescent="0.3">
      <c r="A432" t="s">
        <v>52</v>
      </c>
      <c r="B432" t="s">
        <v>17</v>
      </c>
      <c r="C432" t="s">
        <v>98</v>
      </c>
      <c r="D432" s="6">
        <v>44810</v>
      </c>
      <c r="F432" s="46"/>
      <c r="G432" s="46"/>
      <c r="H432" s="46"/>
      <c r="FZ432">
        <v>0</v>
      </c>
      <c r="GA432">
        <v>1</v>
      </c>
    </row>
    <row r="433" spans="1:183" x14ac:dyDescent="0.3">
      <c r="A433" t="s">
        <v>52</v>
      </c>
      <c r="B433" t="s">
        <v>17</v>
      </c>
      <c r="C433" t="s">
        <v>98</v>
      </c>
      <c r="D433" s="6">
        <v>44811</v>
      </c>
      <c r="F433" s="46"/>
      <c r="G433" s="46"/>
      <c r="H433" s="46"/>
      <c r="FZ433">
        <v>0</v>
      </c>
      <c r="GA433">
        <v>1</v>
      </c>
    </row>
    <row r="434" spans="1:183" x14ac:dyDescent="0.3">
      <c r="A434" t="s">
        <v>52</v>
      </c>
      <c r="B434" t="s">
        <v>17</v>
      </c>
      <c r="C434" t="s">
        <v>98</v>
      </c>
      <c r="D434" s="6">
        <v>44812</v>
      </c>
      <c r="F434" s="46"/>
      <c r="G434" s="46"/>
      <c r="H434" s="46"/>
      <c r="FZ434">
        <v>0</v>
      </c>
      <c r="GA434">
        <v>1</v>
      </c>
    </row>
    <row r="435" spans="1:183" x14ac:dyDescent="0.3">
      <c r="A435" t="s">
        <v>52</v>
      </c>
      <c r="B435" t="s">
        <v>17</v>
      </c>
      <c r="C435" t="s">
        <v>98</v>
      </c>
      <c r="D435" s="6">
        <v>44813</v>
      </c>
      <c r="F435" s="46"/>
      <c r="G435" s="46"/>
      <c r="H435" s="46"/>
      <c r="FZ435">
        <v>0</v>
      </c>
      <c r="GA435">
        <v>1</v>
      </c>
    </row>
    <row r="436" spans="1:183" x14ac:dyDescent="0.3">
      <c r="A436" t="s">
        <v>52</v>
      </c>
      <c r="B436" t="s">
        <v>17</v>
      </c>
      <c r="C436" t="s">
        <v>105</v>
      </c>
      <c r="D436" s="6">
        <v>44753</v>
      </c>
      <c r="F436" s="46"/>
      <c r="G436" s="46"/>
      <c r="H436" s="46"/>
      <c r="FZ436">
        <v>0</v>
      </c>
      <c r="GA436">
        <v>1</v>
      </c>
    </row>
    <row r="437" spans="1:183" x14ac:dyDescent="0.3">
      <c r="A437" t="s">
        <v>52</v>
      </c>
      <c r="B437" t="s">
        <v>17</v>
      </c>
      <c r="C437" t="s">
        <v>105</v>
      </c>
      <c r="D437" s="6">
        <v>44758</v>
      </c>
      <c r="F437" s="46"/>
      <c r="G437" s="46"/>
      <c r="H437" s="46"/>
      <c r="FZ437">
        <v>0</v>
      </c>
      <c r="GA437">
        <v>1</v>
      </c>
    </row>
    <row r="438" spans="1:183" x14ac:dyDescent="0.3">
      <c r="A438" t="s">
        <v>52</v>
      </c>
      <c r="B438" t="s">
        <v>17</v>
      </c>
      <c r="C438" t="s">
        <v>105</v>
      </c>
      <c r="D438" s="6">
        <v>44759</v>
      </c>
      <c r="F438" s="46"/>
      <c r="G438" s="46"/>
      <c r="H438" s="46"/>
      <c r="FZ438">
        <v>0</v>
      </c>
      <c r="GA438">
        <v>1</v>
      </c>
    </row>
    <row r="439" spans="1:183" x14ac:dyDescent="0.3">
      <c r="A439" t="s">
        <v>52</v>
      </c>
      <c r="B439" t="s">
        <v>17</v>
      </c>
      <c r="C439" t="s">
        <v>105</v>
      </c>
      <c r="D439" s="6">
        <v>44766</v>
      </c>
      <c r="F439" s="46"/>
      <c r="G439" s="46"/>
      <c r="H439" s="46"/>
      <c r="FZ439">
        <v>0</v>
      </c>
      <c r="GA439">
        <v>1</v>
      </c>
    </row>
    <row r="440" spans="1:183" x14ac:dyDescent="0.3">
      <c r="A440" t="s">
        <v>52</v>
      </c>
      <c r="B440" t="s">
        <v>17</v>
      </c>
      <c r="C440" t="s">
        <v>105</v>
      </c>
      <c r="D440" s="6">
        <v>44771</v>
      </c>
      <c r="F440" s="46"/>
      <c r="G440" s="46"/>
      <c r="H440" s="46"/>
      <c r="FZ440">
        <v>0</v>
      </c>
      <c r="GA440">
        <v>1</v>
      </c>
    </row>
    <row r="441" spans="1:183" x14ac:dyDescent="0.3">
      <c r="A441" t="s">
        <v>52</v>
      </c>
      <c r="B441" t="s">
        <v>17</v>
      </c>
      <c r="C441" t="s">
        <v>105</v>
      </c>
      <c r="D441" s="6">
        <v>44789</v>
      </c>
      <c r="F441" s="46"/>
      <c r="G441" s="46"/>
      <c r="H441" s="46"/>
      <c r="FZ441">
        <v>0</v>
      </c>
      <c r="GA441">
        <v>1</v>
      </c>
    </row>
    <row r="442" spans="1:183" x14ac:dyDescent="0.3">
      <c r="A442" t="s">
        <v>52</v>
      </c>
      <c r="B442" t="s">
        <v>17</v>
      </c>
      <c r="C442" t="s">
        <v>105</v>
      </c>
      <c r="D442" s="6">
        <v>44790</v>
      </c>
      <c r="F442" s="46"/>
      <c r="G442" s="46"/>
      <c r="H442" s="46"/>
      <c r="FZ442">
        <v>0</v>
      </c>
      <c r="GA442">
        <v>1</v>
      </c>
    </row>
    <row r="443" spans="1:183" x14ac:dyDescent="0.3">
      <c r="A443" t="s">
        <v>52</v>
      </c>
      <c r="B443" t="s">
        <v>17</v>
      </c>
      <c r="C443" t="s">
        <v>105</v>
      </c>
      <c r="D443" s="6">
        <v>44792</v>
      </c>
      <c r="F443" s="46"/>
      <c r="G443" s="46"/>
      <c r="H443" s="46"/>
      <c r="FZ443">
        <v>0</v>
      </c>
      <c r="GA443">
        <v>1</v>
      </c>
    </row>
    <row r="444" spans="1:183" x14ac:dyDescent="0.3">
      <c r="A444" t="s">
        <v>52</v>
      </c>
      <c r="B444" t="s">
        <v>17</v>
      </c>
      <c r="C444" t="s">
        <v>105</v>
      </c>
      <c r="D444" s="6">
        <v>44806</v>
      </c>
      <c r="F444" s="46"/>
      <c r="G444" s="46"/>
      <c r="H444" s="46"/>
      <c r="FZ444">
        <v>0</v>
      </c>
      <c r="GA444">
        <v>1</v>
      </c>
    </row>
    <row r="445" spans="1:183" x14ac:dyDescent="0.3">
      <c r="A445" t="s">
        <v>52</v>
      </c>
      <c r="B445" t="s">
        <v>17</v>
      </c>
      <c r="C445" t="s">
        <v>105</v>
      </c>
      <c r="D445" s="6">
        <v>44809</v>
      </c>
      <c r="F445" s="46"/>
      <c r="G445" s="46"/>
      <c r="H445" s="46"/>
      <c r="FZ445">
        <v>0</v>
      </c>
      <c r="GA445">
        <v>1</v>
      </c>
    </row>
    <row r="446" spans="1:183" x14ac:dyDescent="0.3">
      <c r="A446" t="s">
        <v>52</v>
      </c>
      <c r="B446" t="s">
        <v>17</v>
      </c>
      <c r="C446" t="s">
        <v>105</v>
      </c>
      <c r="D446" s="6">
        <v>44810</v>
      </c>
      <c r="F446" s="46"/>
      <c r="G446" s="46"/>
      <c r="H446" s="46"/>
      <c r="FZ446">
        <v>0</v>
      </c>
      <c r="GA446">
        <v>1</v>
      </c>
    </row>
    <row r="447" spans="1:183" x14ac:dyDescent="0.3">
      <c r="A447" t="s">
        <v>52</v>
      </c>
      <c r="B447" t="s">
        <v>17</v>
      </c>
      <c r="C447" t="s">
        <v>105</v>
      </c>
      <c r="D447" s="6">
        <v>44811</v>
      </c>
      <c r="F447" s="46"/>
      <c r="G447" s="46"/>
      <c r="H447" s="46"/>
      <c r="FZ447">
        <v>0</v>
      </c>
      <c r="GA447">
        <v>1</v>
      </c>
    </row>
    <row r="448" spans="1:183" x14ac:dyDescent="0.3">
      <c r="A448" t="s">
        <v>52</v>
      </c>
      <c r="B448" t="s">
        <v>17</v>
      </c>
      <c r="C448" t="s">
        <v>105</v>
      </c>
      <c r="D448" s="6">
        <v>44812</v>
      </c>
      <c r="F448" s="46"/>
      <c r="G448" s="46"/>
      <c r="H448" s="46"/>
      <c r="FZ448">
        <v>0</v>
      </c>
      <c r="GA448">
        <v>1</v>
      </c>
    </row>
    <row r="449" spans="1:183" x14ac:dyDescent="0.3">
      <c r="A449" t="s">
        <v>52</v>
      </c>
      <c r="B449" t="s">
        <v>17</v>
      </c>
      <c r="C449" t="s">
        <v>105</v>
      </c>
      <c r="D449" s="6">
        <v>44813</v>
      </c>
      <c r="F449" s="46"/>
      <c r="G449" s="46"/>
      <c r="H449" s="46"/>
      <c r="FZ449">
        <v>0</v>
      </c>
      <c r="GA449">
        <v>1</v>
      </c>
    </row>
    <row r="450" spans="1:183" x14ac:dyDescent="0.3">
      <c r="A450" t="s">
        <v>52</v>
      </c>
      <c r="B450" t="s">
        <v>17</v>
      </c>
      <c r="C450" t="s">
        <v>93</v>
      </c>
      <c r="D450" s="6">
        <v>44753</v>
      </c>
      <c r="F450" s="46"/>
      <c r="G450" s="46"/>
      <c r="H450" s="46"/>
      <c r="FZ450">
        <v>0</v>
      </c>
      <c r="GA450">
        <v>1</v>
      </c>
    </row>
    <row r="451" spans="1:183" x14ac:dyDescent="0.3">
      <c r="A451" t="s">
        <v>52</v>
      </c>
      <c r="B451" t="s">
        <v>17</v>
      </c>
      <c r="C451" t="s">
        <v>93</v>
      </c>
      <c r="D451" s="6">
        <v>44758</v>
      </c>
      <c r="F451" s="46"/>
      <c r="G451" s="46"/>
      <c r="H451" s="46"/>
      <c r="FZ451">
        <v>0</v>
      </c>
      <c r="GA451">
        <v>1</v>
      </c>
    </row>
    <row r="452" spans="1:183" x14ac:dyDescent="0.3">
      <c r="A452" t="s">
        <v>52</v>
      </c>
      <c r="B452" t="s">
        <v>17</v>
      </c>
      <c r="C452" t="s">
        <v>93</v>
      </c>
      <c r="D452" s="6">
        <v>44759</v>
      </c>
      <c r="F452" s="46"/>
      <c r="G452" s="46"/>
      <c r="H452" s="46"/>
      <c r="FZ452">
        <v>0</v>
      </c>
      <c r="GA452">
        <v>1</v>
      </c>
    </row>
    <row r="453" spans="1:183" x14ac:dyDescent="0.3">
      <c r="A453" t="s">
        <v>52</v>
      </c>
      <c r="B453" t="s">
        <v>17</v>
      </c>
      <c r="C453" t="s">
        <v>93</v>
      </c>
      <c r="D453" s="6">
        <v>44766</v>
      </c>
      <c r="F453" s="46"/>
      <c r="G453" s="46"/>
      <c r="H453" s="46"/>
      <c r="FZ453">
        <v>0</v>
      </c>
      <c r="GA453">
        <v>1</v>
      </c>
    </row>
    <row r="454" spans="1:183" x14ac:dyDescent="0.3">
      <c r="A454" t="s">
        <v>52</v>
      </c>
      <c r="B454" t="s">
        <v>17</v>
      </c>
      <c r="C454" t="s">
        <v>93</v>
      </c>
      <c r="D454" s="6">
        <v>44771</v>
      </c>
      <c r="F454" s="46"/>
      <c r="G454" s="46"/>
      <c r="H454" s="46"/>
      <c r="FZ454">
        <v>0</v>
      </c>
      <c r="GA454">
        <v>1</v>
      </c>
    </row>
    <row r="455" spans="1:183" x14ac:dyDescent="0.3">
      <c r="A455" t="s">
        <v>52</v>
      </c>
      <c r="B455" t="s">
        <v>17</v>
      </c>
      <c r="C455" t="s">
        <v>93</v>
      </c>
      <c r="D455" s="6">
        <v>44789</v>
      </c>
      <c r="F455" s="46"/>
      <c r="G455" s="46"/>
      <c r="H455" s="46"/>
      <c r="FZ455">
        <v>0</v>
      </c>
      <c r="GA455">
        <v>1</v>
      </c>
    </row>
    <row r="456" spans="1:183" x14ac:dyDescent="0.3">
      <c r="A456" t="s">
        <v>52</v>
      </c>
      <c r="B456" t="s">
        <v>17</v>
      </c>
      <c r="C456" t="s">
        <v>93</v>
      </c>
      <c r="D456" s="6">
        <v>44790</v>
      </c>
      <c r="F456" s="46"/>
      <c r="G456" s="46"/>
      <c r="H456" s="46"/>
      <c r="FZ456">
        <v>0</v>
      </c>
      <c r="GA456">
        <v>1</v>
      </c>
    </row>
    <row r="457" spans="1:183" x14ac:dyDescent="0.3">
      <c r="A457" t="s">
        <v>52</v>
      </c>
      <c r="B457" t="s">
        <v>17</v>
      </c>
      <c r="C457" t="s">
        <v>93</v>
      </c>
      <c r="D457" s="6">
        <v>44792</v>
      </c>
      <c r="F457" s="46"/>
      <c r="G457" s="46"/>
      <c r="H457" s="46"/>
      <c r="FZ457">
        <v>0</v>
      </c>
      <c r="GA457">
        <v>1</v>
      </c>
    </row>
    <row r="458" spans="1:183" x14ac:dyDescent="0.3">
      <c r="A458" t="s">
        <v>52</v>
      </c>
      <c r="B458" t="s">
        <v>17</v>
      </c>
      <c r="C458" t="s">
        <v>93</v>
      </c>
      <c r="D458" s="6">
        <v>44806</v>
      </c>
      <c r="F458" s="46"/>
      <c r="G458" s="46"/>
      <c r="H458" s="46"/>
      <c r="FZ458">
        <v>0</v>
      </c>
      <c r="GA458">
        <v>1</v>
      </c>
    </row>
    <row r="459" spans="1:183" x14ac:dyDescent="0.3">
      <c r="A459" t="s">
        <v>52</v>
      </c>
      <c r="B459" t="s">
        <v>17</v>
      </c>
      <c r="C459" t="s">
        <v>93</v>
      </c>
      <c r="D459" s="6">
        <v>44809</v>
      </c>
      <c r="F459" s="46"/>
      <c r="G459" s="46"/>
      <c r="H459" s="46"/>
      <c r="FZ459">
        <v>0</v>
      </c>
      <c r="GA459">
        <v>1</v>
      </c>
    </row>
    <row r="460" spans="1:183" x14ac:dyDescent="0.3">
      <c r="A460" t="s">
        <v>52</v>
      </c>
      <c r="B460" t="s">
        <v>17</v>
      </c>
      <c r="C460" t="s">
        <v>93</v>
      </c>
      <c r="D460" s="6">
        <v>44810</v>
      </c>
      <c r="F460" s="46"/>
      <c r="G460" s="46"/>
      <c r="H460" s="46"/>
      <c r="FZ460">
        <v>0</v>
      </c>
      <c r="GA460">
        <v>1</v>
      </c>
    </row>
    <row r="461" spans="1:183" x14ac:dyDescent="0.3">
      <c r="A461" t="s">
        <v>52</v>
      </c>
      <c r="B461" t="s">
        <v>17</v>
      </c>
      <c r="C461" t="s">
        <v>93</v>
      </c>
      <c r="D461" s="6">
        <v>44811</v>
      </c>
      <c r="F461" s="46"/>
      <c r="G461" s="46"/>
      <c r="H461" s="46"/>
      <c r="FZ461">
        <v>0</v>
      </c>
      <c r="GA461">
        <v>1</v>
      </c>
    </row>
    <row r="462" spans="1:183" x14ac:dyDescent="0.3">
      <c r="A462" t="s">
        <v>52</v>
      </c>
      <c r="B462" t="s">
        <v>17</v>
      </c>
      <c r="C462" t="s">
        <v>93</v>
      </c>
      <c r="D462" s="6">
        <v>44812</v>
      </c>
      <c r="F462" s="46"/>
      <c r="G462" s="46"/>
      <c r="H462" s="46"/>
      <c r="FZ462">
        <v>0</v>
      </c>
      <c r="GA462">
        <v>1</v>
      </c>
    </row>
    <row r="463" spans="1:183" x14ac:dyDescent="0.3">
      <c r="A463" t="s">
        <v>52</v>
      </c>
      <c r="B463" t="s">
        <v>17</v>
      </c>
      <c r="C463" t="s">
        <v>93</v>
      </c>
      <c r="D463" s="6">
        <v>44813</v>
      </c>
      <c r="F463" s="46"/>
      <c r="G463" s="46"/>
      <c r="H463" s="46"/>
      <c r="FZ463">
        <v>0</v>
      </c>
      <c r="GA463">
        <v>1</v>
      </c>
    </row>
    <row r="464" spans="1:183" x14ac:dyDescent="0.3">
      <c r="A464" t="s">
        <v>52</v>
      </c>
      <c r="B464" t="s">
        <v>17</v>
      </c>
      <c r="C464" t="s">
        <v>101</v>
      </c>
      <c r="D464" s="6">
        <v>44753</v>
      </c>
      <c r="F464" s="46"/>
      <c r="G464" s="46"/>
      <c r="H464" s="46"/>
      <c r="FZ464">
        <v>0</v>
      </c>
      <c r="GA464">
        <v>1</v>
      </c>
    </row>
    <row r="465" spans="1:183" x14ac:dyDescent="0.3">
      <c r="A465" t="s">
        <v>52</v>
      </c>
      <c r="B465" t="s">
        <v>17</v>
      </c>
      <c r="C465" t="s">
        <v>101</v>
      </c>
      <c r="D465" s="6">
        <v>44758</v>
      </c>
      <c r="F465" s="46"/>
      <c r="G465" s="46"/>
      <c r="H465" s="46"/>
      <c r="FZ465">
        <v>0</v>
      </c>
      <c r="GA465">
        <v>1</v>
      </c>
    </row>
    <row r="466" spans="1:183" x14ac:dyDescent="0.3">
      <c r="A466" t="s">
        <v>52</v>
      </c>
      <c r="B466" t="s">
        <v>17</v>
      </c>
      <c r="C466" t="s">
        <v>101</v>
      </c>
      <c r="D466" s="6">
        <v>44759</v>
      </c>
      <c r="F466" s="46"/>
      <c r="G466" s="46"/>
      <c r="H466" s="46"/>
      <c r="FZ466">
        <v>0</v>
      </c>
      <c r="GA466">
        <v>1</v>
      </c>
    </row>
    <row r="467" spans="1:183" x14ac:dyDescent="0.3">
      <c r="A467" t="s">
        <v>52</v>
      </c>
      <c r="B467" t="s">
        <v>17</v>
      </c>
      <c r="C467" t="s">
        <v>101</v>
      </c>
      <c r="D467" s="6">
        <v>44766</v>
      </c>
      <c r="F467" s="46"/>
      <c r="G467" s="46"/>
      <c r="H467" s="46"/>
      <c r="FZ467">
        <v>0</v>
      </c>
      <c r="GA467">
        <v>1</v>
      </c>
    </row>
    <row r="468" spans="1:183" x14ac:dyDescent="0.3">
      <c r="A468" t="s">
        <v>52</v>
      </c>
      <c r="B468" t="s">
        <v>17</v>
      </c>
      <c r="C468" t="s">
        <v>101</v>
      </c>
      <c r="D468" s="6">
        <v>44771</v>
      </c>
      <c r="F468" s="46"/>
      <c r="G468" s="46"/>
      <c r="H468" s="46"/>
      <c r="FZ468">
        <v>0</v>
      </c>
      <c r="GA468">
        <v>1</v>
      </c>
    </row>
    <row r="469" spans="1:183" x14ac:dyDescent="0.3">
      <c r="A469" t="s">
        <v>52</v>
      </c>
      <c r="B469" t="s">
        <v>17</v>
      </c>
      <c r="C469" t="s">
        <v>101</v>
      </c>
      <c r="D469" s="6">
        <v>44789</v>
      </c>
      <c r="F469" s="46"/>
      <c r="G469" s="46"/>
      <c r="H469" s="46"/>
      <c r="FZ469">
        <v>0</v>
      </c>
      <c r="GA469">
        <v>1</v>
      </c>
    </row>
    <row r="470" spans="1:183" x14ac:dyDescent="0.3">
      <c r="A470" t="s">
        <v>52</v>
      </c>
      <c r="B470" t="s">
        <v>17</v>
      </c>
      <c r="C470" t="s">
        <v>101</v>
      </c>
      <c r="D470" s="6">
        <v>44790</v>
      </c>
      <c r="F470" s="46"/>
      <c r="G470" s="46"/>
      <c r="H470" s="46"/>
      <c r="FZ470">
        <v>0</v>
      </c>
      <c r="GA470">
        <v>1</v>
      </c>
    </row>
    <row r="471" spans="1:183" x14ac:dyDescent="0.3">
      <c r="A471" t="s">
        <v>52</v>
      </c>
      <c r="B471" t="s">
        <v>17</v>
      </c>
      <c r="C471" t="s">
        <v>101</v>
      </c>
      <c r="D471" s="6">
        <v>44792</v>
      </c>
      <c r="F471" s="46"/>
      <c r="G471" s="46"/>
      <c r="H471" s="46"/>
      <c r="FZ471">
        <v>0</v>
      </c>
      <c r="GA471">
        <v>1</v>
      </c>
    </row>
    <row r="472" spans="1:183" x14ac:dyDescent="0.3">
      <c r="A472" t="s">
        <v>52</v>
      </c>
      <c r="B472" t="s">
        <v>17</v>
      </c>
      <c r="C472" t="s">
        <v>101</v>
      </c>
      <c r="D472" s="6">
        <v>44806</v>
      </c>
      <c r="F472" s="46"/>
      <c r="G472" s="46"/>
      <c r="H472" s="46"/>
      <c r="FZ472">
        <v>0</v>
      </c>
      <c r="GA472">
        <v>1</v>
      </c>
    </row>
    <row r="473" spans="1:183" x14ac:dyDescent="0.3">
      <c r="A473" t="s">
        <v>52</v>
      </c>
      <c r="B473" t="s">
        <v>17</v>
      </c>
      <c r="C473" t="s">
        <v>101</v>
      </c>
      <c r="D473" s="6">
        <v>44809</v>
      </c>
      <c r="F473" s="46"/>
      <c r="G473" s="46"/>
      <c r="H473" s="46"/>
      <c r="FZ473">
        <v>0</v>
      </c>
      <c r="GA473">
        <v>1</v>
      </c>
    </row>
    <row r="474" spans="1:183" x14ac:dyDescent="0.3">
      <c r="A474" t="s">
        <v>52</v>
      </c>
      <c r="B474" t="s">
        <v>17</v>
      </c>
      <c r="C474" t="s">
        <v>101</v>
      </c>
      <c r="D474" s="6">
        <v>44810</v>
      </c>
      <c r="F474" s="46"/>
      <c r="G474" s="46"/>
      <c r="H474" s="46"/>
      <c r="FZ474">
        <v>0</v>
      </c>
      <c r="GA474">
        <v>1</v>
      </c>
    </row>
    <row r="475" spans="1:183" x14ac:dyDescent="0.3">
      <c r="A475" t="s">
        <v>52</v>
      </c>
      <c r="B475" t="s">
        <v>17</v>
      </c>
      <c r="C475" t="s">
        <v>101</v>
      </c>
      <c r="D475" s="6">
        <v>44811</v>
      </c>
      <c r="F475" s="46"/>
      <c r="G475" s="46"/>
      <c r="H475" s="46"/>
      <c r="FZ475">
        <v>0</v>
      </c>
      <c r="GA475">
        <v>1</v>
      </c>
    </row>
    <row r="476" spans="1:183" x14ac:dyDescent="0.3">
      <c r="A476" t="s">
        <v>52</v>
      </c>
      <c r="B476" t="s">
        <v>17</v>
      </c>
      <c r="C476" t="s">
        <v>101</v>
      </c>
      <c r="D476" s="6">
        <v>44812</v>
      </c>
      <c r="F476" s="46"/>
      <c r="G476" s="46"/>
      <c r="H476" s="46"/>
      <c r="FZ476">
        <v>0</v>
      </c>
      <c r="GA476">
        <v>1</v>
      </c>
    </row>
    <row r="477" spans="1:183" x14ac:dyDescent="0.3">
      <c r="A477" t="s">
        <v>52</v>
      </c>
      <c r="B477" t="s">
        <v>17</v>
      </c>
      <c r="C477" t="s">
        <v>101</v>
      </c>
      <c r="D477" s="6">
        <v>44813</v>
      </c>
      <c r="F477" s="46"/>
      <c r="G477" s="46"/>
      <c r="H477" s="46"/>
      <c r="FZ477">
        <v>0</v>
      </c>
      <c r="GA477">
        <v>1</v>
      </c>
    </row>
    <row r="478" spans="1:183" x14ac:dyDescent="0.3">
      <c r="A478" t="s">
        <v>52</v>
      </c>
      <c r="B478" t="s">
        <v>18</v>
      </c>
      <c r="C478" t="s">
        <v>99</v>
      </c>
      <c r="D478" s="6">
        <v>44753</v>
      </c>
      <c r="F478" s="46"/>
      <c r="G478" s="46"/>
      <c r="H478" s="46"/>
      <c r="FZ478">
        <v>0</v>
      </c>
      <c r="GA478">
        <v>1</v>
      </c>
    </row>
    <row r="479" spans="1:183" x14ac:dyDescent="0.3">
      <c r="A479" t="s">
        <v>52</v>
      </c>
      <c r="B479" t="s">
        <v>18</v>
      </c>
      <c r="C479" t="s">
        <v>99</v>
      </c>
      <c r="D479" s="6">
        <v>44758</v>
      </c>
      <c r="F479" s="46"/>
      <c r="G479" s="46"/>
      <c r="H479" s="46"/>
      <c r="FZ479">
        <v>0</v>
      </c>
      <c r="GA479">
        <v>1</v>
      </c>
    </row>
    <row r="480" spans="1:183" x14ac:dyDescent="0.3">
      <c r="A480" t="s">
        <v>52</v>
      </c>
      <c r="B480" t="s">
        <v>18</v>
      </c>
      <c r="C480" t="s">
        <v>99</v>
      </c>
      <c r="D480" s="6">
        <v>44759</v>
      </c>
      <c r="F480" s="46"/>
      <c r="G480" s="46"/>
      <c r="H480" s="46"/>
      <c r="FZ480">
        <v>0</v>
      </c>
      <c r="GA480">
        <v>1</v>
      </c>
    </row>
    <row r="481" spans="1:183" x14ac:dyDescent="0.3">
      <c r="A481" t="s">
        <v>52</v>
      </c>
      <c r="B481" t="s">
        <v>18</v>
      </c>
      <c r="C481" t="s">
        <v>99</v>
      </c>
      <c r="D481" s="6">
        <v>44766</v>
      </c>
      <c r="F481" s="46"/>
      <c r="G481" s="46"/>
      <c r="H481" s="46"/>
      <c r="FZ481">
        <v>0</v>
      </c>
      <c r="GA481">
        <v>1</v>
      </c>
    </row>
    <row r="482" spans="1:183" x14ac:dyDescent="0.3">
      <c r="A482" t="s">
        <v>52</v>
      </c>
      <c r="B482" t="s">
        <v>18</v>
      </c>
      <c r="C482" t="s">
        <v>99</v>
      </c>
      <c r="D482" s="6">
        <v>44771</v>
      </c>
      <c r="F482" s="46"/>
      <c r="G482" s="46"/>
      <c r="H482" s="46"/>
      <c r="FZ482">
        <v>0</v>
      </c>
      <c r="GA482">
        <v>1</v>
      </c>
    </row>
    <row r="483" spans="1:183" x14ac:dyDescent="0.3">
      <c r="A483" t="s">
        <v>52</v>
      </c>
      <c r="B483" t="s">
        <v>18</v>
      </c>
      <c r="C483" t="s">
        <v>99</v>
      </c>
      <c r="D483" s="6">
        <v>44789</v>
      </c>
      <c r="F483" s="46"/>
      <c r="G483" s="46"/>
      <c r="H483" s="46"/>
      <c r="FZ483">
        <v>0</v>
      </c>
      <c r="GA483">
        <v>1</v>
      </c>
    </row>
    <row r="484" spans="1:183" x14ac:dyDescent="0.3">
      <c r="A484" t="s">
        <v>52</v>
      </c>
      <c r="B484" t="s">
        <v>18</v>
      </c>
      <c r="C484" t="s">
        <v>99</v>
      </c>
      <c r="D484" s="6">
        <v>44790</v>
      </c>
      <c r="F484" s="46"/>
      <c r="G484" s="46"/>
      <c r="H484" s="46"/>
      <c r="FZ484">
        <v>0</v>
      </c>
      <c r="GA484">
        <v>1</v>
      </c>
    </row>
    <row r="485" spans="1:183" x14ac:dyDescent="0.3">
      <c r="A485" t="s">
        <v>52</v>
      </c>
      <c r="B485" t="s">
        <v>18</v>
      </c>
      <c r="C485" t="s">
        <v>99</v>
      </c>
      <c r="D485" s="6">
        <v>44792</v>
      </c>
      <c r="F485" s="46"/>
      <c r="G485" s="46"/>
      <c r="H485" s="46"/>
      <c r="FZ485">
        <v>0</v>
      </c>
      <c r="GA485">
        <v>1</v>
      </c>
    </row>
    <row r="486" spans="1:183" x14ac:dyDescent="0.3">
      <c r="A486" t="s">
        <v>52</v>
      </c>
      <c r="B486" t="s">
        <v>18</v>
      </c>
      <c r="C486" t="s">
        <v>99</v>
      </c>
      <c r="D486" s="6">
        <v>44806</v>
      </c>
      <c r="F486" s="46"/>
      <c r="G486" s="46"/>
      <c r="H486" s="46"/>
      <c r="FZ486">
        <v>0</v>
      </c>
      <c r="GA486">
        <v>1</v>
      </c>
    </row>
    <row r="487" spans="1:183" x14ac:dyDescent="0.3">
      <c r="A487" t="s">
        <v>52</v>
      </c>
      <c r="B487" t="s">
        <v>18</v>
      </c>
      <c r="C487" t="s">
        <v>99</v>
      </c>
      <c r="D487" s="6">
        <v>44809</v>
      </c>
      <c r="F487" s="46"/>
      <c r="G487" s="46"/>
      <c r="H487" s="46"/>
      <c r="FZ487">
        <v>0</v>
      </c>
      <c r="GA487">
        <v>1</v>
      </c>
    </row>
    <row r="488" spans="1:183" x14ac:dyDescent="0.3">
      <c r="A488" t="s">
        <v>52</v>
      </c>
      <c r="B488" t="s">
        <v>18</v>
      </c>
      <c r="C488" t="s">
        <v>99</v>
      </c>
      <c r="D488" s="6">
        <v>44810</v>
      </c>
      <c r="F488" s="46"/>
      <c r="G488" s="46"/>
      <c r="H488" s="46"/>
      <c r="FZ488">
        <v>0</v>
      </c>
      <c r="GA488">
        <v>1</v>
      </c>
    </row>
    <row r="489" spans="1:183" x14ac:dyDescent="0.3">
      <c r="A489" t="s">
        <v>52</v>
      </c>
      <c r="B489" t="s">
        <v>18</v>
      </c>
      <c r="C489" t="s">
        <v>99</v>
      </c>
      <c r="D489" s="6">
        <v>44811</v>
      </c>
      <c r="F489" s="46"/>
      <c r="G489" s="46"/>
      <c r="H489" s="46"/>
      <c r="FZ489">
        <v>0</v>
      </c>
      <c r="GA489">
        <v>1</v>
      </c>
    </row>
    <row r="490" spans="1:183" x14ac:dyDescent="0.3">
      <c r="A490" t="s">
        <v>52</v>
      </c>
      <c r="B490" t="s">
        <v>18</v>
      </c>
      <c r="C490" t="s">
        <v>99</v>
      </c>
      <c r="D490" s="6">
        <v>44812</v>
      </c>
      <c r="F490" s="46"/>
      <c r="G490" s="46"/>
      <c r="H490" s="46"/>
      <c r="FZ490">
        <v>0</v>
      </c>
      <c r="GA490">
        <v>1</v>
      </c>
    </row>
    <row r="491" spans="1:183" x14ac:dyDescent="0.3">
      <c r="A491" t="s">
        <v>52</v>
      </c>
      <c r="B491" t="s">
        <v>18</v>
      </c>
      <c r="C491" t="s">
        <v>99</v>
      </c>
      <c r="D491" s="6">
        <v>44813</v>
      </c>
      <c r="F491" s="46"/>
      <c r="G491" s="46"/>
      <c r="H491" s="46"/>
      <c r="FZ491">
        <v>0</v>
      </c>
      <c r="GA491">
        <v>1</v>
      </c>
    </row>
    <row r="492" spans="1:183" x14ac:dyDescent="0.3">
      <c r="A492" t="s">
        <v>52</v>
      </c>
      <c r="B492" t="s">
        <v>18</v>
      </c>
      <c r="C492" t="s">
        <v>100</v>
      </c>
      <c r="D492" s="6">
        <v>44753</v>
      </c>
      <c r="F492" s="46"/>
      <c r="G492" s="46"/>
      <c r="H492" s="46"/>
      <c r="FZ492">
        <v>0</v>
      </c>
      <c r="GA492">
        <v>1</v>
      </c>
    </row>
    <row r="493" spans="1:183" x14ac:dyDescent="0.3">
      <c r="A493" t="s">
        <v>52</v>
      </c>
      <c r="B493" t="s">
        <v>18</v>
      </c>
      <c r="C493" t="s">
        <v>100</v>
      </c>
      <c r="D493" s="6">
        <v>44758</v>
      </c>
      <c r="F493" s="46"/>
      <c r="G493" s="46"/>
      <c r="H493" s="46"/>
      <c r="FZ493">
        <v>0</v>
      </c>
      <c r="GA493">
        <v>1</v>
      </c>
    </row>
    <row r="494" spans="1:183" x14ac:dyDescent="0.3">
      <c r="A494" t="s">
        <v>52</v>
      </c>
      <c r="B494" t="s">
        <v>18</v>
      </c>
      <c r="C494" t="s">
        <v>100</v>
      </c>
      <c r="D494" s="6">
        <v>44759</v>
      </c>
      <c r="F494" s="46"/>
      <c r="G494" s="46"/>
      <c r="H494" s="46"/>
      <c r="FZ494">
        <v>0</v>
      </c>
      <c r="GA494">
        <v>1</v>
      </c>
    </row>
    <row r="495" spans="1:183" x14ac:dyDescent="0.3">
      <c r="A495" t="s">
        <v>52</v>
      </c>
      <c r="B495" t="s">
        <v>18</v>
      </c>
      <c r="C495" t="s">
        <v>100</v>
      </c>
      <c r="D495" s="6">
        <v>44766</v>
      </c>
      <c r="F495" s="46"/>
      <c r="G495" s="46"/>
      <c r="H495" s="46"/>
      <c r="FZ495">
        <v>0</v>
      </c>
      <c r="GA495">
        <v>1</v>
      </c>
    </row>
    <row r="496" spans="1:183" x14ac:dyDescent="0.3">
      <c r="A496" t="s">
        <v>52</v>
      </c>
      <c r="B496" t="s">
        <v>18</v>
      </c>
      <c r="C496" t="s">
        <v>100</v>
      </c>
      <c r="D496" s="6">
        <v>44771</v>
      </c>
      <c r="F496" s="46"/>
      <c r="G496" s="46"/>
      <c r="H496" s="46"/>
      <c r="FZ496">
        <v>0</v>
      </c>
      <c r="GA496">
        <v>1</v>
      </c>
    </row>
    <row r="497" spans="1:183" x14ac:dyDescent="0.3">
      <c r="A497" t="s">
        <v>52</v>
      </c>
      <c r="B497" t="s">
        <v>18</v>
      </c>
      <c r="C497" t="s">
        <v>100</v>
      </c>
      <c r="D497" s="6">
        <v>44789</v>
      </c>
      <c r="F497" s="46"/>
      <c r="G497" s="46"/>
      <c r="H497" s="46"/>
      <c r="EH497" s="34"/>
      <c r="FZ497">
        <v>0</v>
      </c>
      <c r="GA497">
        <v>1</v>
      </c>
    </row>
    <row r="498" spans="1:183" x14ac:dyDescent="0.3">
      <c r="A498" t="s">
        <v>52</v>
      </c>
      <c r="B498" t="s">
        <v>18</v>
      </c>
      <c r="C498" t="s">
        <v>100</v>
      </c>
      <c r="D498" s="6">
        <v>44790</v>
      </c>
      <c r="F498" s="46"/>
      <c r="G498" s="46"/>
      <c r="H498" s="46"/>
      <c r="FZ498">
        <v>0</v>
      </c>
      <c r="GA498">
        <v>1</v>
      </c>
    </row>
    <row r="499" spans="1:183" x14ac:dyDescent="0.3">
      <c r="A499" t="s">
        <v>52</v>
      </c>
      <c r="B499" t="s">
        <v>18</v>
      </c>
      <c r="C499" t="s">
        <v>100</v>
      </c>
      <c r="D499" s="6">
        <v>44792</v>
      </c>
      <c r="F499" s="46"/>
      <c r="G499" s="46"/>
      <c r="H499" s="46"/>
      <c r="FZ499">
        <v>0</v>
      </c>
      <c r="GA499">
        <v>1</v>
      </c>
    </row>
    <row r="500" spans="1:183" x14ac:dyDescent="0.3">
      <c r="A500" t="s">
        <v>52</v>
      </c>
      <c r="B500" t="s">
        <v>18</v>
      </c>
      <c r="C500" t="s">
        <v>100</v>
      </c>
      <c r="D500" s="6">
        <v>44806</v>
      </c>
      <c r="F500" s="46"/>
      <c r="G500" s="46"/>
      <c r="H500" s="46"/>
      <c r="FZ500">
        <v>0</v>
      </c>
      <c r="GA500">
        <v>1</v>
      </c>
    </row>
    <row r="501" spans="1:183" x14ac:dyDescent="0.3">
      <c r="A501" t="s">
        <v>52</v>
      </c>
      <c r="B501" t="s">
        <v>18</v>
      </c>
      <c r="C501" t="s">
        <v>100</v>
      </c>
      <c r="D501" s="6">
        <v>44809</v>
      </c>
      <c r="F501" s="46"/>
      <c r="G501" s="46"/>
      <c r="H501" s="46"/>
      <c r="FZ501">
        <v>0</v>
      </c>
      <c r="GA501">
        <v>1</v>
      </c>
    </row>
    <row r="502" spans="1:183" x14ac:dyDescent="0.3">
      <c r="A502" t="s">
        <v>52</v>
      </c>
      <c r="B502" t="s">
        <v>18</v>
      </c>
      <c r="C502" t="s">
        <v>100</v>
      </c>
      <c r="D502" s="6">
        <v>44810</v>
      </c>
      <c r="F502" s="46"/>
      <c r="G502" s="46"/>
      <c r="H502" s="46"/>
      <c r="FZ502">
        <v>0</v>
      </c>
      <c r="GA502">
        <v>1</v>
      </c>
    </row>
    <row r="503" spans="1:183" x14ac:dyDescent="0.3">
      <c r="A503" t="s">
        <v>52</v>
      </c>
      <c r="B503" t="s">
        <v>18</v>
      </c>
      <c r="C503" t="s">
        <v>100</v>
      </c>
      <c r="D503" s="6">
        <v>44811</v>
      </c>
      <c r="F503" s="46"/>
      <c r="G503" s="46"/>
      <c r="H503" s="46"/>
      <c r="FZ503">
        <v>0</v>
      </c>
      <c r="GA503">
        <v>1</v>
      </c>
    </row>
    <row r="504" spans="1:183" x14ac:dyDescent="0.3">
      <c r="A504" t="s">
        <v>52</v>
      </c>
      <c r="B504" t="s">
        <v>18</v>
      </c>
      <c r="C504" t="s">
        <v>100</v>
      </c>
      <c r="D504" s="6">
        <v>44812</v>
      </c>
      <c r="F504" s="46"/>
      <c r="G504" s="46"/>
      <c r="H504" s="46"/>
      <c r="FZ504">
        <v>0</v>
      </c>
      <c r="GA504">
        <v>1</v>
      </c>
    </row>
    <row r="505" spans="1:183" x14ac:dyDescent="0.3">
      <c r="A505" t="s">
        <v>52</v>
      </c>
      <c r="B505" t="s">
        <v>18</v>
      </c>
      <c r="C505" t="s">
        <v>100</v>
      </c>
      <c r="D505" s="6">
        <v>44813</v>
      </c>
      <c r="F505" s="46"/>
      <c r="G505" s="46"/>
      <c r="H505" s="46"/>
      <c r="FZ505">
        <v>0</v>
      </c>
      <c r="GA505">
        <v>1</v>
      </c>
    </row>
    <row r="506" spans="1:183" x14ac:dyDescent="0.3">
      <c r="A506" t="s">
        <v>52</v>
      </c>
      <c r="B506" t="s">
        <v>18</v>
      </c>
      <c r="C506" t="s">
        <v>54</v>
      </c>
      <c r="D506" s="6">
        <v>44753</v>
      </c>
      <c r="F506" s="46"/>
      <c r="G506" s="46"/>
      <c r="H506" s="46"/>
      <c r="FZ506">
        <v>0</v>
      </c>
      <c r="GA506">
        <v>1</v>
      </c>
    </row>
    <row r="507" spans="1:183" x14ac:dyDescent="0.3">
      <c r="A507" t="s">
        <v>52</v>
      </c>
      <c r="B507" t="s">
        <v>18</v>
      </c>
      <c r="C507" t="s">
        <v>54</v>
      </c>
      <c r="D507" s="6">
        <v>44758</v>
      </c>
      <c r="E507" s="46">
        <v>17</v>
      </c>
      <c r="F507" s="46">
        <v>18</v>
      </c>
      <c r="G507" s="46">
        <v>17</v>
      </c>
      <c r="H507" s="46">
        <v>18</v>
      </c>
      <c r="I507">
        <v>12480</v>
      </c>
      <c r="J507">
        <v>72721</v>
      </c>
      <c r="K507">
        <v>1.483641</v>
      </c>
      <c r="L507">
        <v>1.252259</v>
      </c>
      <c r="M507">
        <v>1.0945339999999999</v>
      </c>
      <c r="N507">
        <v>0.98115629999999998</v>
      </c>
      <c r="O507">
        <v>0.89888869999999998</v>
      </c>
      <c r="P507">
        <v>0.86527659999999995</v>
      </c>
      <c r="Q507">
        <v>0.82922030000000002</v>
      </c>
      <c r="R507">
        <v>0.82900799999999997</v>
      </c>
      <c r="S507">
        <v>0.89683199999999996</v>
      </c>
      <c r="T507">
        <v>1.0345299999999999</v>
      </c>
      <c r="U507">
        <v>1.2108319999999999</v>
      </c>
      <c r="V507">
        <v>1.441046</v>
      </c>
      <c r="W507">
        <v>1.724253</v>
      </c>
      <c r="X507">
        <v>2.0082270000000002</v>
      </c>
      <c r="Y507">
        <v>2.3106460000000002</v>
      </c>
      <c r="Z507">
        <v>2.5715129999999999</v>
      </c>
      <c r="AA507">
        <v>2.8439800000000002</v>
      </c>
      <c r="AB507">
        <v>3.132082</v>
      </c>
      <c r="AC507">
        <v>3.3074919999999999</v>
      </c>
      <c r="AD507">
        <v>3.2808139999999999</v>
      </c>
      <c r="AE507">
        <v>3.0393859999999999</v>
      </c>
      <c r="AF507">
        <v>2.7839330000000002</v>
      </c>
      <c r="AG507">
        <v>2.4248289999999999</v>
      </c>
      <c r="AH507">
        <v>2.0614029999999999</v>
      </c>
      <c r="AI507">
        <v>6.7369999999999999E-3</v>
      </c>
      <c r="AJ507">
        <v>-5.4831000000000003E-3</v>
      </c>
      <c r="AK507">
        <v>-5.2902000000000001E-3</v>
      </c>
      <c r="AL507">
        <v>-5.5241999999999999E-3</v>
      </c>
      <c r="AM507">
        <v>-1.28802E-2</v>
      </c>
      <c r="AN507">
        <v>-1.6316E-3</v>
      </c>
      <c r="AO507">
        <v>-1.5136200000000001E-2</v>
      </c>
      <c r="AP507">
        <v>-9.3419000000000002E-3</v>
      </c>
      <c r="AQ507">
        <v>-5.1739999999999998E-3</v>
      </c>
      <c r="AR507">
        <v>-2.7509000000000001E-3</v>
      </c>
      <c r="AS507">
        <v>-8.0946999999999998E-3</v>
      </c>
      <c r="AT507">
        <v>-7.0863000000000002E-3</v>
      </c>
      <c r="AU507">
        <v>-1.8991600000000001E-2</v>
      </c>
      <c r="AV507">
        <v>-2.1282499999999999E-2</v>
      </c>
      <c r="AW507">
        <v>-3.4801800000000001E-2</v>
      </c>
      <c r="AX507">
        <v>-5.36243E-2</v>
      </c>
      <c r="AY507">
        <v>0.222992</v>
      </c>
      <c r="AZ507">
        <v>0.28822009999999998</v>
      </c>
      <c r="BA507">
        <v>-0.1537887</v>
      </c>
      <c r="BB507">
        <v>-0.15770590000000001</v>
      </c>
      <c r="BC507">
        <v>-0.1224589</v>
      </c>
      <c r="BD507">
        <v>-8.54269E-2</v>
      </c>
      <c r="BE507">
        <v>-5.8770900000000001E-2</v>
      </c>
      <c r="BF507">
        <v>-2.6833900000000001E-2</v>
      </c>
      <c r="BG507">
        <v>1.47148E-2</v>
      </c>
      <c r="BH507">
        <v>1.5876E-3</v>
      </c>
      <c r="BI507">
        <v>9.5040000000000001E-4</v>
      </c>
      <c r="BJ507">
        <v>3.0810000000000001E-4</v>
      </c>
      <c r="BK507">
        <v>-7.4850000000000003E-3</v>
      </c>
      <c r="BL507">
        <v>3.4853000000000002E-3</v>
      </c>
      <c r="BM507">
        <v>-9.6816999999999997E-3</v>
      </c>
      <c r="BN507">
        <v>-3.2843E-3</v>
      </c>
      <c r="BO507">
        <v>1.707E-3</v>
      </c>
      <c r="BP507">
        <v>5.1641999999999999E-3</v>
      </c>
      <c r="BQ507">
        <v>8.2600000000000002E-4</v>
      </c>
      <c r="BR507">
        <v>2.8234000000000002E-3</v>
      </c>
      <c r="BS507">
        <v>-8.3245999999999997E-3</v>
      </c>
      <c r="BT507">
        <v>-1.0145599999999999E-2</v>
      </c>
      <c r="BU507">
        <v>-2.3099600000000001E-2</v>
      </c>
      <c r="BV507">
        <v>-4.1852500000000001E-2</v>
      </c>
      <c r="BW507">
        <v>0.23494989999999999</v>
      </c>
      <c r="BX507">
        <v>0.30061100000000002</v>
      </c>
      <c r="BY507">
        <v>-0.14102190000000001</v>
      </c>
      <c r="BZ507">
        <v>-0.1451587</v>
      </c>
      <c r="CA507">
        <v>-0.1102891</v>
      </c>
      <c r="CB507">
        <v>-7.3704099999999995E-2</v>
      </c>
      <c r="CC507">
        <v>-4.7788600000000001E-2</v>
      </c>
      <c r="CD507">
        <v>-1.6902899999999998E-2</v>
      </c>
      <c r="CE507">
        <v>2.0240299999999999E-2</v>
      </c>
      <c r="CF507">
        <v>6.4847000000000004E-3</v>
      </c>
      <c r="CG507">
        <v>5.2725999999999997E-3</v>
      </c>
      <c r="CH507">
        <v>4.3474999999999998E-3</v>
      </c>
      <c r="CI507">
        <v>-3.7483E-3</v>
      </c>
      <c r="CJ507">
        <v>7.0292000000000002E-3</v>
      </c>
      <c r="CK507">
        <v>-5.9039000000000001E-3</v>
      </c>
      <c r="CL507">
        <v>9.1109999999999997E-4</v>
      </c>
      <c r="CM507">
        <v>6.4726999999999996E-3</v>
      </c>
      <c r="CN507">
        <v>1.06462E-2</v>
      </c>
      <c r="CO507">
        <v>7.0045000000000003E-3</v>
      </c>
      <c r="CP507">
        <v>9.6869E-3</v>
      </c>
      <c r="CQ507">
        <v>-9.366E-4</v>
      </c>
      <c r="CR507">
        <v>-2.4321999999999998E-3</v>
      </c>
      <c r="CS507">
        <v>-1.49947E-2</v>
      </c>
      <c r="CT507">
        <v>-3.3699300000000001E-2</v>
      </c>
      <c r="CU507">
        <v>0.2432318</v>
      </c>
      <c r="CV507">
        <v>0.30919289999999999</v>
      </c>
      <c r="CW507">
        <v>-0.13217960000000001</v>
      </c>
      <c r="CX507">
        <v>-0.13646849999999999</v>
      </c>
      <c r="CY507">
        <v>-0.1018603</v>
      </c>
      <c r="CZ507">
        <v>-6.5584900000000002E-2</v>
      </c>
      <c r="DA507">
        <v>-4.01824E-2</v>
      </c>
      <c r="DB507">
        <v>-1.00248E-2</v>
      </c>
      <c r="DC507">
        <v>2.5765799999999998E-2</v>
      </c>
      <c r="DD507">
        <v>1.1381799999999999E-2</v>
      </c>
      <c r="DE507">
        <v>9.5948000000000006E-3</v>
      </c>
      <c r="DF507">
        <v>8.3868999999999992E-3</v>
      </c>
      <c r="DG507">
        <v>-1.1600000000000001E-5</v>
      </c>
      <c r="DH507">
        <v>1.05731E-2</v>
      </c>
      <c r="DI507">
        <v>-2.1261000000000001E-3</v>
      </c>
      <c r="DJ507">
        <v>5.1066000000000002E-3</v>
      </c>
      <c r="DK507">
        <v>1.1238400000000001E-2</v>
      </c>
      <c r="DL507">
        <v>1.6128199999999999E-2</v>
      </c>
      <c r="DM507">
        <v>1.3182900000000001E-2</v>
      </c>
      <c r="DN507">
        <v>1.65503E-2</v>
      </c>
      <c r="DO507">
        <v>6.4514000000000004E-3</v>
      </c>
      <c r="DP507">
        <v>5.2811000000000004E-3</v>
      </c>
      <c r="DQ507">
        <v>-6.8897999999999997E-3</v>
      </c>
      <c r="DR507">
        <v>-2.5546200000000002E-2</v>
      </c>
      <c r="DS507">
        <v>0.25151380000000001</v>
      </c>
      <c r="DT507">
        <v>0.31777480000000002</v>
      </c>
      <c r="DU507">
        <v>-0.1233374</v>
      </c>
      <c r="DV507">
        <v>-0.12777830000000001</v>
      </c>
      <c r="DW507">
        <v>-9.3431500000000001E-2</v>
      </c>
      <c r="DX507">
        <v>-5.7465799999999997E-2</v>
      </c>
      <c r="DY507">
        <v>-3.2576099999999997E-2</v>
      </c>
      <c r="DZ507">
        <v>-3.1465999999999998E-3</v>
      </c>
      <c r="EA507">
        <v>3.3743599999999999E-2</v>
      </c>
      <c r="EB507">
        <v>1.8452400000000001E-2</v>
      </c>
      <c r="EC507">
        <v>1.5835399999999999E-2</v>
      </c>
      <c r="ED507">
        <v>1.42191E-2</v>
      </c>
      <c r="EE507">
        <v>5.3836999999999999E-3</v>
      </c>
      <c r="EF507">
        <v>1.5689999999999999E-2</v>
      </c>
      <c r="EG507">
        <v>3.3284E-3</v>
      </c>
      <c r="EH507">
        <v>1.1164200000000001E-2</v>
      </c>
      <c r="EI507">
        <v>1.8119400000000001E-2</v>
      </c>
      <c r="EJ507">
        <v>2.40433E-2</v>
      </c>
      <c r="EK507">
        <v>2.2103600000000001E-2</v>
      </c>
      <c r="EL507">
        <v>2.6460000000000001E-2</v>
      </c>
      <c r="EM507">
        <v>1.7118399999999999E-2</v>
      </c>
      <c r="EN507">
        <v>1.6417999999999999E-2</v>
      </c>
      <c r="EO507">
        <v>4.8123000000000003E-3</v>
      </c>
      <c r="EP507">
        <v>-1.37743E-2</v>
      </c>
      <c r="EQ507">
        <v>0.26347169999999998</v>
      </c>
      <c r="ER507">
        <v>0.33016580000000001</v>
      </c>
      <c r="ES507">
        <v>-0.1105706</v>
      </c>
      <c r="ET507">
        <v>-0.115231</v>
      </c>
      <c r="EU507">
        <v>-8.1261700000000006E-2</v>
      </c>
      <c r="EV507">
        <v>-4.5742999999999999E-2</v>
      </c>
      <c r="EW507">
        <v>-2.1593899999999999E-2</v>
      </c>
      <c r="EX507">
        <v>6.7844000000000003E-3</v>
      </c>
      <c r="EY507">
        <v>81.819320000000005</v>
      </c>
      <c r="EZ507">
        <v>80.786799999999999</v>
      </c>
      <c r="FA507">
        <v>78.927580000000006</v>
      </c>
      <c r="FB507">
        <v>77.351839999999996</v>
      </c>
      <c r="FC507">
        <v>75.946640000000002</v>
      </c>
      <c r="FD507">
        <v>74.962900000000005</v>
      </c>
      <c r="FE507">
        <v>75.357429999999994</v>
      </c>
      <c r="FF507">
        <v>77.049800000000005</v>
      </c>
      <c r="FG507">
        <v>81.787279999999996</v>
      </c>
      <c r="FH507">
        <v>85.711550000000003</v>
      </c>
      <c r="FI507">
        <v>88.993120000000005</v>
      </c>
      <c r="FJ507">
        <v>92.976860000000002</v>
      </c>
      <c r="FK507">
        <v>96.539119999999997</v>
      </c>
      <c r="FL507">
        <v>99.941540000000003</v>
      </c>
      <c r="FM507">
        <v>103.34399999999999</v>
      </c>
      <c r="FN507">
        <v>104.4982</v>
      </c>
      <c r="FO507">
        <v>105.9494</v>
      </c>
      <c r="FP507">
        <v>105.9169</v>
      </c>
      <c r="FQ507">
        <v>105.0252</v>
      </c>
      <c r="FR507">
        <v>103.4141</v>
      </c>
      <c r="FS507">
        <v>99.694800000000001</v>
      </c>
      <c r="FT507">
        <v>95.570269999999994</v>
      </c>
      <c r="FU507">
        <v>92.97269</v>
      </c>
      <c r="FV507">
        <v>90.407640000000001</v>
      </c>
      <c r="FW507">
        <v>0.1419744</v>
      </c>
      <c r="FX507">
        <v>1.13715E-2</v>
      </c>
      <c r="FY507">
        <v>1.13715E-2</v>
      </c>
      <c r="FZ507">
        <v>0</v>
      </c>
      <c r="GA507">
        <v>0</v>
      </c>
    </row>
    <row r="508" spans="1:183" x14ac:dyDescent="0.3">
      <c r="A508" t="s">
        <v>52</v>
      </c>
      <c r="B508" t="s">
        <v>18</v>
      </c>
      <c r="C508" t="s">
        <v>54</v>
      </c>
      <c r="D508" s="6">
        <v>44759</v>
      </c>
      <c r="E508" s="46">
        <v>16</v>
      </c>
      <c r="F508" s="46">
        <v>17</v>
      </c>
      <c r="G508" s="46">
        <v>16</v>
      </c>
      <c r="H508" s="46">
        <v>17</v>
      </c>
      <c r="I508">
        <v>12479</v>
      </c>
      <c r="J508">
        <v>72719</v>
      </c>
      <c r="K508">
        <v>1.7501990000000001</v>
      </c>
      <c r="L508">
        <v>1.4955179999999999</v>
      </c>
      <c r="M508">
        <v>1.3061480000000001</v>
      </c>
      <c r="N508">
        <v>1.162841</v>
      </c>
      <c r="O508">
        <v>1.052692</v>
      </c>
      <c r="P508">
        <v>0.98709420000000003</v>
      </c>
      <c r="Q508">
        <v>0.95893050000000002</v>
      </c>
      <c r="R508">
        <v>0.97082849999999998</v>
      </c>
      <c r="S508">
        <v>1.084867</v>
      </c>
      <c r="T508">
        <v>1.2631939999999999</v>
      </c>
      <c r="U508">
        <v>1.489557</v>
      </c>
      <c r="V508">
        <v>1.795636</v>
      </c>
      <c r="W508">
        <v>2.1007060000000002</v>
      </c>
      <c r="X508">
        <v>2.37032</v>
      </c>
      <c r="Y508">
        <v>2.6260780000000001</v>
      </c>
      <c r="Z508">
        <v>2.8802569999999998</v>
      </c>
      <c r="AA508">
        <v>3.140962</v>
      </c>
      <c r="AB508">
        <v>3.4124029999999999</v>
      </c>
      <c r="AC508">
        <v>3.5731679999999999</v>
      </c>
      <c r="AD508">
        <v>3.5213809999999999</v>
      </c>
      <c r="AE508">
        <v>3.2845659999999999</v>
      </c>
      <c r="AF508">
        <v>3.0276329999999998</v>
      </c>
      <c r="AG508">
        <v>2.592571</v>
      </c>
      <c r="AH508">
        <v>2.1344310000000002</v>
      </c>
      <c r="AI508">
        <v>-1.3761000000000001E-2</v>
      </c>
      <c r="AJ508">
        <v>-1.51632E-2</v>
      </c>
      <c r="AK508">
        <v>-1.32076E-2</v>
      </c>
      <c r="AL508">
        <v>-1.4314E-3</v>
      </c>
      <c r="AM508">
        <v>-7.1796000000000004E-3</v>
      </c>
      <c r="AN508">
        <v>-1.6936400000000001E-2</v>
      </c>
      <c r="AO508">
        <v>-1.1066599999999999E-2</v>
      </c>
      <c r="AP508">
        <v>-1.0686999999999999E-3</v>
      </c>
      <c r="AQ508">
        <v>1.47019E-2</v>
      </c>
      <c r="AR508">
        <v>2.6407199999999999E-2</v>
      </c>
      <c r="AS508">
        <v>5.4003999999999996E-3</v>
      </c>
      <c r="AT508">
        <v>1.9410299999999998E-2</v>
      </c>
      <c r="AU508">
        <v>-1.62233E-2</v>
      </c>
      <c r="AV508">
        <v>-1.8984399999999998E-2</v>
      </c>
      <c r="AW508">
        <v>-3.89491E-2</v>
      </c>
      <c r="AX508">
        <v>0.23638770000000001</v>
      </c>
      <c r="AY508">
        <v>0.29376350000000001</v>
      </c>
      <c r="AZ508">
        <v>-9.5066999999999999E-2</v>
      </c>
      <c r="BA508">
        <v>-0.110043</v>
      </c>
      <c r="BB508">
        <v>-7.0976200000000003E-2</v>
      </c>
      <c r="BC508">
        <v>-5.3922499999999998E-2</v>
      </c>
      <c r="BD508">
        <v>-3.4017699999999998E-2</v>
      </c>
      <c r="BE508">
        <v>-2.43675E-2</v>
      </c>
      <c r="BF508">
        <v>-1.2773700000000001E-2</v>
      </c>
      <c r="BG508">
        <v>-4.8133999999999998E-3</v>
      </c>
      <c r="BH508">
        <v>-7.1605999999999996E-3</v>
      </c>
      <c r="BI508">
        <v>-5.9857E-3</v>
      </c>
      <c r="BJ508">
        <v>5.0445999999999998E-3</v>
      </c>
      <c r="BK508">
        <v>-1.1086E-3</v>
      </c>
      <c r="BL508">
        <v>-1.1151100000000001E-2</v>
      </c>
      <c r="BM508">
        <v>-5.0664999999999998E-3</v>
      </c>
      <c r="BN508">
        <v>5.5677000000000001E-3</v>
      </c>
      <c r="BO508">
        <v>2.2486099999999998E-2</v>
      </c>
      <c r="BP508">
        <v>3.5278400000000001E-2</v>
      </c>
      <c r="BQ508">
        <v>1.55082E-2</v>
      </c>
      <c r="BR508">
        <v>3.0594699999999999E-2</v>
      </c>
      <c r="BS508">
        <v>-4.2169E-3</v>
      </c>
      <c r="BT508">
        <v>-6.6604000000000003E-3</v>
      </c>
      <c r="BU508">
        <v>-2.6531699999999998E-2</v>
      </c>
      <c r="BV508">
        <v>0.2484384</v>
      </c>
      <c r="BW508">
        <v>0.30608239999999998</v>
      </c>
      <c r="BX508">
        <v>-8.2493899999999995E-2</v>
      </c>
      <c r="BY508">
        <v>-9.7461000000000006E-2</v>
      </c>
      <c r="BZ508">
        <v>-5.8738899999999997E-2</v>
      </c>
      <c r="CA508">
        <v>-4.2013200000000001E-2</v>
      </c>
      <c r="CB508">
        <v>-2.2468100000000001E-2</v>
      </c>
      <c r="CC508">
        <v>-1.3605900000000001E-2</v>
      </c>
      <c r="CD508">
        <v>-3.0282E-3</v>
      </c>
      <c r="CE508">
        <v>1.3837000000000001E-3</v>
      </c>
      <c r="CF508">
        <v>-1.6180000000000001E-3</v>
      </c>
      <c r="CG508">
        <v>-9.8379999999999995E-4</v>
      </c>
      <c r="CH508">
        <v>9.5298999999999991E-3</v>
      </c>
      <c r="CI508">
        <v>3.0961000000000001E-3</v>
      </c>
      <c r="CJ508">
        <v>-7.1443000000000001E-3</v>
      </c>
      <c r="CK508">
        <v>-9.1089999999999997E-4</v>
      </c>
      <c r="CL508">
        <v>1.0164100000000001E-2</v>
      </c>
      <c r="CM508">
        <v>2.78774E-2</v>
      </c>
      <c r="CN508">
        <v>4.1422500000000001E-2</v>
      </c>
      <c r="CO508">
        <v>2.2508899999999998E-2</v>
      </c>
      <c r="CP508">
        <v>3.8340899999999997E-2</v>
      </c>
      <c r="CQ508">
        <v>4.0987999999999997E-3</v>
      </c>
      <c r="CR508">
        <v>1.8752E-3</v>
      </c>
      <c r="CS508">
        <v>-1.79315E-2</v>
      </c>
      <c r="CT508">
        <v>0.25678459999999997</v>
      </c>
      <c r="CU508">
        <v>0.31461440000000002</v>
      </c>
      <c r="CV508">
        <v>-7.3785699999999996E-2</v>
      </c>
      <c r="CW508">
        <v>-8.8746800000000001E-2</v>
      </c>
      <c r="CX508">
        <v>-5.02634E-2</v>
      </c>
      <c r="CY508">
        <v>-3.3764799999999998E-2</v>
      </c>
      <c r="CZ508">
        <v>-1.44689E-2</v>
      </c>
      <c r="DA508">
        <v>-6.1523999999999997E-3</v>
      </c>
      <c r="DB508">
        <v>3.7215E-3</v>
      </c>
      <c r="DC508">
        <v>7.5808000000000004E-3</v>
      </c>
      <c r="DD508">
        <v>3.9245E-3</v>
      </c>
      <c r="DE508">
        <v>4.0179999999999999E-3</v>
      </c>
      <c r="DF508">
        <v>1.40152E-2</v>
      </c>
      <c r="DG508">
        <v>7.3008999999999999E-3</v>
      </c>
      <c r="DH508">
        <v>-3.1373999999999998E-3</v>
      </c>
      <c r="DI508">
        <v>3.2447999999999999E-3</v>
      </c>
      <c r="DJ508">
        <v>1.4760499999999999E-2</v>
      </c>
      <c r="DK508">
        <v>3.3268800000000001E-2</v>
      </c>
      <c r="DL508">
        <v>4.7566700000000003E-2</v>
      </c>
      <c r="DM508">
        <v>2.9509500000000001E-2</v>
      </c>
      <c r="DN508">
        <v>4.6087200000000002E-2</v>
      </c>
      <c r="DO508">
        <v>1.2414400000000001E-2</v>
      </c>
      <c r="DP508">
        <v>1.04107E-2</v>
      </c>
      <c r="DQ508">
        <v>-9.3313000000000007E-3</v>
      </c>
      <c r="DR508">
        <v>0.2651308</v>
      </c>
      <c r="DS508">
        <v>0.3231464</v>
      </c>
      <c r="DT508">
        <v>-6.5077599999999999E-2</v>
      </c>
      <c r="DU508">
        <v>-8.0032500000000006E-2</v>
      </c>
      <c r="DV508">
        <v>-4.1787900000000003E-2</v>
      </c>
      <c r="DW508">
        <v>-2.5516400000000002E-2</v>
      </c>
      <c r="DX508">
        <v>-6.4697000000000001E-3</v>
      </c>
      <c r="DY508">
        <v>1.3010999999999999E-3</v>
      </c>
      <c r="DZ508">
        <v>1.04712E-2</v>
      </c>
      <c r="EA508">
        <v>1.6528399999999999E-2</v>
      </c>
      <c r="EB508">
        <v>1.19271E-2</v>
      </c>
      <c r="EC508">
        <v>1.1239900000000001E-2</v>
      </c>
      <c r="ED508">
        <v>2.0491200000000001E-2</v>
      </c>
      <c r="EE508">
        <v>1.3371900000000001E-2</v>
      </c>
      <c r="EF508">
        <v>2.6478000000000001E-3</v>
      </c>
      <c r="EG508">
        <v>9.2449000000000003E-3</v>
      </c>
      <c r="EH508">
        <v>2.13969E-2</v>
      </c>
      <c r="EI508">
        <v>4.1052999999999999E-2</v>
      </c>
      <c r="EJ508">
        <v>5.6437800000000003E-2</v>
      </c>
      <c r="EK508">
        <v>3.9617300000000001E-2</v>
      </c>
      <c r="EL508">
        <v>5.7271599999999999E-2</v>
      </c>
      <c r="EM508">
        <v>2.4420899999999999E-2</v>
      </c>
      <c r="EN508">
        <v>2.27347E-2</v>
      </c>
      <c r="EO508">
        <v>3.0861E-3</v>
      </c>
      <c r="EP508">
        <v>0.27718150000000003</v>
      </c>
      <c r="EQ508">
        <v>0.33546530000000002</v>
      </c>
      <c r="ER508">
        <v>-5.25044E-2</v>
      </c>
      <c r="ES508">
        <v>-6.7450499999999997E-2</v>
      </c>
      <c r="ET508">
        <v>-2.95506E-2</v>
      </c>
      <c r="EU508">
        <v>-1.36071E-2</v>
      </c>
      <c r="EV508">
        <v>5.0799E-3</v>
      </c>
      <c r="EW508">
        <v>1.2062700000000001E-2</v>
      </c>
      <c r="EX508">
        <v>2.0216700000000001E-2</v>
      </c>
      <c r="EY508">
        <v>86.937250000000006</v>
      </c>
      <c r="EZ508">
        <v>85.715119999999999</v>
      </c>
      <c r="FA508">
        <v>83.655649999999994</v>
      </c>
      <c r="FB508">
        <v>81.812709999999996</v>
      </c>
      <c r="FC508">
        <v>79.940039999999996</v>
      </c>
      <c r="FD508">
        <v>78.972570000000005</v>
      </c>
      <c r="FE508">
        <v>77.645899999999997</v>
      </c>
      <c r="FF508">
        <v>80.067359999999994</v>
      </c>
      <c r="FG508">
        <v>84.629630000000006</v>
      </c>
      <c r="FH508">
        <v>89.724429999999998</v>
      </c>
      <c r="FI508">
        <v>94.851749999999996</v>
      </c>
      <c r="FJ508">
        <v>98.805760000000006</v>
      </c>
      <c r="FK508">
        <v>101.66500000000001</v>
      </c>
      <c r="FL508">
        <v>104.8806</v>
      </c>
      <c r="FM508">
        <v>105.41030000000001</v>
      </c>
      <c r="FN508">
        <v>106.4075</v>
      </c>
      <c r="FO508">
        <v>107.12309999999999</v>
      </c>
      <c r="FP508">
        <v>106.401</v>
      </c>
      <c r="FQ508">
        <v>104.3819</v>
      </c>
      <c r="FR508">
        <v>101.6598</v>
      </c>
      <c r="FS508">
        <v>98.424220000000005</v>
      </c>
      <c r="FT508">
        <v>95.394490000000005</v>
      </c>
      <c r="FU508">
        <v>91.757400000000004</v>
      </c>
      <c r="FV508">
        <v>88.228589999999997</v>
      </c>
      <c r="FW508">
        <v>0.14719160000000001</v>
      </c>
      <c r="FX508">
        <v>1.1380100000000001E-2</v>
      </c>
      <c r="FY508">
        <v>1.1380100000000001E-2</v>
      </c>
      <c r="FZ508">
        <v>0</v>
      </c>
      <c r="GA508">
        <v>0</v>
      </c>
    </row>
    <row r="509" spans="1:183" x14ac:dyDescent="0.3">
      <c r="A509" t="s">
        <v>52</v>
      </c>
      <c r="B509" t="s">
        <v>18</v>
      </c>
      <c r="C509" t="s">
        <v>54</v>
      </c>
      <c r="D509" s="6">
        <v>44766</v>
      </c>
      <c r="F509" s="46"/>
      <c r="G509" s="46"/>
      <c r="H509" s="46"/>
      <c r="FZ509">
        <v>0</v>
      </c>
      <c r="GA509">
        <v>1</v>
      </c>
    </row>
    <row r="510" spans="1:183" x14ac:dyDescent="0.3">
      <c r="A510" t="s">
        <v>52</v>
      </c>
      <c r="B510" t="s">
        <v>18</v>
      </c>
      <c r="C510" t="s">
        <v>54</v>
      </c>
      <c r="D510" s="6">
        <v>44771</v>
      </c>
      <c r="E510" s="46">
        <v>18</v>
      </c>
      <c r="F510" s="46">
        <v>19</v>
      </c>
      <c r="G510" s="46">
        <v>18</v>
      </c>
      <c r="H510" s="46">
        <v>19</v>
      </c>
      <c r="I510">
        <v>12449</v>
      </c>
      <c r="J510">
        <v>72541</v>
      </c>
      <c r="K510">
        <v>1.5040789999999999</v>
      </c>
      <c r="L510">
        <v>1.28684</v>
      </c>
      <c r="M510">
        <v>1.157135</v>
      </c>
      <c r="N510">
        <v>1.041148</v>
      </c>
      <c r="O510">
        <v>0.97534509999999996</v>
      </c>
      <c r="P510">
        <v>0.93123540000000005</v>
      </c>
      <c r="Q510">
        <v>0.89789300000000005</v>
      </c>
      <c r="R510">
        <v>0.84477690000000005</v>
      </c>
      <c r="S510">
        <v>0.85088609999999998</v>
      </c>
      <c r="T510">
        <v>0.93097649999999998</v>
      </c>
      <c r="U510">
        <v>1.074139</v>
      </c>
      <c r="V510">
        <v>1.3043689999999999</v>
      </c>
      <c r="W510">
        <v>1.5558149999999999</v>
      </c>
      <c r="X510">
        <v>1.825307</v>
      </c>
      <c r="Y510">
        <v>2.075809</v>
      </c>
      <c r="Z510">
        <v>2.3622730000000001</v>
      </c>
      <c r="AA510">
        <v>2.6644030000000001</v>
      </c>
      <c r="AB510">
        <v>2.9687730000000001</v>
      </c>
      <c r="AC510">
        <v>3.1215639999999998</v>
      </c>
      <c r="AD510">
        <v>3.0372080000000001</v>
      </c>
      <c r="AE510">
        <v>2.8367789999999999</v>
      </c>
      <c r="AF510">
        <v>2.6138159999999999</v>
      </c>
      <c r="AG510">
        <v>2.2793969999999999</v>
      </c>
      <c r="AH510">
        <v>1.92316</v>
      </c>
      <c r="AI510">
        <v>7.4552000000000004E-3</v>
      </c>
      <c r="AJ510">
        <v>-1.06091E-2</v>
      </c>
      <c r="AK510">
        <v>1.2122300000000001E-2</v>
      </c>
      <c r="AL510">
        <v>-3.4575000000000001E-3</v>
      </c>
      <c r="AM510">
        <v>-2.6394999999999999E-3</v>
      </c>
      <c r="AN510">
        <v>-1.00613E-2</v>
      </c>
      <c r="AO510">
        <v>-5.5411999999999996E-3</v>
      </c>
      <c r="AP510">
        <v>-1.32348E-2</v>
      </c>
      <c r="AQ510">
        <v>1.1619E-3</v>
      </c>
      <c r="AR510">
        <v>-1.01285E-2</v>
      </c>
      <c r="AS510">
        <v>-2.0993299999999999E-2</v>
      </c>
      <c r="AT510">
        <v>1.4622000000000001E-3</v>
      </c>
      <c r="AU510">
        <v>-2.0686800000000002E-2</v>
      </c>
      <c r="AV510">
        <v>-1.7127099999999999E-2</v>
      </c>
      <c r="AW510">
        <v>-2.7365400000000002E-2</v>
      </c>
      <c r="AX510">
        <v>-4.6159499999999999E-2</v>
      </c>
      <c r="AY510">
        <v>-7.0167999999999994E-2</v>
      </c>
      <c r="AZ510">
        <v>0.11844639999999999</v>
      </c>
      <c r="BA510">
        <v>0.1580973</v>
      </c>
      <c r="BB510">
        <v>-0.18248700000000001</v>
      </c>
      <c r="BC510">
        <v>-0.1050807</v>
      </c>
      <c r="BD510">
        <v>-5.7295499999999999E-2</v>
      </c>
      <c r="BE510">
        <v>-2.1759299999999999E-2</v>
      </c>
      <c r="BF510">
        <v>-1.5142299999999999E-2</v>
      </c>
      <c r="BG510">
        <v>1.50901E-2</v>
      </c>
      <c r="BH510">
        <v>-3.8251000000000001E-3</v>
      </c>
      <c r="BI510">
        <v>1.8311999999999998E-2</v>
      </c>
      <c r="BJ510">
        <v>2.1860999999999998E-3</v>
      </c>
      <c r="BK510">
        <v>2.7661999999999999E-3</v>
      </c>
      <c r="BL510">
        <v>-4.8884000000000002E-3</v>
      </c>
      <c r="BM510">
        <v>-2.9300000000000002E-4</v>
      </c>
      <c r="BN510">
        <v>-7.5852999999999997E-3</v>
      </c>
      <c r="BO510">
        <v>7.2562E-3</v>
      </c>
      <c r="BP510">
        <v>-3.1724000000000001E-3</v>
      </c>
      <c r="BQ510">
        <v>-1.32931E-2</v>
      </c>
      <c r="BR510">
        <v>1.0089000000000001E-2</v>
      </c>
      <c r="BS510">
        <v>-1.1249800000000001E-2</v>
      </c>
      <c r="BT510">
        <v>-6.9763999999999998E-3</v>
      </c>
      <c r="BU510">
        <v>-1.6988099999999999E-2</v>
      </c>
      <c r="BV510">
        <v>-3.5507700000000003E-2</v>
      </c>
      <c r="BW510">
        <v>-5.9425499999999999E-2</v>
      </c>
      <c r="BX510">
        <v>0.12961890000000001</v>
      </c>
      <c r="BY510">
        <v>0.1694679</v>
      </c>
      <c r="BZ510">
        <v>-0.1710226</v>
      </c>
      <c r="CA510">
        <v>-9.3892400000000001E-2</v>
      </c>
      <c r="CB510">
        <v>-4.65893E-2</v>
      </c>
      <c r="CC510">
        <v>-1.15111E-2</v>
      </c>
      <c r="CD510">
        <v>-5.9268000000000003E-3</v>
      </c>
      <c r="CE510">
        <v>2.0378E-2</v>
      </c>
      <c r="CF510">
        <v>8.7350000000000004E-4</v>
      </c>
      <c r="CG510">
        <v>2.2599000000000001E-2</v>
      </c>
      <c r="CH510">
        <v>6.0948E-3</v>
      </c>
      <c r="CI510">
        <v>6.5100999999999996E-3</v>
      </c>
      <c r="CJ510">
        <v>-1.3056000000000001E-3</v>
      </c>
      <c r="CK510">
        <v>3.3419000000000001E-3</v>
      </c>
      <c r="CL510">
        <v>-3.6725E-3</v>
      </c>
      <c r="CM510">
        <v>1.14771E-2</v>
      </c>
      <c r="CN510">
        <v>1.6454E-3</v>
      </c>
      <c r="CO510">
        <v>-7.9600000000000001E-3</v>
      </c>
      <c r="CP510">
        <v>1.6063999999999998E-2</v>
      </c>
      <c r="CQ510">
        <v>-4.7137999999999998E-3</v>
      </c>
      <c r="CR510">
        <v>5.3900000000000002E-5</v>
      </c>
      <c r="CS510">
        <v>-9.8008000000000001E-3</v>
      </c>
      <c r="CT510">
        <v>-2.81303E-2</v>
      </c>
      <c r="CU510">
        <v>-5.1985299999999998E-2</v>
      </c>
      <c r="CV510">
        <v>0.13735700000000001</v>
      </c>
      <c r="CW510">
        <v>0.177343</v>
      </c>
      <c r="CX510">
        <v>-0.16308239999999999</v>
      </c>
      <c r="CY510">
        <v>-8.6143399999999995E-2</v>
      </c>
      <c r="CZ510">
        <v>-3.9174300000000002E-2</v>
      </c>
      <c r="DA510">
        <v>-4.4131999999999999E-3</v>
      </c>
      <c r="DB510">
        <v>4.5580000000000002E-4</v>
      </c>
      <c r="DC510">
        <v>2.5666000000000001E-2</v>
      </c>
      <c r="DD510">
        <v>5.5721E-3</v>
      </c>
      <c r="DE510">
        <v>2.6886E-2</v>
      </c>
      <c r="DF510">
        <v>1.00035E-2</v>
      </c>
      <c r="DG510">
        <v>1.0253999999999999E-2</v>
      </c>
      <c r="DH510">
        <v>2.2770999999999998E-3</v>
      </c>
      <c r="DI510">
        <v>6.9768E-3</v>
      </c>
      <c r="DJ510">
        <v>2.4030000000000001E-4</v>
      </c>
      <c r="DK510">
        <v>1.5698E-2</v>
      </c>
      <c r="DL510">
        <v>6.4631999999999997E-3</v>
      </c>
      <c r="DM510">
        <v>-2.6269000000000002E-3</v>
      </c>
      <c r="DN510">
        <v>2.2039E-2</v>
      </c>
      <c r="DO510">
        <v>1.8223E-3</v>
      </c>
      <c r="DP510">
        <v>7.0841999999999997E-3</v>
      </c>
      <c r="DQ510">
        <v>-2.6136000000000002E-3</v>
      </c>
      <c r="DR510">
        <v>-2.0752900000000001E-2</v>
      </c>
      <c r="DS510">
        <v>-4.4545099999999997E-2</v>
      </c>
      <c r="DT510">
        <v>0.145095</v>
      </c>
      <c r="DU510">
        <v>0.1852182</v>
      </c>
      <c r="DV510">
        <v>-0.15514220000000001</v>
      </c>
      <c r="DW510">
        <v>-7.8394400000000003E-2</v>
      </c>
      <c r="DX510">
        <v>-3.1759200000000001E-2</v>
      </c>
      <c r="DY510">
        <v>2.6846999999999999E-3</v>
      </c>
      <c r="DZ510">
        <v>6.8383999999999997E-3</v>
      </c>
      <c r="EA510">
        <v>3.3300900000000001E-2</v>
      </c>
      <c r="EB510">
        <v>1.2356199999999999E-2</v>
      </c>
      <c r="EC510">
        <v>3.30757E-2</v>
      </c>
      <c r="ED510">
        <v>1.5647000000000001E-2</v>
      </c>
      <c r="EE510">
        <v>1.5659699999999999E-2</v>
      </c>
      <c r="EF510">
        <v>7.45E-3</v>
      </c>
      <c r="EG510">
        <v>1.2225E-2</v>
      </c>
      <c r="EH510">
        <v>5.8897000000000003E-3</v>
      </c>
      <c r="EI510">
        <v>2.1792300000000001E-2</v>
      </c>
      <c r="EJ510">
        <v>1.34193E-2</v>
      </c>
      <c r="EK510">
        <v>5.0731999999999999E-3</v>
      </c>
      <c r="EL510">
        <v>3.0665899999999999E-2</v>
      </c>
      <c r="EM510">
        <v>1.12593E-2</v>
      </c>
      <c r="EN510">
        <v>1.7234900000000001E-2</v>
      </c>
      <c r="EO510">
        <v>7.7637000000000001E-3</v>
      </c>
      <c r="EP510">
        <v>-1.01011E-2</v>
      </c>
      <c r="EQ510">
        <v>-3.3802600000000002E-2</v>
      </c>
      <c r="ER510">
        <v>0.1562675</v>
      </c>
      <c r="ES510">
        <v>0.19658870000000001</v>
      </c>
      <c r="ET510">
        <v>-0.14367779999999999</v>
      </c>
      <c r="EU510">
        <v>-6.7206100000000005E-2</v>
      </c>
      <c r="EV510">
        <v>-2.1052999999999999E-2</v>
      </c>
      <c r="EW510">
        <v>1.2932900000000001E-2</v>
      </c>
      <c r="EX510">
        <v>1.6053899999999999E-2</v>
      </c>
      <c r="EY510">
        <v>82.403589999999994</v>
      </c>
      <c r="EZ510">
        <v>80.060680000000005</v>
      </c>
      <c r="FA510">
        <v>78.60915</v>
      </c>
      <c r="FB510">
        <v>77.203850000000003</v>
      </c>
      <c r="FC510">
        <v>75.798550000000006</v>
      </c>
      <c r="FD510">
        <v>75.314700000000002</v>
      </c>
      <c r="FE510">
        <v>75.018020000000007</v>
      </c>
      <c r="FF510">
        <v>76.379329999999996</v>
      </c>
      <c r="FG510">
        <v>79.724459999999993</v>
      </c>
      <c r="FH510">
        <v>84.632000000000005</v>
      </c>
      <c r="FI510">
        <v>88.666550000000001</v>
      </c>
      <c r="FJ510">
        <v>91.388249999999999</v>
      </c>
      <c r="FK510">
        <v>94.372100000000003</v>
      </c>
      <c r="FL510">
        <v>96.448409999999996</v>
      </c>
      <c r="FM510">
        <v>97.290430000000001</v>
      </c>
      <c r="FN510">
        <v>98.896820000000005</v>
      </c>
      <c r="FO510">
        <v>101.03189999999999</v>
      </c>
      <c r="FP510">
        <v>100.8565</v>
      </c>
      <c r="FQ510">
        <v>99.618610000000004</v>
      </c>
      <c r="FR510">
        <v>96.396900000000002</v>
      </c>
      <c r="FS510">
        <v>93.520330000000001</v>
      </c>
      <c r="FT510">
        <v>90.303089999999997</v>
      </c>
      <c r="FU510">
        <v>87.851550000000003</v>
      </c>
      <c r="FV510">
        <v>84.510869999999997</v>
      </c>
      <c r="FW510">
        <v>0.12325560000000001</v>
      </c>
      <c r="FX510">
        <v>1.05269E-2</v>
      </c>
      <c r="FY510">
        <v>1.05269E-2</v>
      </c>
      <c r="FZ510">
        <v>0</v>
      </c>
      <c r="GA510">
        <v>0</v>
      </c>
    </row>
    <row r="511" spans="1:183" x14ac:dyDescent="0.3">
      <c r="A511" t="s">
        <v>52</v>
      </c>
      <c r="B511" t="s">
        <v>18</v>
      </c>
      <c r="C511" t="s">
        <v>54</v>
      </c>
      <c r="D511" s="6">
        <v>44789</v>
      </c>
      <c r="E511" s="46">
        <v>19</v>
      </c>
      <c r="F511" s="46">
        <v>20</v>
      </c>
      <c r="G511" s="46">
        <v>19</v>
      </c>
      <c r="H511" s="46">
        <v>20</v>
      </c>
      <c r="I511">
        <v>11125</v>
      </c>
      <c r="J511">
        <v>66411</v>
      </c>
      <c r="K511">
        <v>1.3345450000000001</v>
      </c>
      <c r="L511">
        <v>1.149106</v>
      </c>
      <c r="M511">
        <v>1.009279</v>
      </c>
      <c r="N511">
        <v>0.91789659999999995</v>
      </c>
      <c r="O511">
        <v>0.86745799999999995</v>
      </c>
      <c r="P511">
        <v>0.85384610000000005</v>
      </c>
      <c r="Q511">
        <v>0.86161480000000001</v>
      </c>
      <c r="R511">
        <v>0.78734700000000002</v>
      </c>
      <c r="S511">
        <v>0.72042309999999998</v>
      </c>
      <c r="T511">
        <v>0.76374260000000005</v>
      </c>
      <c r="U511">
        <v>0.92061349999999997</v>
      </c>
      <c r="V511">
        <v>1.1234249999999999</v>
      </c>
      <c r="W511">
        <v>1.4134500000000001</v>
      </c>
      <c r="X511">
        <v>1.7193780000000001</v>
      </c>
      <c r="Y511">
        <v>2.0365220000000002</v>
      </c>
      <c r="Z511">
        <v>2.4245589999999999</v>
      </c>
      <c r="AA511">
        <v>2.8276940000000002</v>
      </c>
      <c r="AB511">
        <v>3.1974559999999999</v>
      </c>
      <c r="AC511">
        <v>3.392852</v>
      </c>
      <c r="AD511">
        <v>3.35948</v>
      </c>
      <c r="AE511">
        <v>3.1434470000000001</v>
      </c>
      <c r="AF511">
        <v>2.8224290000000001</v>
      </c>
      <c r="AG511">
        <v>2.3446760000000002</v>
      </c>
      <c r="AH511">
        <v>1.930736</v>
      </c>
      <c r="AI511">
        <v>-2.5985399999999999E-2</v>
      </c>
      <c r="AJ511">
        <v>-7.1325E-3</v>
      </c>
      <c r="AK511">
        <v>-1.18671E-2</v>
      </c>
      <c r="AL511">
        <v>7.8140000000000002E-4</v>
      </c>
      <c r="AM511">
        <v>-8.0832000000000005E-3</v>
      </c>
      <c r="AN511">
        <v>2.8880000000000003E-4</v>
      </c>
      <c r="AO511">
        <v>5.4069999999999997E-4</v>
      </c>
      <c r="AP511">
        <v>2.3887000000000001E-3</v>
      </c>
      <c r="AQ511">
        <v>-4.8198E-3</v>
      </c>
      <c r="AR511">
        <v>-2.4660399999999999E-2</v>
      </c>
      <c r="AS511">
        <v>-1.46506E-2</v>
      </c>
      <c r="AT511">
        <v>-3.9269199999999997E-2</v>
      </c>
      <c r="AU511">
        <v>-3.87476E-2</v>
      </c>
      <c r="AV511">
        <v>-4.3742700000000002E-2</v>
      </c>
      <c r="AW511">
        <v>-4.5382600000000002E-2</v>
      </c>
      <c r="AX511">
        <v>-1.3837500000000001E-2</v>
      </c>
      <c r="AY511">
        <v>-1.8737299999999998E-2</v>
      </c>
      <c r="AZ511">
        <v>-3.9427499999999997E-2</v>
      </c>
      <c r="BA511">
        <v>0.22166269999999999</v>
      </c>
      <c r="BB511">
        <v>0.237957</v>
      </c>
      <c r="BC511">
        <v>-0.12445920000000001</v>
      </c>
      <c r="BD511">
        <v>-0.12570619999999999</v>
      </c>
      <c r="BE511">
        <v>-7.9475799999999999E-2</v>
      </c>
      <c r="BF511">
        <v>-5.5767799999999999E-2</v>
      </c>
      <c r="BG511">
        <v>-1.8803199999999999E-2</v>
      </c>
      <c r="BH511">
        <v>-7.4569999999999997E-4</v>
      </c>
      <c r="BI511">
        <v>-6.2167000000000004E-3</v>
      </c>
      <c r="BJ511">
        <v>5.9522999999999998E-3</v>
      </c>
      <c r="BK511">
        <v>-3.1313999999999999E-3</v>
      </c>
      <c r="BL511">
        <v>4.9559000000000001E-3</v>
      </c>
      <c r="BM511">
        <v>5.3284999999999999E-3</v>
      </c>
      <c r="BN511">
        <v>7.6747999999999999E-3</v>
      </c>
      <c r="BO511">
        <v>8.474E-4</v>
      </c>
      <c r="BP511">
        <v>-1.83321E-2</v>
      </c>
      <c r="BQ511">
        <v>-7.3127000000000001E-3</v>
      </c>
      <c r="BR511">
        <v>-3.0980899999999999E-2</v>
      </c>
      <c r="BS511">
        <v>-2.96224E-2</v>
      </c>
      <c r="BT511">
        <v>-3.3928199999999999E-2</v>
      </c>
      <c r="BU511">
        <v>-3.5303300000000003E-2</v>
      </c>
      <c r="BV511">
        <v>-3.5752000000000002E-3</v>
      </c>
      <c r="BW511">
        <v>-8.2836000000000003E-3</v>
      </c>
      <c r="BX511">
        <v>-2.8609599999999999E-2</v>
      </c>
      <c r="BY511">
        <v>0.23302110000000001</v>
      </c>
      <c r="BZ511">
        <v>0.2489545</v>
      </c>
      <c r="CA511">
        <v>-0.1133209</v>
      </c>
      <c r="CB511">
        <v>-0.1151894</v>
      </c>
      <c r="CC511">
        <v>-6.9860800000000001E-2</v>
      </c>
      <c r="CD511">
        <v>-4.7103600000000002E-2</v>
      </c>
      <c r="CE511">
        <v>-1.38289E-2</v>
      </c>
      <c r="CF511">
        <v>3.6776999999999999E-3</v>
      </c>
      <c r="CG511">
        <v>-2.3032E-3</v>
      </c>
      <c r="CH511">
        <v>9.5337000000000009E-3</v>
      </c>
      <c r="CI511">
        <v>2.9819999999999998E-4</v>
      </c>
      <c r="CJ511">
        <v>8.1883000000000008E-3</v>
      </c>
      <c r="CK511">
        <v>8.6446000000000005E-3</v>
      </c>
      <c r="CL511">
        <v>1.1335899999999999E-2</v>
      </c>
      <c r="CM511">
        <v>4.7726000000000001E-3</v>
      </c>
      <c r="CN511">
        <v>-1.3949100000000001E-2</v>
      </c>
      <c r="CO511">
        <v>-2.2304999999999998E-3</v>
      </c>
      <c r="CP511">
        <v>-2.5240499999999999E-2</v>
      </c>
      <c r="CQ511">
        <v>-2.3302300000000001E-2</v>
      </c>
      <c r="CR511">
        <v>-2.7130600000000001E-2</v>
      </c>
      <c r="CS511">
        <v>-2.8322400000000001E-2</v>
      </c>
      <c r="CT511">
        <v>3.5324000000000002E-3</v>
      </c>
      <c r="CU511">
        <v>-1.0434999999999999E-3</v>
      </c>
      <c r="CV511">
        <v>-2.11171E-2</v>
      </c>
      <c r="CW511">
        <v>0.24088780000000001</v>
      </c>
      <c r="CX511">
        <v>0.25657140000000001</v>
      </c>
      <c r="CY511">
        <v>-0.10560650000000001</v>
      </c>
      <c r="CZ511">
        <v>-0.1079056</v>
      </c>
      <c r="DA511">
        <v>-6.3201400000000005E-2</v>
      </c>
      <c r="DB511">
        <v>-4.1102800000000002E-2</v>
      </c>
      <c r="DC511">
        <v>-8.8546000000000007E-3</v>
      </c>
      <c r="DD511">
        <v>8.1011999999999994E-3</v>
      </c>
      <c r="DE511">
        <v>1.6102E-3</v>
      </c>
      <c r="DF511">
        <v>1.3115099999999999E-2</v>
      </c>
      <c r="DG511">
        <v>3.7277999999999999E-3</v>
      </c>
      <c r="DH511">
        <v>1.1420700000000001E-2</v>
      </c>
      <c r="DI511">
        <v>1.19606E-2</v>
      </c>
      <c r="DJ511">
        <v>1.4997099999999999E-2</v>
      </c>
      <c r="DK511">
        <v>8.6976999999999992E-3</v>
      </c>
      <c r="DL511">
        <v>-9.5662000000000004E-3</v>
      </c>
      <c r="DM511">
        <v>2.8517E-3</v>
      </c>
      <c r="DN511">
        <v>-1.9500099999999999E-2</v>
      </c>
      <c r="DO511">
        <v>-1.6982299999999999E-2</v>
      </c>
      <c r="DP511">
        <v>-2.03331E-2</v>
      </c>
      <c r="DQ511">
        <v>-2.1341499999999999E-2</v>
      </c>
      <c r="DR511">
        <v>1.0639900000000001E-2</v>
      </c>
      <c r="DS511">
        <v>6.1967000000000003E-3</v>
      </c>
      <c r="DT511">
        <v>-1.36247E-2</v>
      </c>
      <c r="DU511">
        <v>0.24875449999999999</v>
      </c>
      <c r="DV511">
        <v>0.26418829999999999</v>
      </c>
      <c r="DW511">
        <v>-9.7892099999999996E-2</v>
      </c>
      <c r="DX511">
        <v>-0.10062169999999999</v>
      </c>
      <c r="DY511">
        <v>-5.6542099999999998E-2</v>
      </c>
      <c r="DZ511">
        <v>-3.5102000000000001E-2</v>
      </c>
      <c r="EA511">
        <v>-1.6724999999999999E-3</v>
      </c>
      <c r="EB511">
        <v>1.4487999999999999E-2</v>
      </c>
      <c r="EC511">
        <v>7.2607000000000001E-3</v>
      </c>
      <c r="ED511">
        <v>1.8286E-2</v>
      </c>
      <c r="EE511">
        <v>8.6794999999999997E-3</v>
      </c>
      <c r="EF511">
        <v>1.6087799999999999E-2</v>
      </c>
      <c r="EG511">
        <v>1.6748499999999999E-2</v>
      </c>
      <c r="EH511">
        <v>2.0283200000000001E-2</v>
      </c>
      <c r="EI511">
        <v>1.43649E-2</v>
      </c>
      <c r="EJ511">
        <v>-3.2379000000000002E-3</v>
      </c>
      <c r="EK511">
        <v>1.01896E-2</v>
      </c>
      <c r="EL511">
        <v>-1.12119E-2</v>
      </c>
      <c r="EM511">
        <v>-7.8571000000000005E-3</v>
      </c>
      <c r="EN511">
        <v>-1.05185E-2</v>
      </c>
      <c r="EO511">
        <v>-1.12622E-2</v>
      </c>
      <c r="EP511">
        <v>2.0902199999999999E-2</v>
      </c>
      <c r="EQ511">
        <v>1.66503E-2</v>
      </c>
      <c r="ER511">
        <v>-2.8067999999999999E-3</v>
      </c>
      <c r="ES511">
        <v>0.26011289999999998</v>
      </c>
      <c r="ET511">
        <v>0.27518589999999998</v>
      </c>
      <c r="EU511">
        <v>-8.6753800000000006E-2</v>
      </c>
      <c r="EV511">
        <v>-9.0105000000000005E-2</v>
      </c>
      <c r="EW511">
        <v>-4.6927099999999999E-2</v>
      </c>
      <c r="EX511">
        <v>-2.64379E-2</v>
      </c>
      <c r="EY511">
        <v>83.009169999999997</v>
      </c>
      <c r="EZ511">
        <v>82.295289999999994</v>
      </c>
      <c r="FA511">
        <v>80.062020000000004</v>
      </c>
      <c r="FB511">
        <v>78.170490000000001</v>
      </c>
      <c r="FC511">
        <v>75.858080000000001</v>
      </c>
      <c r="FD511">
        <v>74.531009999999995</v>
      </c>
      <c r="FE511">
        <v>73.481200000000001</v>
      </c>
      <c r="FF511">
        <v>74.495869999999996</v>
      </c>
      <c r="FG511">
        <v>78.495869999999996</v>
      </c>
      <c r="FH511">
        <v>84.287800000000004</v>
      </c>
      <c r="FI511">
        <v>89.088579999999993</v>
      </c>
      <c r="FJ511">
        <v>93.488969999999995</v>
      </c>
      <c r="FK511">
        <v>97.182370000000006</v>
      </c>
      <c r="FL511">
        <v>100.6589</v>
      </c>
      <c r="FM511">
        <v>103.6207</v>
      </c>
      <c r="FN511">
        <v>105.1118</v>
      </c>
      <c r="FO511">
        <v>105.6528</v>
      </c>
      <c r="FP511">
        <v>105.2435</v>
      </c>
      <c r="FQ511">
        <v>104.6262</v>
      </c>
      <c r="FR511">
        <v>102.8653</v>
      </c>
      <c r="FS511">
        <v>99.186549999999997</v>
      </c>
      <c r="FT511">
        <v>95.80968</v>
      </c>
      <c r="FU511">
        <v>93.387730000000005</v>
      </c>
      <c r="FV511">
        <v>91.594710000000006</v>
      </c>
      <c r="FW511">
        <v>0.10602880000000001</v>
      </c>
      <c r="FX511">
        <v>1.04405E-2</v>
      </c>
      <c r="FY511">
        <v>1.04405E-2</v>
      </c>
      <c r="FZ511">
        <v>0</v>
      </c>
      <c r="GA511">
        <v>0</v>
      </c>
    </row>
    <row r="512" spans="1:183" x14ac:dyDescent="0.3">
      <c r="A512" t="s">
        <v>52</v>
      </c>
      <c r="B512" t="s">
        <v>18</v>
      </c>
      <c r="C512" t="s">
        <v>54</v>
      </c>
      <c r="D512" s="6">
        <v>44790</v>
      </c>
      <c r="E512" s="46">
        <v>17</v>
      </c>
      <c r="F512" s="46">
        <v>19</v>
      </c>
      <c r="G512" s="46">
        <v>18</v>
      </c>
      <c r="H512" s="46">
        <v>19</v>
      </c>
      <c r="I512">
        <v>9959</v>
      </c>
      <c r="J512">
        <v>66395</v>
      </c>
      <c r="K512">
        <v>1.656541</v>
      </c>
      <c r="L512">
        <v>1.450161</v>
      </c>
      <c r="M512">
        <v>1.277882</v>
      </c>
      <c r="N512">
        <v>1.165055</v>
      </c>
      <c r="O512">
        <v>1.113151</v>
      </c>
      <c r="P512">
        <v>1.088266</v>
      </c>
      <c r="Q512">
        <v>1.089064</v>
      </c>
      <c r="R512">
        <v>1.0232319999999999</v>
      </c>
      <c r="S512">
        <v>0.92932009999999998</v>
      </c>
      <c r="T512">
        <v>0.988649</v>
      </c>
      <c r="U512">
        <v>1.1324110000000001</v>
      </c>
      <c r="V512">
        <v>1.26041</v>
      </c>
      <c r="W512">
        <v>1.485798</v>
      </c>
      <c r="X512">
        <v>1.7556609999999999</v>
      </c>
      <c r="Y512">
        <v>2.1441180000000002</v>
      </c>
      <c r="Z512">
        <v>2.427257</v>
      </c>
      <c r="AA512">
        <v>2.6532589999999998</v>
      </c>
      <c r="AB512">
        <v>2.9904489999999999</v>
      </c>
      <c r="AC512">
        <v>3.165956</v>
      </c>
      <c r="AD512">
        <v>3.1205769999999999</v>
      </c>
      <c r="AE512">
        <v>2.9018030000000001</v>
      </c>
      <c r="AF512">
        <v>2.612921</v>
      </c>
      <c r="AG512">
        <v>2.1843080000000001</v>
      </c>
      <c r="AH512">
        <v>1.7723120000000001</v>
      </c>
      <c r="AI512">
        <v>-2.38067E-2</v>
      </c>
      <c r="AJ512">
        <v>-7.7221E-3</v>
      </c>
      <c r="AK512">
        <v>-5.9630999999999998E-3</v>
      </c>
      <c r="AL512">
        <v>1.5119E-3</v>
      </c>
      <c r="AM512">
        <v>1.9354000000000001E-3</v>
      </c>
      <c r="AN512">
        <v>5.9809999999999996E-4</v>
      </c>
      <c r="AO512">
        <v>-1.2629400000000001E-2</v>
      </c>
      <c r="AP512">
        <v>-1.8093100000000001E-2</v>
      </c>
      <c r="AQ512">
        <v>-2.9622800000000001E-2</v>
      </c>
      <c r="AR512">
        <v>-2.2131499999999998E-2</v>
      </c>
      <c r="AS512">
        <v>-2.7268299999999999E-2</v>
      </c>
      <c r="AT512">
        <v>-2.2194599999999998E-2</v>
      </c>
      <c r="AU512">
        <v>-2.40685E-2</v>
      </c>
      <c r="AV512">
        <v>-3.7195600000000002E-2</v>
      </c>
      <c r="AW512">
        <v>-4.9246699999999997E-2</v>
      </c>
      <c r="AX512">
        <v>-2.70327E-2</v>
      </c>
      <c r="AY512">
        <v>0.1854364</v>
      </c>
      <c r="AZ512">
        <v>0.21731249999999999</v>
      </c>
      <c r="BA512">
        <v>0.21633910000000001</v>
      </c>
      <c r="BB512">
        <v>-0.16191810000000001</v>
      </c>
      <c r="BC512">
        <v>-0.12950120000000001</v>
      </c>
      <c r="BD512">
        <v>-7.4569399999999994E-2</v>
      </c>
      <c r="BE512">
        <v>-3.78526E-2</v>
      </c>
      <c r="BF512">
        <v>-4.42817E-2</v>
      </c>
      <c r="BG512">
        <v>-1.5842100000000001E-2</v>
      </c>
      <c r="BH512">
        <v>-4.3540000000000001E-4</v>
      </c>
      <c r="BI512">
        <v>6.7219999999999997E-4</v>
      </c>
      <c r="BJ512">
        <v>7.5877999999999996E-3</v>
      </c>
      <c r="BK512">
        <v>7.8852999999999996E-3</v>
      </c>
      <c r="BL512">
        <v>6.4333000000000003E-3</v>
      </c>
      <c r="BM512">
        <v>-6.4454999999999998E-3</v>
      </c>
      <c r="BN512">
        <v>-1.12087E-2</v>
      </c>
      <c r="BO512">
        <v>-2.25052E-2</v>
      </c>
      <c r="BP512">
        <v>-1.4362700000000001E-2</v>
      </c>
      <c r="BQ512">
        <v>-1.8631700000000001E-2</v>
      </c>
      <c r="BR512">
        <v>-1.29661E-2</v>
      </c>
      <c r="BS512">
        <v>-1.42603E-2</v>
      </c>
      <c r="BT512">
        <v>-2.6789500000000001E-2</v>
      </c>
      <c r="BU512">
        <v>-3.7802500000000003E-2</v>
      </c>
      <c r="BV512">
        <v>-1.55313E-2</v>
      </c>
      <c r="BW512">
        <v>0.19647780000000001</v>
      </c>
      <c r="BX512">
        <v>0.22864399999999999</v>
      </c>
      <c r="BY512">
        <v>0.22769130000000001</v>
      </c>
      <c r="BZ512">
        <v>-0.15056230000000001</v>
      </c>
      <c r="CA512">
        <v>-0.1184301</v>
      </c>
      <c r="CB512">
        <v>-6.4086799999999999E-2</v>
      </c>
      <c r="CC512">
        <v>-2.8303600000000002E-2</v>
      </c>
      <c r="CD512">
        <v>-3.5833299999999998E-2</v>
      </c>
      <c r="CE512">
        <v>-1.03258E-2</v>
      </c>
      <c r="CF512">
        <v>4.6112999999999996E-3</v>
      </c>
      <c r="CG512">
        <v>5.2677999999999996E-3</v>
      </c>
      <c r="CH512">
        <v>1.17959E-2</v>
      </c>
      <c r="CI512">
        <v>1.20062E-2</v>
      </c>
      <c r="CJ512">
        <v>1.04747E-2</v>
      </c>
      <c r="CK512">
        <v>-2.1624999999999999E-3</v>
      </c>
      <c r="CL512">
        <v>-6.4405E-3</v>
      </c>
      <c r="CM512">
        <v>-1.75756E-2</v>
      </c>
      <c r="CN512">
        <v>-8.9821999999999992E-3</v>
      </c>
      <c r="CO512">
        <v>-1.265E-2</v>
      </c>
      <c r="CP512">
        <v>-6.5744000000000002E-3</v>
      </c>
      <c r="CQ512">
        <v>-7.4671E-3</v>
      </c>
      <c r="CR512">
        <v>-1.9582200000000001E-2</v>
      </c>
      <c r="CS512">
        <v>-2.9876400000000001E-2</v>
      </c>
      <c r="CT512">
        <v>-7.5655000000000002E-3</v>
      </c>
      <c r="CU512">
        <v>0.204125</v>
      </c>
      <c r="CV512">
        <v>0.23649210000000001</v>
      </c>
      <c r="CW512">
        <v>0.23555380000000001</v>
      </c>
      <c r="CX512">
        <v>-0.1426973</v>
      </c>
      <c r="CY512">
        <v>-0.11076220000000001</v>
      </c>
      <c r="CZ512">
        <v>-5.6826599999999998E-2</v>
      </c>
      <c r="DA512">
        <v>-2.1690000000000001E-2</v>
      </c>
      <c r="DB512">
        <v>-2.9982000000000002E-2</v>
      </c>
      <c r="DC512">
        <v>-4.8095000000000004E-3</v>
      </c>
      <c r="DD512">
        <v>9.6579999999999999E-3</v>
      </c>
      <c r="DE512">
        <v>9.8633000000000002E-3</v>
      </c>
      <c r="DF512">
        <v>1.60041E-2</v>
      </c>
      <c r="DG512">
        <v>1.6127099999999998E-2</v>
      </c>
      <c r="DH512">
        <v>1.4516100000000001E-2</v>
      </c>
      <c r="DI512">
        <v>2.1205E-3</v>
      </c>
      <c r="DJ512">
        <v>-1.6724000000000001E-3</v>
      </c>
      <c r="DK512">
        <v>-1.26459E-2</v>
      </c>
      <c r="DL512">
        <v>-3.6015999999999999E-3</v>
      </c>
      <c r="DM512">
        <v>-6.6683999999999997E-3</v>
      </c>
      <c r="DN512">
        <v>-1.827E-4</v>
      </c>
      <c r="DO512">
        <v>-6.7389999999999995E-4</v>
      </c>
      <c r="DP512">
        <v>-1.2375000000000001E-2</v>
      </c>
      <c r="DQ512">
        <v>-2.19502E-2</v>
      </c>
      <c r="DR512">
        <v>4.0030000000000003E-4</v>
      </c>
      <c r="DS512">
        <v>0.21177219999999999</v>
      </c>
      <c r="DT512">
        <v>0.24434030000000001</v>
      </c>
      <c r="DU512">
        <v>0.2434163</v>
      </c>
      <c r="DV512">
        <v>-0.13483229999999999</v>
      </c>
      <c r="DW512">
        <v>-0.1030944</v>
      </c>
      <c r="DX512">
        <v>-4.9566399999999997E-2</v>
      </c>
      <c r="DY512">
        <v>-1.50764E-2</v>
      </c>
      <c r="DZ512">
        <v>-2.4130700000000001E-2</v>
      </c>
      <c r="EA512">
        <v>3.1551000000000001E-3</v>
      </c>
      <c r="EB512">
        <v>1.69447E-2</v>
      </c>
      <c r="EC512">
        <v>1.6498599999999999E-2</v>
      </c>
      <c r="ED512">
        <v>2.20799E-2</v>
      </c>
      <c r="EE512">
        <v>2.2076999999999999E-2</v>
      </c>
      <c r="EF512">
        <v>2.0351299999999999E-2</v>
      </c>
      <c r="EG512">
        <v>8.3044E-3</v>
      </c>
      <c r="EH512">
        <v>5.2120999999999999E-3</v>
      </c>
      <c r="EI512">
        <v>-5.5284000000000002E-3</v>
      </c>
      <c r="EJ512">
        <v>4.1671E-3</v>
      </c>
      <c r="EK512">
        <v>1.9681999999999998E-3</v>
      </c>
      <c r="EL512">
        <v>9.0459000000000008E-3</v>
      </c>
      <c r="EM512">
        <v>9.1342999999999997E-3</v>
      </c>
      <c r="EN512">
        <v>-1.9689E-3</v>
      </c>
      <c r="EO512">
        <v>-1.0506100000000001E-2</v>
      </c>
      <c r="EP512">
        <v>1.1901699999999999E-2</v>
      </c>
      <c r="EQ512">
        <v>0.2228136</v>
      </c>
      <c r="ER512">
        <v>0.2556718</v>
      </c>
      <c r="ES512">
        <v>0.25476850000000001</v>
      </c>
      <c r="ET512">
        <v>-0.1234764</v>
      </c>
      <c r="EU512">
        <v>-9.2023199999999999E-2</v>
      </c>
      <c r="EV512">
        <v>-3.9083800000000002E-2</v>
      </c>
      <c r="EW512">
        <v>-5.5274E-3</v>
      </c>
      <c r="EX512">
        <v>-1.56823E-2</v>
      </c>
      <c r="EY512">
        <v>89.82302</v>
      </c>
      <c r="EZ512">
        <v>87.627369999999999</v>
      </c>
      <c r="FA512">
        <v>85.200419999999994</v>
      </c>
      <c r="FB512">
        <v>83.244249999999994</v>
      </c>
      <c r="FC512">
        <v>83.229640000000003</v>
      </c>
      <c r="FD512">
        <v>81.809119999999993</v>
      </c>
      <c r="FE512">
        <v>81.53398</v>
      </c>
      <c r="FF512">
        <v>81.157550000000001</v>
      </c>
      <c r="FG512">
        <v>84.121639999999999</v>
      </c>
      <c r="FH512">
        <v>85.02825</v>
      </c>
      <c r="FI512">
        <v>87.87</v>
      </c>
      <c r="FJ512">
        <v>91.783550000000005</v>
      </c>
      <c r="FK512">
        <v>97.174850000000006</v>
      </c>
      <c r="FL512">
        <v>99.711010000000002</v>
      </c>
      <c r="FM512">
        <v>100.9572</v>
      </c>
      <c r="FN512">
        <v>101.6382</v>
      </c>
      <c r="FO512">
        <v>102.536</v>
      </c>
      <c r="FP512">
        <v>102.4188</v>
      </c>
      <c r="FQ512">
        <v>101.9828</v>
      </c>
      <c r="FR512">
        <v>99.750230000000002</v>
      </c>
      <c r="FS512">
        <v>96.380489999999995</v>
      </c>
      <c r="FT512">
        <v>91.757890000000003</v>
      </c>
      <c r="FU512">
        <v>88.330929999999995</v>
      </c>
      <c r="FV512">
        <v>85.939890000000005</v>
      </c>
      <c r="FW512">
        <v>0.1142801</v>
      </c>
      <c r="FX512">
        <v>8.5728000000000002E-3</v>
      </c>
      <c r="FY512">
        <v>1.05922E-2</v>
      </c>
      <c r="FZ512">
        <v>0</v>
      </c>
      <c r="GA512">
        <v>0</v>
      </c>
    </row>
    <row r="513" spans="1:183" x14ac:dyDescent="0.3">
      <c r="A513" t="s">
        <v>52</v>
      </c>
      <c r="B513" t="s">
        <v>18</v>
      </c>
      <c r="C513" t="s">
        <v>54</v>
      </c>
      <c r="D513" s="6">
        <v>44792</v>
      </c>
      <c r="F513" s="46"/>
      <c r="G513" s="46"/>
      <c r="H513" s="46"/>
      <c r="FZ513">
        <v>0</v>
      </c>
      <c r="GA513">
        <v>1</v>
      </c>
    </row>
    <row r="514" spans="1:183" x14ac:dyDescent="0.3">
      <c r="A514" t="s">
        <v>52</v>
      </c>
      <c r="B514" t="s">
        <v>18</v>
      </c>
      <c r="C514" t="s">
        <v>54</v>
      </c>
      <c r="D514" s="6">
        <v>44806</v>
      </c>
      <c r="E514" s="46">
        <v>18</v>
      </c>
      <c r="F514" s="46">
        <v>19</v>
      </c>
      <c r="G514" s="46">
        <v>18</v>
      </c>
      <c r="H514" s="46">
        <v>19</v>
      </c>
      <c r="I514">
        <v>12364</v>
      </c>
      <c r="J514">
        <v>72134</v>
      </c>
      <c r="K514">
        <v>1.500577</v>
      </c>
      <c r="L514">
        <v>1.2954479999999999</v>
      </c>
      <c r="M514">
        <v>1.1510769999999999</v>
      </c>
      <c r="N514">
        <v>1.0419149999999999</v>
      </c>
      <c r="O514">
        <v>0.98941270000000003</v>
      </c>
      <c r="P514">
        <v>0.95970960000000005</v>
      </c>
      <c r="Q514">
        <v>0.96875699999999998</v>
      </c>
      <c r="R514">
        <v>0.93765989999999999</v>
      </c>
      <c r="S514">
        <v>0.88449290000000003</v>
      </c>
      <c r="T514">
        <v>0.9481889</v>
      </c>
      <c r="U514">
        <v>1.1108990000000001</v>
      </c>
      <c r="V514">
        <v>1.3550960000000001</v>
      </c>
      <c r="W514">
        <v>1.645589</v>
      </c>
      <c r="X514">
        <v>1.976702</v>
      </c>
      <c r="Y514">
        <v>2.2995380000000001</v>
      </c>
      <c r="Z514">
        <v>2.6632720000000001</v>
      </c>
      <c r="AA514">
        <v>3.0310709999999998</v>
      </c>
      <c r="AB514">
        <v>3.2988420000000001</v>
      </c>
      <c r="AC514">
        <v>3.3673299999999999</v>
      </c>
      <c r="AD514">
        <v>3.1460490000000001</v>
      </c>
      <c r="AE514">
        <v>2.8850850000000001</v>
      </c>
      <c r="AF514">
        <v>2.5853920000000001</v>
      </c>
      <c r="AG514">
        <v>2.2023860000000002</v>
      </c>
      <c r="AH514">
        <v>1.8580220000000001</v>
      </c>
      <c r="AI514">
        <v>-2.3214100000000001E-2</v>
      </c>
      <c r="AJ514">
        <v>-2.1385100000000001E-2</v>
      </c>
      <c r="AK514">
        <v>-1.51179E-2</v>
      </c>
      <c r="AL514">
        <v>-1.05732E-2</v>
      </c>
      <c r="AM514">
        <v>-6.3423000000000004E-3</v>
      </c>
      <c r="AN514">
        <v>-1.0992699999999999E-2</v>
      </c>
      <c r="AO514">
        <v>-2.2731999999999999E-2</v>
      </c>
      <c r="AP514">
        <v>-9.5954999999999999E-3</v>
      </c>
      <c r="AQ514">
        <v>-1.6197E-2</v>
      </c>
      <c r="AR514">
        <v>-2.5908E-2</v>
      </c>
      <c r="AS514">
        <v>-3.0368800000000001E-2</v>
      </c>
      <c r="AT514">
        <v>-4.2133200000000003E-2</v>
      </c>
      <c r="AU514">
        <v>-4.4015800000000001E-2</v>
      </c>
      <c r="AV514">
        <v>-3.7519999999999998E-2</v>
      </c>
      <c r="AW514">
        <v>-3.9319E-2</v>
      </c>
      <c r="AX514">
        <v>-6.7061999999999997E-2</v>
      </c>
      <c r="AY514">
        <v>-6.9858600000000007E-2</v>
      </c>
      <c r="AZ514">
        <v>0.2075573</v>
      </c>
      <c r="BA514">
        <v>0.19397159999999999</v>
      </c>
      <c r="BB514">
        <v>-0.1983674</v>
      </c>
      <c r="BC514">
        <v>-0.14666399999999999</v>
      </c>
      <c r="BD514">
        <v>-0.1003604</v>
      </c>
      <c r="BE514">
        <v>-5.5335000000000002E-2</v>
      </c>
      <c r="BF514">
        <v>-2.3898300000000001E-2</v>
      </c>
      <c r="BG514">
        <v>-1.5440600000000001E-2</v>
      </c>
      <c r="BH514">
        <v>-1.43319E-2</v>
      </c>
      <c r="BI514">
        <v>-8.7431000000000002E-3</v>
      </c>
      <c r="BJ514">
        <v>-4.7280999999999998E-3</v>
      </c>
      <c r="BK514">
        <v>-6.6089999999999996E-4</v>
      </c>
      <c r="BL514">
        <v>-5.4479000000000003E-3</v>
      </c>
      <c r="BM514">
        <v>-1.70469E-2</v>
      </c>
      <c r="BN514">
        <v>-3.4023E-3</v>
      </c>
      <c r="BO514">
        <v>-9.4684999999999995E-3</v>
      </c>
      <c r="BP514">
        <v>-1.8447499999999999E-2</v>
      </c>
      <c r="BQ514">
        <v>-2.2109500000000001E-2</v>
      </c>
      <c r="BR514">
        <v>-3.2760600000000001E-2</v>
      </c>
      <c r="BS514">
        <v>-3.3943599999999997E-2</v>
      </c>
      <c r="BT514">
        <v>-2.6826699999999998E-2</v>
      </c>
      <c r="BU514">
        <v>-2.8389600000000001E-2</v>
      </c>
      <c r="BV514">
        <v>-5.57724E-2</v>
      </c>
      <c r="BW514">
        <v>-5.8368400000000001E-2</v>
      </c>
      <c r="BX514">
        <v>0.219721</v>
      </c>
      <c r="BY514">
        <v>0.20607410000000001</v>
      </c>
      <c r="BZ514">
        <v>-0.1865029</v>
      </c>
      <c r="CA514">
        <v>-0.13494229999999999</v>
      </c>
      <c r="CB514">
        <v>-8.9277599999999999E-2</v>
      </c>
      <c r="CC514">
        <v>-4.5110299999999999E-2</v>
      </c>
      <c r="CD514">
        <v>-1.46634E-2</v>
      </c>
      <c r="CE514">
        <v>-1.00567E-2</v>
      </c>
      <c r="CF514">
        <v>-9.4468999999999994E-3</v>
      </c>
      <c r="CG514">
        <v>-4.3279E-3</v>
      </c>
      <c r="CH514">
        <v>-6.7980000000000004E-4</v>
      </c>
      <c r="CI514">
        <v>3.274E-3</v>
      </c>
      <c r="CJ514">
        <v>-1.6077000000000001E-3</v>
      </c>
      <c r="CK514">
        <v>-1.31094E-2</v>
      </c>
      <c r="CL514">
        <v>8.8710000000000004E-4</v>
      </c>
      <c r="CM514">
        <v>-4.8084E-3</v>
      </c>
      <c r="CN514">
        <v>-1.3280399999999999E-2</v>
      </c>
      <c r="CO514">
        <v>-1.63892E-2</v>
      </c>
      <c r="CP514">
        <v>-2.6269199999999999E-2</v>
      </c>
      <c r="CQ514">
        <v>-2.6967600000000001E-2</v>
      </c>
      <c r="CR514">
        <v>-1.94205E-2</v>
      </c>
      <c r="CS514">
        <v>-2.0820000000000002E-2</v>
      </c>
      <c r="CT514">
        <v>-4.7953299999999997E-2</v>
      </c>
      <c r="CU514">
        <v>-5.0410299999999998E-2</v>
      </c>
      <c r="CV514">
        <v>0.2281455</v>
      </c>
      <c r="CW514">
        <v>0.21445629999999999</v>
      </c>
      <c r="CX514">
        <v>-0.17828559999999999</v>
      </c>
      <c r="CY514">
        <v>-0.12682399999999999</v>
      </c>
      <c r="CZ514">
        <v>-8.1601699999999999E-2</v>
      </c>
      <c r="DA514">
        <v>-3.8028699999999999E-2</v>
      </c>
      <c r="DB514">
        <v>-8.2673E-3</v>
      </c>
      <c r="DC514">
        <v>-4.6728000000000004E-3</v>
      </c>
      <c r="DD514">
        <v>-4.5618999999999998E-3</v>
      </c>
      <c r="DE514">
        <v>8.7299999999999994E-5</v>
      </c>
      <c r="DF514">
        <v>3.3685E-3</v>
      </c>
      <c r="DG514">
        <v>7.2088999999999999E-3</v>
      </c>
      <c r="DH514">
        <v>2.2325999999999999E-3</v>
      </c>
      <c r="DI514">
        <v>-9.1719999999999996E-3</v>
      </c>
      <c r="DJ514">
        <v>5.1764000000000003E-3</v>
      </c>
      <c r="DK514">
        <v>-1.484E-4</v>
      </c>
      <c r="DL514">
        <v>-8.1133000000000004E-3</v>
      </c>
      <c r="DM514">
        <v>-1.0668800000000001E-2</v>
      </c>
      <c r="DN514">
        <v>-1.9777800000000002E-2</v>
      </c>
      <c r="DO514">
        <v>-1.9991600000000002E-2</v>
      </c>
      <c r="DP514">
        <v>-1.20143E-2</v>
      </c>
      <c r="DQ514">
        <v>-1.32503E-2</v>
      </c>
      <c r="DR514">
        <v>-4.0134200000000002E-2</v>
      </c>
      <c r="DS514">
        <v>-4.2452299999999998E-2</v>
      </c>
      <c r="DT514">
        <v>0.23657</v>
      </c>
      <c r="DU514">
        <v>0.22283849999999999</v>
      </c>
      <c r="DV514">
        <v>-0.17006830000000001</v>
      </c>
      <c r="DW514">
        <v>-0.11870559999999999</v>
      </c>
      <c r="DX514">
        <v>-7.39258E-2</v>
      </c>
      <c r="DY514">
        <v>-3.0947100000000002E-2</v>
      </c>
      <c r="DZ514">
        <v>-1.8711999999999999E-3</v>
      </c>
      <c r="EA514">
        <v>3.1005999999999998E-3</v>
      </c>
      <c r="EB514">
        <v>2.4913000000000001E-3</v>
      </c>
      <c r="EC514">
        <v>6.4621000000000001E-3</v>
      </c>
      <c r="ED514">
        <v>9.2136000000000006E-3</v>
      </c>
      <c r="EE514">
        <v>1.28904E-2</v>
      </c>
      <c r="EF514">
        <v>7.7773E-3</v>
      </c>
      <c r="EG514">
        <v>-3.4868999999999998E-3</v>
      </c>
      <c r="EH514">
        <v>1.1369600000000001E-2</v>
      </c>
      <c r="EI514">
        <v>6.5801000000000002E-3</v>
      </c>
      <c r="EJ514">
        <v>-6.5280000000000004E-4</v>
      </c>
      <c r="EK514">
        <v>-2.4095000000000002E-3</v>
      </c>
      <c r="EL514">
        <v>-1.04052E-2</v>
      </c>
      <c r="EM514">
        <v>-9.9194000000000001E-3</v>
      </c>
      <c r="EN514">
        <v>-1.3209999999999999E-3</v>
      </c>
      <c r="EO514">
        <v>-2.3208999999999999E-3</v>
      </c>
      <c r="EP514">
        <v>-2.8844600000000001E-2</v>
      </c>
      <c r="EQ514">
        <v>-3.0962099999999999E-2</v>
      </c>
      <c r="ER514">
        <v>0.2487337</v>
      </c>
      <c r="ES514">
        <v>0.23494100000000001</v>
      </c>
      <c r="ET514">
        <v>-0.15820380000000001</v>
      </c>
      <c r="EU514">
        <v>-0.106984</v>
      </c>
      <c r="EV514">
        <v>-6.2843099999999999E-2</v>
      </c>
      <c r="EW514">
        <v>-2.0722299999999999E-2</v>
      </c>
      <c r="EX514">
        <v>7.3636999999999999E-3</v>
      </c>
      <c r="EY514">
        <v>86.364760000000004</v>
      </c>
      <c r="EZ514">
        <v>83.943370000000002</v>
      </c>
      <c r="FA514">
        <v>82.478009999999998</v>
      </c>
      <c r="FB514">
        <v>80.586699999999993</v>
      </c>
      <c r="FC514">
        <v>79.649140000000003</v>
      </c>
      <c r="FD514">
        <v>77.292469999999994</v>
      </c>
      <c r="FE514">
        <v>76.480310000000003</v>
      </c>
      <c r="FF514">
        <v>77.373909999999995</v>
      </c>
      <c r="FG514">
        <v>80.098140000000001</v>
      </c>
      <c r="FH514">
        <v>85.679050000000004</v>
      </c>
      <c r="FI514">
        <v>91.459389999999999</v>
      </c>
      <c r="FJ514">
        <v>95.08426</v>
      </c>
      <c r="FK514">
        <v>97.366349999999997</v>
      </c>
      <c r="FL514">
        <v>101.0981</v>
      </c>
      <c r="FM514">
        <v>104.93859999999999</v>
      </c>
      <c r="FN514">
        <v>106.35769999999999</v>
      </c>
      <c r="FO514">
        <v>108.4161</v>
      </c>
      <c r="FP514">
        <v>108.10169999999999</v>
      </c>
      <c r="FQ514">
        <v>105.75709999999999</v>
      </c>
      <c r="FR514">
        <v>101.8635</v>
      </c>
      <c r="FS514">
        <v>98.801090000000002</v>
      </c>
      <c r="FT514">
        <v>95.504580000000004</v>
      </c>
      <c r="FU514">
        <v>91.705770000000001</v>
      </c>
      <c r="FV514">
        <v>87.925430000000006</v>
      </c>
      <c r="FW514">
        <v>0.13060050000000001</v>
      </c>
      <c r="FX514">
        <v>1.13312E-2</v>
      </c>
      <c r="FY514">
        <v>1.13312E-2</v>
      </c>
      <c r="FZ514">
        <v>0</v>
      </c>
      <c r="GA514">
        <v>0</v>
      </c>
    </row>
    <row r="515" spans="1:183" x14ac:dyDescent="0.3">
      <c r="A515" t="s">
        <v>52</v>
      </c>
      <c r="B515" t="s">
        <v>18</v>
      </c>
      <c r="C515" t="s">
        <v>54</v>
      </c>
      <c r="D515" s="6">
        <v>44809</v>
      </c>
      <c r="E515" s="46">
        <v>19</v>
      </c>
      <c r="F515" s="46">
        <v>22</v>
      </c>
      <c r="G515" s="46">
        <v>19</v>
      </c>
      <c r="H515" s="46">
        <v>20</v>
      </c>
      <c r="I515">
        <v>11049</v>
      </c>
      <c r="J515">
        <v>66062</v>
      </c>
      <c r="K515">
        <v>1.677146</v>
      </c>
      <c r="L515">
        <v>1.4447939999999999</v>
      </c>
      <c r="M515">
        <v>1.2830809999999999</v>
      </c>
      <c r="N515">
        <v>1.157127</v>
      </c>
      <c r="O515">
        <v>1.0942289999999999</v>
      </c>
      <c r="P515">
        <v>1.0292920000000001</v>
      </c>
      <c r="Q515">
        <v>0.99530269999999998</v>
      </c>
      <c r="R515">
        <v>0.95539300000000005</v>
      </c>
      <c r="S515">
        <v>1.0457749999999999</v>
      </c>
      <c r="T515">
        <v>1.1532420000000001</v>
      </c>
      <c r="U515">
        <v>1.409659</v>
      </c>
      <c r="V515">
        <v>1.6845319999999999</v>
      </c>
      <c r="W515">
        <v>1.979136</v>
      </c>
      <c r="X515">
        <v>2.3036859999999999</v>
      </c>
      <c r="Y515">
        <v>2.5977760000000001</v>
      </c>
      <c r="Z515">
        <v>2.9144580000000002</v>
      </c>
      <c r="AA515">
        <v>3.256866</v>
      </c>
      <c r="AB515">
        <v>3.5651929999999998</v>
      </c>
      <c r="AC515">
        <v>3.650874</v>
      </c>
      <c r="AD515">
        <v>3.4925890000000002</v>
      </c>
      <c r="AE515">
        <v>3.245771</v>
      </c>
      <c r="AF515">
        <v>2.9159069999999998</v>
      </c>
      <c r="AG515">
        <v>2.4866890000000001</v>
      </c>
      <c r="AH515">
        <v>2.0975069999999998</v>
      </c>
      <c r="AI515">
        <v>-8.8410999999999993E-3</v>
      </c>
      <c r="AJ515">
        <v>-1.52208E-2</v>
      </c>
      <c r="AK515">
        <v>-1.52012E-2</v>
      </c>
      <c r="AL515">
        <v>-6.4771000000000004E-3</v>
      </c>
      <c r="AM515">
        <v>1.56746E-2</v>
      </c>
      <c r="AN515">
        <v>-1.09725E-2</v>
      </c>
      <c r="AO515">
        <v>-2.02957E-2</v>
      </c>
      <c r="AP515">
        <v>-1.0911499999999999E-2</v>
      </c>
      <c r="AQ515">
        <v>4.1874E-3</v>
      </c>
      <c r="AR515">
        <v>-6.1481000000000001E-3</v>
      </c>
      <c r="AS515">
        <v>1.7106099999999999E-2</v>
      </c>
      <c r="AT515">
        <v>1.5090900000000001E-2</v>
      </c>
      <c r="AU515">
        <v>-1.2543E-2</v>
      </c>
      <c r="AV515">
        <v>1.1489900000000001E-2</v>
      </c>
      <c r="AW515">
        <v>-9.2531999999999996E-3</v>
      </c>
      <c r="AX515">
        <v>-4.9122300000000001E-2</v>
      </c>
      <c r="AY515">
        <v>-3.71352E-2</v>
      </c>
      <c r="AZ515">
        <v>-6.9303000000000003E-3</v>
      </c>
      <c r="BA515">
        <v>0.23524010000000001</v>
      </c>
      <c r="BB515">
        <v>0.23554320000000001</v>
      </c>
      <c r="BC515">
        <v>7.3014599999999999E-2</v>
      </c>
      <c r="BD515">
        <v>-9.6014699999999994E-2</v>
      </c>
      <c r="BE515">
        <v>-0.15229100000000001</v>
      </c>
      <c r="BF515">
        <v>-8.1298400000000007E-2</v>
      </c>
      <c r="BG515">
        <v>4.6100000000000002E-5</v>
      </c>
      <c r="BH515">
        <v>-7.3109000000000004E-3</v>
      </c>
      <c r="BI515">
        <v>-7.9495E-3</v>
      </c>
      <c r="BJ515">
        <v>1.741E-4</v>
      </c>
      <c r="BK515">
        <v>2.1934700000000001E-2</v>
      </c>
      <c r="BL515">
        <v>-4.8709000000000001E-3</v>
      </c>
      <c r="BM515">
        <v>-1.40082E-2</v>
      </c>
      <c r="BN515">
        <v>-4.117E-3</v>
      </c>
      <c r="BO515">
        <v>1.20952E-2</v>
      </c>
      <c r="BP515">
        <v>2.6892999999999999E-3</v>
      </c>
      <c r="BQ515">
        <v>2.72477E-2</v>
      </c>
      <c r="BR515">
        <v>2.61915E-2</v>
      </c>
      <c r="BS515">
        <v>-6.0999999999999997E-4</v>
      </c>
      <c r="BT515">
        <v>2.3835200000000001E-2</v>
      </c>
      <c r="BU515">
        <v>3.2881E-3</v>
      </c>
      <c r="BV515">
        <v>-3.6456000000000002E-2</v>
      </c>
      <c r="BW515">
        <v>-2.4220499999999999E-2</v>
      </c>
      <c r="BX515">
        <v>6.0432000000000003E-3</v>
      </c>
      <c r="BY515">
        <v>0.24809780000000001</v>
      </c>
      <c r="BZ515">
        <v>0.2477279</v>
      </c>
      <c r="CA515">
        <v>8.47889E-2</v>
      </c>
      <c r="CB515">
        <v>-8.4550500000000001E-2</v>
      </c>
      <c r="CC515">
        <v>-0.1412631</v>
      </c>
      <c r="CD515">
        <v>-7.1451899999999999E-2</v>
      </c>
      <c r="CE515">
        <v>6.2014000000000001E-3</v>
      </c>
      <c r="CF515">
        <v>-1.8326E-3</v>
      </c>
      <c r="CG515">
        <v>-2.9269999999999999E-3</v>
      </c>
      <c r="CH515">
        <v>4.7806999999999997E-3</v>
      </c>
      <c r="CI515">
        <v>2.6270399999999999E-2</v>
      </c>
      <c r="CJ515">
        <v>-6.4499999999999996E-4</v>
      </c>
      <c r="CK515">
        <v>-9.6533999999999995E-3</v>
      </c>
      <c r="CL515">
        <v>5.8889999999999995E-4</v>
      </c>
      <c r="CM515">
        <v>1.75721E-2</v>
      </c>
      <c r="CN515">
        <v>8.8100000000000001E-3</v>
      </c>
      <c r="CO515">
        <v>3.4271700000000002E-2</v>
      </c>
      <c r="CP515">
        <v>3.3879800000000002E-2</v>
      </c>
      <c r="CQ515">
        <v>7.6547000000000004E-3</v>
      </c>
      <c r="CR515">
        <v>3.2385499999999998E-2</v>
      </c>
      <c r="CS515">
        <v>1.1974200000000001E-2</v>
      </c>
      <c r="CT515">
        <v>-2.76834E-2</v>
      </c>
      <c r="CU515">
        <v>-1.52759E-2</v>
      </c>
      <c r="CV515">
        <v>1.50286E-2</v>
      </c>
      <c r="CW515">
        <v>0.25700299999999998</v>
      </c>
      <c r="CX515">
        <v>0.25616709999999998</v>
      </c>
      <c r="CY515">
        <v>9.2943700000000004E-2</v>
      </c>
      <c r="CZ515">
        <v>-7.6610300000000006E-2</v>
      </c>
      <c r="DA515">
        <v>-0.1336252</v>
      </c>
      <c r="DB515">
        <v>-6.4632300000000004E-2</v>
      </c>
      <c r="DC515">
        <v>1.23567E-2</v>
      </c>
      <c r="DD515">
        <v>3.6457E-3</v>
      </c>
      <c r="DE515">
        <v>2.0956E-3</v>
      </c>
      <c r="DF515">
        <v>9.3872000000000001E-3</v>
      </c>
      <c r="DG515">
        <v>3.0606100000000001E-2</v>
      </c>
      <c r="DH515">
        <v>3.5809000000000001E-3</v>
      </c>
      <c r="DI515">
        <v>-5.2986999999999999E-3</v>
      </c>
      <c r="DJ515">
        <v>5.2947999999999997E-3</v>
      </c>
      <c r="DK515">
        <v>2.3049E-2</v>
      </c>
      <c r="DL515">
        <v>1.49307E-2</v>
      </c>
      <c r="DM515">
        <v>4.1295800000000001E-2</v>
      </c>
      <c r="DN515">
        <v>4.1568099999999997E-2</v>
      </c>
      <c r="DO515">
        <v>1.59195E-2</v>
      </c>
      <c r="DP515">
        <v>4.0935800000000001E-2</v>
      </c>
      <c r="DQ515">
        <v>2.0660299999999999E-2</v>
      </c>
      <c r="DR515">
        <v>-1.8910699999999999E-2</v>
      </c>
      <c r="DS515">
        <v>-6.3312000000000004E-3</v>
      </c>
      <c r="DT515">
        <v>2.40141E-2</v>
      </c>
      <c r="DU515">
        <v>0.26590829999999999</v>
      </c>
      <c r="DV515">
        <v>0.26460620000000001</v>
      </c>
      <c r="DW515">
        <v>0.10109849999999999</v>
      </c>
      <c r="DX515">
        <v>-6.8670200000000001E-2</v>
      </c>
      <c r="DY515">
        <v>-0.1259873</v>
      </c>
      <c r="DZ515">
        <v>-5.7812700000000002E-2</v>
      </c>
      <c r="EA515">
        <v>2.1243999999999999E-2</v>
      </c>
      <c r="EB515">
        <v>1.15555E-2</v>
      </c>
      <c r="EC515">
        <v>9.3472999999999994E-3</v>
      </c>
      <c r="ED515">
        <v>1.6038400000000001E-2</v>
      </c>
      <c r="EE515">
        <v>3.6866200000000002E-2</v>
      </c>
      <c r="EF515">
        <v>9.6824000000000007E-3</v>
      </c>
      <c r="EG515">
        <v>9.8879999999999997E-4</v>
      </c>
      <c r="EH515">
        <v>1.2089300000000001E-2</v>
      </c>
      <c r="EI515">
        <v>3.09568E-2</v>
      </c>
      <c r="EJ515">
        <v>2.3768000000000001E-2</v>
      </c>
      <c r="EK515">
        <v>5.1437400000000001E-2</v>
      </c>
      <c r="EL515">
        <v>5.2668800000000002E-2</v>
      </c>
      <c r="EM515">
        <v>2.7852399999999999E-2</v>
      </c>
      <c r="EN515">
        <v>5.3281099999999998E-2</v>
      </c>
      <c r="EO515">
        <v>3.3201700000000001E-2</v>
      </c>
      <c r="EP515">
        <v>-6.2443999999999998E-3</v>
      </c>
      <c r="EQ515">
        <v>6.5833999999999997E-3</v>
      </c>
      <c r="ER515">
        <v>3.6987600000000002E-2</v>
      </c>
      <c r="ES515">
        <v>0.27876600000000001</v>
      </c>
      <c r="ET515">
        <v>0.27679090000000001</v>
      </c>
      <c r="EU515">
        <v>0.1128728</v>
      </c>
      <c r="EV515">
        <v>-5.7206E-2</v>
      </c>
      <c r="EW515">
        <v>-0.1149594</v>
      </c>
      <c r="EX515">
        <v>-4.7966200000000001E-2</v>
      </c>
      <c r="EY515">
        <v>87.693449999999999</v>
      </c>
      <c r="EZ515">
        <v>86.178939999999997</v>
      </c>
      <c r="FA515">
        <v>84.265969999999996</v>
      </c>
      <c r="FB515">
        <v>82.736959999999996</v>
      </c>
      <c r="FC515">
        <v>81.409589999999994</v>
      </c>
      <c r="FD515">
        <v>80.438599999999994</v>
      </c>
      <c r="FE515">
        <v>78.575680000000006</v>
      </c>
      <c r="FF515">
        <v>78.860950000000003</v>
      </c>
      <c r="FG515">
        <v>82.947980000000001</v>
      </c>
      <c r="FH515">
        <v>88.476979999999998</v>
      </c>
      <c r="FI515">
        <v>92.947980000000001</v>
      </c>
      <c r="FJ515">
        <v>95.74973</v>
      </c>
      <c r="FK515">
        <v>99.436859999999996</v>
      </c>
      <c r="FL515">
        <v>102.3433</v>
      </c>
      <c r="FM515">
        <v>103.62260000000001</v>
      </c>
      <c r="FN515">
        <v>105.20820000000001</v>
      </c>
      <c r="FO515">
        <v>106.67919999999999</v>
      </c>
      <c r="FP515">
        <v>107.0856</v>
      </c>
      <c r="FQ515">
        <v>105.1502</v>
      </c>
      <c r="FR515">
        <v>101.21469999999999</v>
      </c>
      <c r="FS515">
        <v>99.411550000000005</v>
      </c>
      <c r="FT515">
        <v>95.868039999999993</v>
      </c>
      <c r="FU515">
        <v>92.861500000000007</v>
      </c>
      <c r="FV515">
        <v>92.217879999999994</v>
      </c>
      <c r="FW515">
        <v>0.14778050000000001</v>
      </c>
      <c r="FX515">
        <v>7.9783000000000007E-3</v>
      </c>
      <c r="FY515">
        <v>1.1697900000000001E-2</v>
      </c>
      <c r="FZ515">
        <v>0</v>
      </c>
      <c r="GA515">
        <v>0</v>
      </c>
    </row>
    <row r="516" spans="1:183" x14ac:dyDescent="0.3">
      <c r="A516" t="s">
        <v>52</v>
      </c>
      <c r="B516" t="s">
        <v>18</v>
      </c>
      <c r="C516" t="s">
        <v>54</v>
      </c>
      <c r="D516" s="6">
        <v>44810</v>
      </c>
      <c r="E516" s="46">
        <v>18</v>
      </c>
      <c r="F516" s="46">
        <v>21</v>
      </c>
      <c r="G516" s="46">
        <v>18</v>
      </c>
      <c r="H516" s="46">
        <v>20</v>
      </c>
      <c r="I516">
        <v>11040</v>
      </c>
      <c r="J516">
        <v>65981</v>
      </c>
      <c r="K516">
        <v>1.7935909999999999</v>
      </c>
      <c r="L516">
        <v>1.5713109999999999</v>
      </c>
      <c r="M516">
        <v>1.41953</v>
      </c>
      <c r="N516">
        <v>1.2989090000000001</v>
      </c>
      <c r="O516">
        <v>1.2140949999999999</v>
      </c>
      <c r="P516">
        <v>1.170183</v>
      </c>
      <c r="Q516">
        <v>1.1639079999999999</v>
      </c>
      <c r="R516">
        <v>1.1298790000000001</v>
      </c>
      <c r="S516">
        <v>1.0720769999999999</v>
      </c>
      <c r="T516">
        <v>1.1864680000000001</v>
      </c>
      <c r="U516">
        <v>1.394474</v>
      </c>
      <c r="V516">
        <v>1.7107250000000001</v>
      </c>
      <c r="W516">
        <v>2.03952</v>
      </c>
      <c r="X516">
        <v>2.3886530000000001</v>
      </c>
      <c r="Y516">
        <v>2.725301</v>
      </c>
      <c r="Z516">
        <v>3.1260029999999999</v>
      </c>
      <c r="AA516">
        <v>3.5083869999999999</v>
      </c>
      <c r="AB516">
        <v>3.8142330000000002</v>
      </c>
      <c r="AC516">
        <v>3.7836059999999998</v>
      </c>
      <c r="AD516">
        <v>3.6523129999999999</v>
      </c>
      <c r="AE516">
        <v>3.4667759999999999</v>
      </c>
      <c r="AF516">
        <v>3.2133910000000001</v>
      </c>
      <c r="AG516">
        <v>2.8078500000000002</v>
      </c>
      <c r="AH516">
        <v>2.3770129999999998</v>
      </c>
      <c r="AI516">
        <v>-7.7916200000000005E-2</v>
      </c>
      <c r="AJ516">
        <v>-4.8577599999999999E-2</v>
      </c>
      <c r="AK516">
        <v>-2.4176099999999999E-2</v>
      </c>
      <c r="AL516">
        <v>-1.0818700000000001E-2</v>
      </c>
      <c r="AM516">
        <v>-1.5802299999999998E-2</v>
      </c>
      <c r="AN516">
        <v>-2.4435800000000001E-2</v>
      </c>
      <c r="AO516">
        <v>-3.0240800000000002E-2</v>
      </c>
      <c r="AP516">
        <v>-2.02338E-2</v>
      </c>
      <c r="AQ516">
        <v>-2.11673E-2</v>
      </c>
      <c r="AR516">
        <v>-4.3447899999999998E-2</v>
      </c>
      <c r="AS516">
        <v>-6.2616199999999997E-2</v>
      </c>
      <c r="AT516">
        <v>-5.8871800000000002E-2</v>
      </c>
      <c r="AU516">
        <v>-6.4299499999999996E-2</v>
      </c>
      <c r="AV516">
        <v>-5.7181000000000003E-2</v>
      </c>
      <c r="AW516">
        <v>-7.3742500000000002E-2</v>
      </c>
      <c r="AX516">
        <v>-7.9755300000000001E-2</v>
      </c>
      <c r="AY516">
        <v>-7.1635400000000002E-2</v>
      </c>
      <c r="AZ516">
        <v>0.22323170000000001</v>
      </c>
      <c r="BA516">
        <v>0.28334350000000003</v>
      </c>
      <c r="BB516">
        <v>0.25504280000000001</v>
      </c>
      <c r="BC516">
        <v>1.20459E-2</v>
      </c>
      <c r="BD516">
        <v>-0.19590080000000001</v>
      </c>
      <c r="BE516">
        <v>-0.1346436</v>
      </c>
      <c r="BF516">
        <v>-9.4370200000000001E-2</v>
      </c>
      <c r="BG516">
        <v>-6.8825600000000001E-2</v>
      </c>
      <c r="BH516">
        <v>-4.0403099999999997E-2</v>
      </c>
      <c r="BI516">
        <v>-1.6578200000000001E-2</v>
      </c>
      <c r="BJ516">
        <v>-3.6526000000000002E-3</v>
      </c>
      <c r="BK516">
        <v>-9.0056000000000008E-3</v>
      </c>
      <c r="BL516">
        <v>-1.7751599999999999E-2</v>
      </c>
      <c r="BM516">
        <v>-2.3301200000000001E-2</v>
      </c>
      <c r="BN516">
        <v>-1.2598699999999999E-2</v>
      </c>
      <c r="BO516">
        <v>-1.3095000000000001E-2</v>
      </c>
      <c r="BP516">
        <v>-3.42101E-2</v>
      </c>
      <c r="BQ516">
        <v>-5.2453600000000003E-2</v>
      </c>
      <c r="BR516">
        <v>-4.7656900000000002E-2</v>
      </c>
      <c r="BS516">
        <v>-5.2524000000000001E-2</v>
      </c>
      <c r="BT516">
        <v>-4.4862399999999997E-2</v>
      </c>
      <c r="BU516">
        <v>-6.1300399999999998E-2</v>
      </c>
      <c r="BV516">
        <v>-6.7025799999999996E-2</v>
      </c>
      <c r="BW516">
        <v>-5.8284099999999998E-2</v>
      </c>
      <c r="BX516">
        <v>0.23703740000000001</v>
      </c>
      <c r="BY516">
        <v>0.29750900000000002</v>
      </c>
      <c r="BZ516">
        <v>0.2676558</v>
      </c>
      <c r="CA516">
        <v>2.4034799999999999E-2</v>
      </c>
      <c r="CB516">
        <v>-0.18386449999999999</v>
      </c>
      <c r="CC516">
        <v>-0.1231955</v>
      </c>
      <c r="CD516">
        <v>-8.3711800000000003E-2</v>
      </c>
      <c r="CE516">
        <v>-6.2529500000000002E-2</v>
      </c>
      <c r="CF516">
        <v>-3.4741500000000002E-2</v>
      </c>
      <c r="CG516">
        <v>-1.13159E-2</v>
      </c>
      <c r="CH516">
        <v>1.3106000000000001E-3</v>
      </c>
      <c r="CI516">
        <v>-4.2982000000000003E-3</v>
      </c>
      <c r="CJ516">
        <v>-1.3122099999999999E-2</v>
      </c>
      <c r="CK516">
        <v>-1.8494900000000002E-2</v>
      </c>
      <c r="CL516">
        <v>-7.3106999999999998E-3</v>
      </c>
      <c r="CM516">
        <v>-7.5040999999999997E-3</v>
      </c>
      <c r="CN516">
        <v>-2.7812099999999999E-2</v>
      </c>
      <c r="CO516">
        <v>-4.5414999999999997E-2</v>
      </c>
      <c r="CP516">
        <v>-3.9889399999999998E-2</v>
      </c>
      <c r="CQ516">
        <v>-4.4368400000000002E-2</v>
      </c>
      <c r="CR516">
        <v>-3.6330599999999998E-2</v>
      </c>
      <c r="CS516">
        <v>-5.2683000000000001E-2</v>
      </c>
      <c r="CT516">
        <v>-5.8209499999999997E-2</v>
      </c>
      <c r="CU516">
        <v>-4.9036999999999997E-2</v>
      </c>
      <c r="CV516">
        <v>0.24659909999999999</v>
      </c>
      <c r="CW516">
        <v>0.30731999999999998</v>
      </c>
      <c r="CX516">
        <v>0.27639150000000001</v>
      </c>
      <c r="CY516">
        <v>3.2338199999999998E-2</v>
      </c>
      <c r="CZ516">
        <v>-0.1755282</v>
      </c>
      <c r="DA516">
        <v>-0.1152666</v>
      </c>
      <c r="DB516">
        <v>-7.63297E-2</v>
      </c>
      <c r="DC516">
        <v>-5.6233400000000003E-2</v>
      </c>
      <c r="DD516">
        <v>-2.9079899999999999E-2</v>
      </c>
      <c r="DE516">
        <v>-6.0534999999999999E-3</v>
      </c>
      <c r="DF516">
        <v>6.2738000000000004E-3</v>
      </c>
      <c r="DG516">
        <v>4.0920000000000003E-4</v>
      </c>
      <c r="DH516">
        <v>-8.4925999999999995E-3</v>
      </c>
      <c r="DI516">
        <v>-1.3688499999999999E-2</v>
      </c>
      <c r="DJ516">
        <v>-2.0225999999999998E-3</v>
      </c>
      <c r="DK516">
        <v>-1.9132000000000001E-3</v>
      </c>
      <c r="DL516">
        <v>-2.1413999999999999E-2</v>
      </c>
      <c r="DM516">
        <v>-3.8376399999999998E-2</v>
      </c>
      <c r="DN516">
        <v>-3.2121999999999998E-2</v>
      </c>
      <c r="DO516">
        <v>-3.62127E-2</v>
      </c>
      <c r="DP516">
        <v>-2.7798900000000001E-2</v>
      </c>
      <c r="DQ516">
        <v>-4.4065699999999999E-2</v>
      </c>
      <c r="DR516">
        <v>-4.9393100000000002E-2</v>
      </c>
      <c r="DS516">
        <v>-3.9789999999999999E-2</v>
      </c>
      <c r="DT516">
        <v>0.25616090000000002</v>
      </c>
      <c r="DU516">
        <v>0.317131</v>
      </c>
      <c r="DV516">
        <v>0.28512729999999997</v>
      </c>
      <c r="DW516">
        <v>4.0641700000000003E-2</v>
      </c>
      <c r="DX516">
        <v>-0.1671919</v>
      </c>
      <c r="DY516">
        <v>-0.10733769999999999</v>
      </c>
      <c r="DZ516">
        <v>-6.8947700000000001E-2</v>
      </c>
      <c r="EA516">
        <v>-4.7142900000000001E-2</v>
      </c>
      <c r="EB516">
        <v>-2.09055E-2</v>
      </c>
      <c r="EC516">
        <v>1.5444E-3</v>
      </c>
      <c r="ED516" s="34">
        <v>1.3439899999999999E-2</v>
      </c>
      <c r="EE516">
        <v>7.2059999999999997E-3</v>
      </c>
      <c r="EF516">
        <v>-1.8083999999999999E-3</v>
      </c>
      <c r="EG516">
        <v>-6.7489000000000004E-3</v>
      </c>
      <c r="EH516">
        <v>5.6124E-3</v>
      </c>
      <c r="EI516">
        <v>6.1590999999999998E-3</v>
      </c>
      <c r="EJ516">
        <v>-1.21762E-2</v>
      </c>
      <c r="EK516">
        <v>-2.8213800000000001E-2</v>
      </c>
      <c r="EL516">
        <v>-2.0906999999999999E-2</v>
      </c>
      <c r="EM516">
        <v>-2.4437199999999999E-2</v>
      </c>
      <c r="EN516">
        <v>-1.5480300000000001E-2</v>
      </c>
      <c r="EO516">
        <v>-3.1623600000000002E-2</v>
      </c>
      <c r="EP516">
        <v>-3.6663599999999998E-2</v>
      </c>
      <c r="EQ516">
        <v>-2.64386E-2</v>
      </c>
      <c r="ER516">
        <v>0.2699665</v>
      </c>
      <c r="ES516">
        <v>0.33129649999999999</v>
      </c>
      <c r="ET516">
        <v>0.29774030000000001</v>
      </c>
      <c r="EU516">
        <v>5.2630499999999997E-2</v>
      </c>
      <c r="EV516">
        <v>-0.15515570000000001</v>
      </c>
      <c r="EW516">
        <v>-9.5889699999999994E-2</v>
      </c>
      <c r="EX516">
        <v>-5.8289199999999999E-2</v>
      </c>
      <c r="EY516">
        <v>88.755260000000007</v>
      </c>
      <c r="EZ516">
        <v>85.6935</v>
      </c>
      <c r="FA516">
        <v>83.131749999999997</v>
      </c>
      <c r="FB516">
        <v>82.523849999999996</v>
      </c>
      <c r="FC516">
        <v>81.729079999999996</v>
      </c>
      <c r="FD516">
        <v>81.722440000000006</v>
      </c>
      <c r="FE516">
        <v>81.593429999999998</v>
      </c>
      <c r="FF516">
        <v>83.072329999999994</v>
      </c>
      <c r="FG516">
        <v>86.946070000000006</v>
      </c>
      <c r="FH516">
        <v>93.594629999999995</v>
      </c>
      <c r="FI516">
        <v>97.472260000000006</v>
      </c>
      <c r="FJ516">
        <v>101.7932</v>
      </c>
      <c r="FK516">
        <v>104.4222</v>
      </c>
      <c r="FL516">
        <v>107.5579</v>
      </c>
      <c r="FM516">
        <v>110.05</v>
      </c>
      <c r="FN516">
        <v>112.1356</v>
      </c>
      <c r="FO516">
        <v>113.6763</v>
      </c>
      <c r="FP516">
        <v>113.3104</v>
      </c>
      <c r="FQ516">
        <v>111.05240000000001</v>
      </c>
      <c r="FR516">
        <v>105.9378</v>
      </c>
      <c r="FS516">
        <v>101.3155</v>
      </c>
      <c r="FT516">
        <v>98.537909999999997</v>
      </c>
      <c r="FU516">
        <v>98.09966</v>
      </c>
      <c r="FV516">
        <v>95.135239999999996</v>
      </c>
      <c r="FW516">
        <v>0.1532433</v>
      </c>
      <c r="FX516">
        <v>8.6987999999999996E-3</v>
      </c>
      <c r="FY516">
        <v>1.0327899999999999E-2</v>
      </c>
      <c r="FZ516">
        <v>0</v>
      </c>
      <c r="GA516">
        <v>0</v>
      </c>
    </row>
    <row r="517" spans="1:183" x14ac:dyDescent="0.3">
      <c r="A517" t="s">
        <v>52</v>
      </c>
      <c r="B517" t="s">
        <v>18</v>
      </c>
      <c r="C517" t="s">
        <v>54</v>
      </c>
      <c r="D517" s="6">
        <v>44811</v>
      </c>
      <c r="E517" s="46">
        <v>17</v>
      </c>
      <c r="F517" s="46">
        <v>20</v>
      </c>
      <c r="G517" s="46">
        <v>17</v>
      </c>
      <c r="H517" s="46">
        <v>20</v>
      </c>
      <c r="I517">
        <v>11030</v>
      </c>
      <c r="J517">
        <v>65923</v>
      </c>
      <c r="K517">
        <v>2.049874</v>
      </c>
      <c r="L517">
        <v>1.782683</v>
      </c>
      <c r="M517">
        <v>1.5710839999999999</v>
      </c>
      <c r="N517">
        <v>1.4146240000000001</v>
      </c>
      <c r="O517">
        <v>1.3236209999999999</v>
      </c>
      <c r="P517">
        <v>1.262119</v>
      </c>
      <c r="Q517">
        <v>1.2363299999999999</v>
      </c>
      <c r="R517">
        <v>1.1880170000000001</v>
      </c>
      <c r="S517">
        <v>1.115615</v>
      </c>
      <c r="T517">
        <v>1.187351</v>
      </c>
      <c r="U517">
        <v>1.358087</v>
      </c>
      <c r="V517">
        <v>1.648604</v>
      </c>
      <c r="W517">
        <v>1.967076</v>
      </c>
      <c r="X517">
        <v>2.2864110000000002</v>
      </c>
      <c r="Y517">
        <v>2.6194280000000001</v>
      </c>
      <c r="Z517">
        <v>2.9620850000000001</v>
      </c>
      <c r="AA517">
        <v>3.297282</v>
      </c>
      <c r="AB517">
        <v>3.5701149999999999</v>
      </c>
      <c r="AC517">
        <v>3.6673420000000001</v>
      </c>
      <c r="AD517">
        <v>3.516413</v>
      </c>
      <c r="AE517">
        <v>3.3183470000000002</v>
      </c>
      <c r="AF517">
        <v>3.0161440000000002</v>
      </c>
      <c r="AG517">
        <v>2.6015190000000001</v>
      </c>
      <c r="AH517">
        <v>2.19814</v>
      </c>
      <c r="AI517">
        <v>-7.7989299999999998E-2</v>
      </c>
      <c r="AJ517">
        <v>-6.4263299999999995E-2</v>
      </c>
      <c r="AK517">
        <v>-4.6299399999999998E-2</v>
      </c>
      <c r="AL517">
        <v>-3.66031E-2</v>
      </c>
      <c r="AM517">
        <v>-2.09073E-2</v>
      </c>
      <c r="AN517">
        <v>-2.6282400000000001E-2</v>
      </c>
      <c r="AO517">
        <v>-3.5590700000000003E-2</v>
      </c>
      <c r="AP517">
        <v>-2.6987500000000001E-2</v>
      </c>
      <c r="AQ517">
        <v>-2.4533599999999999E-2</v>
      </c>
      <c r="AR517">
        <v>-2.3810899999999999E-2</v>
      </c>
      <c r="AS517">
        <v>-5.2278600000000001E-2</v>
      </c>
      <c r="AT517">
        <v>-4.6723899999999999E-2</v>
      </c>
      <c r="AU517">
        <v>-4.2539E-2</v>
      </c>
      <c r="AV517">
        <v>-4.5823700000000002E-2</v>
      </c>
      <c r="AW517">
        <v>-7.2665900000000005E-2</v>
      </c>
      <c r="AX517">
        <v>-7.2190500000000005E-2</v>
      </c>
      <c r="AY517">
        <v>0.2032571</v>
      </c>
      <c r="AZ517">
        <v>0.26327790000000001</v>
      </c>
      <c r="BA517">
        <v>0.27404980000000001</v>
      </c>
      <c r="BB517">
        <v>0.22696279999999999</v>
      </c>
      <c r="BC517">
        <v>-0.19815659999999999</v>
      </c>
      <c r="BD517">
        <v>-0.2166247</v>
      </c>
      <c r="BE517">
        <v>-0.14656520000000001</v>
      </c>
      <c r="BF517">
        <v>-9.0688699999999997E-2</v>
      </c>
      <c r="BG517">
        <v>-6.7876900000000004E-2</v>
      </c>
      <c r="BH517">
        <v>-5.5038200000000002E-2</v>
      </c>
      <c r="BI517">
        <v>-3.7876800000000002E-2</v>
      </c>
      <c r="BJ517">
        <v>-2.8740499999999999E-2</v>
      </c>
      <c r="BK517">
        <v>-1.3383000000000001E-2</v>
      </c>
      <c r="BL517">
        <v>-1.9007400000000001E-2</v>
      </c>
      <c r="BM517">
        <v>-2.8162699999999999E-2</v>
      </c>
      <c r="BN517">
        <v>-1.89789E-2</v>
      </c>
      <c r="BO517">
        <v>-1.6068700000000002E-2</v>
      </c>
      <c r="BP517">
        <v>-1.46702E-2</v>
      </c>
      <c r="BQ517">
        <v>-4.2376299999999999E-2</v>
      </c>
      <c r="BR517">
        <v>-3.5982199999999999E-2</v>
      </c>
      <c r="BS517">
        <v>-3.1226400000000001E-2</v>
      </c>
      <c r="BT517">
        <v>-3.40665E-2</v>
      </c>
      <c r="BU517">
        <v>-6.0600000000000001E-2</v>
      </c>
      <c r="BV517">
        <v>-5.9897899999999997E-2</v>
      </c>
      <c r="BW517">
        <v>0.2161595</v>
      </c>
      <c r="BX517">
        <v>0.27642909999999998</v>
      </c>
      <c r="BY517">
        <v>0.28685490000000002</v>
      </c>
      <c r="BZ517">
        <v>0.23897550000000001</v>
      </c>
      <c r="CA517">
        <v>-0.18606610000000001</v>
      </c>
      <c r="CB517">
        <v>-0.2048912</v>
      </c>
      <c r="CC517">
        <v>-0.13546849999999999</v>
      </c>
      <c r="CD517">
        <v>-8.0709699999999995E-2</v>
      </c>
      <c r="CE517">
        <v>-6.0872999999999997E-2</v>
      </c>
      <c r="CF517">
        <v>-4.8648900000000002E-2</v>
      </c>
      <c r="CG517">
        <v>-3.2043299999999997E-2</v>
      </c>
      <c r="CH517">
        <v>-2.32949E-2</v>
      </c>
      <c r="CI517">
        <v>-8.1717999999999999E-3</v>
      </c>
      <c r="CJ517">
        <v>-1.39688E-2</v>
      </c>
      <c r="CK517">
        <v>-2.30181E-2</v>
      </c>
      <c r="CL517">
        <v>-1.3432100000000001E-2</v>
      </c>
      <c r="CM517">
        <v>-1.0206E-2</v>
      </c>
      <c r="CN517">
        <v>-8.3394000000000003E-3</v>
      </c>
      <c r="CO517">
        <v>-3.5517899999999998E-2</v>
      </c>
      <c r="CP517">
        <v>-2.8542600000000001E-2</v>
      </c>
      <c r="CQ517">
        <v>-2.33914E-2</v>
      </c>
      <c r="CR517">
        <v>-2.5923499999999999E-2</v>
      </c>
      <c r="CS517">
        <v>-5.2243199999999997E-2</v>
      </c>
      <c r="CT517">
        <v>-5.1384100000000002E-2</v>
      </c>
      <c r="CU517">
        <v>0.22509570000000001</v>
      </c>
      <c r="CV517">
        <v>0.28553770000000001</v>
      </c>
      <c r="CW517">
        <v>0.29572359999999998</v>
      </c>
      <c r="CX517">
        <v>0.2472955</v>
      </c>
      <c r="CY517">
        <v>-0.1776923</v>
      </c>
      <c r="CZ517">
        <v>-0.19676469999999999</v>
      </c>
      <c r="DA517">
        <v>-0.12778300000000001</v>
      </c>
      <c r="DB517">
        <v>-7.3798299999999997E-2</v>
      </c>
      <c r="DC517">
        <v>-5.3869199999999999E-2</v>
      </c>
      <c r="DD517">
        <v>-4.2259699999999997E-2</v>
      </c>
      <c r="DE517">
        <v>-2.6209900000000001E-2</v>
      </c>
      <c r="DF517">
        <v>-1.7849299999999999E-2</v>
      </c>
      <c r="DG517">
        <v>-2.9605E-3</v>
      </c>
      <c r="DH517">
        <v>-8.9301999999999992E-3</v>
      </c>
      <c r="DI517">
        <v>-1.78735E-2</v>
      </c>
      <c r="DJ517">
        <v>-7.8852999999999996E-3</v>
      </c>
      <c r="DK517">
        <v>-4.3432999999999996E-3</v>
      </c>
      <c r="DL517">
        <v>-2.0086000000000001E-3</v>
      </c>
      <c r="DM517">
        <v>-2.8659500000000001E-2</v>
      </c>
      <c r="DN517">
        <v>-2.1103E-2</v>
      </c>
      <c r="DO517">
        <v>-1.55563E-2</v>
      </c>
      <c r="DP517">
        <v>-1.7780500000000001E-2</v>
      </c>
      <c r="DQ517">
        <v>-4.3886399999999999E-2</v>
      </c>
      <c r="DR517">
        <v>-4.2870199999999997E-2</v>
      </c>
      <c r="DS517">
        <v>0.23403180000000001</v>
      </c>
      <c r="DT517">
        <v>0.29464620000000002</v>
      </c>
      <c r="DU517">
        <v>0.30459239999999999</v>
      </c>
      <c r="DV517">
        <v>0.25561539999999999</v>
      </c>
      <c r="DW517">
        <v>-0.16931850000000001</v>
      </c>
      <c r="DX517">
        <v>-0.18863820000000001</v>
      </c>
      <c r="DY517">
        <v>-0.1200975</v>
      </c>
      <c r="DZ517">
        <v>-6.6886799999999996E-2</v>
      </c>
      <c r="EA517">
        <v>-4.3756799999999998E-2</v>
      </c>
      <c r="EB517">
        <v>-3.3034599999999997E-2</v>
      </c>
      <c r="EC517">
        <v>-1.7787299999999999E-2</v>
      </c>
      <c r="ED517">
        <v>-9.9866999999999994E-3</v>
      </c>
      <c r="EE517">
        <v>4.5637999999999998E-3</v>
      </c>
      <c r="EF517">
        <v>-1.6553E-3</v>
      </c>
      <c r="EG517">
        <v>-1.04455E-2</v>
      </c>
      <c r="EH517">
        <v>1.2329999999999999E-4</v>
      </c>
      <c r="EI517">
        <v>4.1215999999999996E-3</v>
      </c>
      <c r="EJ517">
        <v>7.1320999999999997E-3</v>
      </c>
      <c r="EK517">
        <v>-1.8757200000000002E-2</v>
      </c>
      <c r="EL517">
        <v>-1.03613E-2</v>
      </c>
      <c r="EM517">
        <v>-4.2437999999999998E-3</v>
      </c>
      <c r="EN517">
        <v>-6.0232999999999997E-3</v>
      </c>
      <c r="EO517">
        <v>-3.1820500000000002E-2</v>
      </c>
      <c r="EP517">
        <v>-3.05776E-2</v>
      </c>
      <c r="EQ517">
        <v>0.24693419999999999</v>
      </c>
      <c r="ER517">
        <v>0.3077974</v>
      </c>
      <c r="ES517">
        <v>0.3173975</v>
      </c>
      <c r="ET517">
        <v>0.26762809999999998</v>
      </c>
      <c r="EU517">
        <v>-0.15722800000000001</v>
      </c>
      <c r="EV517">
        <v>-0.1769048</v>
      </c>
      <c r="EW517">
        <v>-0.1090009</v>
      </c>
      <c r="EX517">
        <v>-5.6907800000000001E-2</v>
      </c>
      <c r="EY517">
        <v>94.140010000000004</v>
      </c>
      <c r="EZ517">
        <v>91.049869999999999</v>
      </c>
      <c r="FA517">
        <v>87.736999999999995</v>
      </c>
      <c r="FB517">
        <v>86.45975</v>
      </c>
      <c r="FC517">
        <v>84.632390000000001</v>
      </c>
      <c r="FD517">
        <v>82.111260000000001</v>
      </c>
      <c r="FE517">
        <v>81.467590000000001</v>
      </c>
      <c r="FF517">
        <v>81.018879999999996</v>
      </c>
      <c r="FG517">
        <v>85.055700000000002</v>
      </c>
      <c r="FH517">
        <v>91.332949999999997</v>
      </c>
      <c r="FI517">
        <v>97.516639999999995</v>
      </c>
      <c r="FJ517">
        <v>101.7794</v>
      </c>
      <c r="FK517">
        <v>105.3295</v>
      </c>
      <c r="FL517">
        <v>107.4653</v>
      </c>
      <c r="FM517">
        <v>108.6947</v>
      </c>
      <c r="FN517">
        <v>110.414</v>
      </c>
      <c r="FO517">
        <v>110.7704</v>
      </c>
      <c r="FP517">
        <v>109.23480000000001</v>
      </c>
      <c r="FQ517">
        <v>106.7704</v>
      </c>
      <c r="FR517">
        <v>102.7414</v>
      </c>
      <c r="FS517">
        <v>100.0899</v>
      </c>
      <c r="FT517">
        <v>98.147829999999999</v>
      </c>
      <c r="FU517">
        <v>95.94623</v>
      </c>
      <c r="FV517">
        <v>91.362750000000005</v>
      </c>
      <c r="FW517">
        <v>0.15250929999999999</v>
      </c>
      <c r="FX517">
        <v>8.4031999999999996E-3</v>
      </c>
      <c r="FY517">
        <v>8.4031999999999996E-3</v>
      </c>
      <c r="FZ517">
        <v>0</v>
      </c>
      <c r="GA517">
        <v>0</v>
      </c>
    </row>
    <row r="518" spans="1:183" x14ac:dyDescent="0.3">
      <c r="A518" t="s">
        <v>52</v>
      </c>
      <c r="B518" t="s">
        <v>18</v>
      </c>
      <c r="C518" t="s">
        <v>54</v>
      </c>
      <c r="D518" s="6">
        <v>44812</v>
      </c>
      <c r="E518" s="46">
        <v>18</v>
      </c>
      <c r="F518" s="46">
        <v>20</v>
      </c>
      <c r="G518" s="46">
        <v>18</v>
      </c>
      <c r="H518" s="46">
        <v>20</v>
      </c>
      <c r="I518">
        <v>11026</v>
      </c>
      <c r="J518">
        <v>65875</v>
      </c>
      <c r="K518">
        <v>1.8628119999999999</v>
      </c>
      <c r="L518">
        <v>1.59205</v>
      </c>
      <c r="M518">
        <v>1.4013230000000001</v>
      </c>
      <c r="N518">
        <v>1.263857</v>
      </c>
      <c r="O518">
        <v>1.1661140000000001</v>
      </c>
      <c r="P518">
        <v>1.1176440000000001</v>
      </c>
      <c r="Q518">
        <v>1.110109</v>
      </c>
      <c r="R518">
        <v>1.0412030000000001</v>
      </c>
      <c r="S518">
        <v>0.95070920000000003</v>
      </c>
      <c r="T518">
        <v>1.0177560000000001</v>
      </c>
      <c r="U518">
        <v>1.142819</v>
      </c>
      <c r="V518">
        <v>1.329005</v>
      </c>
      <c r="W518">
        <v>1.587785</v>
      </c>
      <c r="X518">
        <v>1.892117</v>
      </c>
      <c r="Y518">
        <v>2.1935519999999999</v>
      </c>
      <c r="Z518">
        <v>2.6074739999999998</v>
      </c>
      <c r="AA518">
        <v>3.0057200000000002</v>
      </c>
      <c r="AB518">
        <v>3.3246280000000001</v>
      </c>
      <c r="AC518">
        <v>3.3991699999999998</v>
      </c>
      <c r="AD518">
        <v>3.2524299999999999</v>
      </c>
      <c r="AE518">
        <v>3.0277090000000002</v>
      </c>
      <c r="AF518">
        <v>2.7510599999999998</v>
      </c>
      <c r="AG518">
        <v>2.3779460000000001</v>
      </c>
      <c r="AH518">
        <v>2.0195699999999999</v>
      </c>
      <c r="AI518">
        <v>-6.9483799999999998E-2</v>
      </c>
      <c r="AJ518">
        <v>-6.3547999999999993E-2</v>
      </c>
      <c r="AK518">
        <v>-4.3375700000000003E-2</v>
      </c>
      <c r="AL518">
        <v>-3.4160099999999999E-2</v>
      </c>
      <c r="AM518">
        <v>-3.6909900000000002E-2</v>
      </c>
      <c r="AN518">
        <v>-3.6715499999999998E-2</v>
      </c>
      <c r="AO518">
        <v>-2.9987400000000001E-2</v>
      </c>
      <c r="AP518">
        <v>-4.7668799999999997E-2</v>
      </c>
      <c r="AQ518">
        <v>-4.1734800000000002E-2</v>
      </c>
      <c r="AR518">
        <v>-2.14407E-2</v>
      </c>
      <c r="AS518">
        <v>-4.2569000000000003E-2</v>
      </c>
      <c r="AT518">
        <v>-4.4285999999999999E-2</v>
      </c>
      <c r="AU518">
        <v>-4.4162899999999998E-2</v>
      </c>
      <c r="AV518">
        <v>-2.8968899999999999E-2</v>
      </c>
      <c r="AW518">
        <v>-6.6843299999999994E-2</v>
      </c>
      <c r="AX518">
        <v>-5.66148E-2</v>
      </c>
      <c r="AY518">
        <v>-5.7959799999999999E-2</v>
      </c>
      <c r="AZ518">
        <v>0.21163960000000001</v>
      </c>
      <c r="BA518">
        <v>0.22191930000000001</v>
      </c>
      <c r="BB518">
        <v>0.1398084</v>
      </c>
      <c r="BC518">
        <v>-0.2183339</v>
      </c>
      <c r="BD518">
        <v>-0.1493971</v>
      </c>
      <c r="BE518">
        <v>-8.1614199999999998E-2</v>
      </c>
      <c r="BF518">
        <v>-2.5560699999999999E-2</v>
      </c>
      <c r="BG518">
        <v>-6.0269900000000001E-2</v>
      </c>
      <c r="BH518">
        <v>-5.5300799999999997E-2</v>
      </c>
      <c r="BI518">
        <v>-3.5783799999999998E-2</v>
      </c>
      <c r="BJ518">
        <v>-2.7089100000000001E-2</v>
      </c>
      <c r="BK518">
        <v>-3.03416E-2</v>
      </c>
      <c r="BL518">
        <v>-3.0262000000000001E-2</v>
      </c>
      <c r="BM518">
        <v>-2.32885E-2</v>
      </c>
      <c r="BN518">
        <v>-4.0461499999999997E-2</v>
      </c>
      <c r="BO518">
        <v>-3.4354099999999999E-2</v>
      </c>
      <c r="BP518">
        <v>-1.33551E-2</v>
      </c>
      <c r="BQ518">
        <v>-3.3664899999999998E-2</v>
      </c>
      <c r="BR518">
        <v>-3.4718600000000002E-2</v>
      </c>
      <c r="BS518">
        <v>-3.3929399999999998E-2</v>
      </c>
      <c r="BT518">
        <v>-1.8286500000000001E-2</v>
      </c>
      <c r="BU518">
        <v>-5.58559E-2</v>
      </c>
      <c r="BV518">
        <v>-4.5119399999999997E-2</v>
      </c>
      <c r="BW518">
        <v>-4.6168000000000001E-2</v>
      </c>
      <c r="BX518">
        <v>0.2241725</v>
      </c>
      <c r="BY518">
        <v>0.23433290000000001</v>
      </c>
      <c r="BZ518">
        <v>0.1514317</v>
      </c>
      <c r="CA518">
        <v>-0.20661889999999999</v>
      </c>
      <c r="CB518">
        <v>-0.13816800000000001</v>
      </c>
      <c r="CC518">
        <v>-7.1174500000000002E-2</v>
      </c>
      <c r="CD518">
        <v>-1.60568E-2</v>
      </c>
      <c r="CE518">
        <v>-5.38883E-2</v>
      </c>
      <c r="CF518">
        <v>-4.9588899999999998E-2</v>
      </c>
      <c r="CG518">
        <v>-3.05256E-2</v>
      </c>
      <c r="CH518">
        <v>-2.2191700000000002E-2</v>
      </c>
      <c r="CI518">
        <v>-2.57924E-2</v>
      </c>
      <c r="CJ518">
        <v>-2.5792300000000001E-2</v>
      </c>
      <c r="CK518">
        <v>-1.86488E-2</v>
      </c>
      <c r="CL518">
        <v>-3.5469800000000003E-2</v>
      </c>
      <c r="CM518">
        <v>-2.9242299999999999E-2</v>
      </c>
      <c r="CN518">
        <v>-7.7549999999999997E-3</v>
      </c>
      <c r="CO518">
        <v>-2.7498000000000002E-2</v>
      </c>
      <c r="CP518">
        <v>-2.8092300000000001E-2</v>
      </c>
      <c r="CQ518">
        <v>-2.68417E-2</v>
      </c>
      <c r="CR518">
        <v>-1.08878E-2</v>
      </c>
      <c r="CS518">
        <v>-4.82461E-2</v>
      </c>
      <c r="CT518">
        <v>-3.7157700000000002E-2</v>
      </c>
      <c r="CU518">
        <v>-3.8001100000000003E-2</v>
      </c>
      <c r="CV518">
        <v>0.2328527</v>
      </c>
      <c r="CW518">
        <v>0.24293049999999999</v>
      </c>
      <c r="CX518">
        <v>0.15948200000000001</v>
      </c>
      <c r="CY518">
        <v>-0.19850509999999999</v>
      </c>
      <c r="CZ518">
        <v>-0.1303907</v>
      </c>
      <c r="DA518">
        <v>-6.3944000000000001E-2</v>
      </c>
      <c r="DB518">
        <v>-9.4743999999999991E-3</v>
      </c>
      <c r="DC518">
        <v>-4.7506800000000002E-2</v>
      </c>
      <c r="DD518">
        <v>-4.3876900000000003E-2</v>
      </c>
      <c r="DE518">
        <v>-2.5267499999999998E-2</v>
      </c>
      <c r="DF518">
        <v>-1.7294400000000001E-2</v>
      </c>
      <c r="DG518">
        <v>-2.12432E-2</v>
      </c>
      <c r="DH518">
        <v>-2.1322600000000001E-2</v>
      </c>
      <c r="DI518">
        <v>-1.4009199999999999E-2</v>
      </c>
      <c r="DJ518">
        <v>-3.0478100000000001E-2</v>
      </c>
      <c r="DK518">
        <v>-2.41304E-2</v>
      </c>
      <c r="DL518">
        <v>-2.1549E-3</v>
      </c>
      <c r="DM518">
        <v>-2.1331099999999999E-2</v>
      </c>
      <c r="DN518">
        <v>-2.1465999999999999E-2</v>
      </c>
      <c r="DO518">
        <v>-1.9754000000000001E-2</v>
      </c>
      <c r="DP518">
        <v>-3.4892E-3</v>
      </c>
      <c r="DQ518">
        <v>-4.0636199999999997E-2</v>
      </c>
      <c r="DR518">
        <v>-2.9196E-2</v>
      </c>
      <c r="DS518">
        <v>-2.9834200000000002E-2</v>
      </c>
      <c r="DT518">
        <v>0.241533</v>
      </c>
      <c r="DU518">
        <v>0.25152809999999998</v>
      </c>
      <c r="DV518">
        <v>0.1675323</v>
      </c>
      <c r="DW518">
        <v>-0.19039139999999999</v>
      </c>
      <c r="DX518">
        <v>-0.1226134</v>
      </c>
      <c r="DY518">
        <v>-5.67135E-2</v>
      </c>
      <c r="DZ518">
        <v>-2.892E-3</v>
      </c>
      <c r="EA518">
        <v>-3.8292800000000002E-2</v>
      </c>
      <c r="EB518">
        <v>-3.56297E-2</v>
      </c>
      <c r="EC518">
        <v>-1.76756E-2</v>
      </c>
      <c r="ED518">
        <v>-1.0223400000000001E-2</v>
      </c>
      <c r="EE518">
        <v>-1.46748E-2</v>
      </c>
      <c r="EF518">
        <v>-1.48691E-2</v>
      </c>
      <c r="EG518">
        <v>-7.3102999999999996E-3</v>
      </c>
      <c r="EH518">
        <v>-2.3270800000000001E-2</v>
      </c>
      <c r="EI518">
        <v>-1.6749699999999999E-2</v>
      </c>
      <c r="EJ518">
        <v>5.9306999999999997E-3</v>
      </c>
      <c r="EK518">
        <v>-1.24271E-2</v>
      </c>
      <c r="EL518">
        <v>-1.18987E-2</v>
      </c>
      <c r="EM518">
        <v>-9.5204999999999994E-3</v>
      </c>
      <c r="EN518">
        <v>7.1932000000000003E-3</v>
      </c>
      <c r="EO518">
        <v>-2.9648799999999999E-2</v>
      </c>
      <c r="EP518">
        <v>-1.77006E-2</v>
      </c>
      <c r="EQ518">
        <v>-1.80424E-2</v>
      </c>
      <c r="ER518">
        <v>0.25406590000000001</v>
      </c>
      <c r="ES518">
        <v>0.2639416</v>
      </c>
      <c r="ET518">
        <v>0.1791557</v>
      </c>
      <c r="EU518">
        <v>-0.17867640000000001</v>
      </c>
      <c r="EV518">
        <v>-0.1113842</v>
      </c>
      <c r="EW518">
        <v>-4.6273799999999997E-2</v>
      </c>
      <c r="EX518">
        <v>6.6119999999999998E-3</v>
      </c>
      <c r="EY518">
        <v>87.075130000000001</v>
      </c>
      <c r="EZ518">
        <v>86.010549999999995</v>
      </c>
      <c r="FA518">
        <v>84.931529999999995</v>
      </c>
      <c r="FB518">
        <v>83.945980000000006</v>
      </c>
      <c r="FC518">
        <v>81.841089999999994</v>
      </c>
      <c r="FD518">
        <v>79.56371</v>
      </c>
      <c r="FE518">
        <v>78.592600000000004</v>
      </c>
      <c r="FF518">
        <v>78.373000000000005</v>
      </c>
      <c r="FG518">
        <v>81.438450000000003</v>
      </c>
      <c r="FH518">
        <v>86.644469999999998</v>
      </c>
      <c r="FI518">
        <v>89.816959999999995</v>
      </c>
      <c r="FJ518">
        <v>93.054019999999994</v>
      </c>
      <c r="FK518">
        <v>96.460560000000001</v>
      </c>
      <c r="FL518">
        <v>99.402780000000007</v>
      </c>
      <c r="FM518">
        <v>102.3951</v>
      </c>
      <c r="FN518">
        <v>105.20820000000001</v>
      </c>
      <c r="FO518">
        <v>106.1147</v>
      </c>
      <c r="FP518">
        <v>105.2439</v>
      </c>
      <c r="FQ518">
        <v>101.1245</v>
      </c>
      <c r="FR518">
        <v>98.635940000000005</v>
      </c>
      <c r="FS518">
        <v>96.247619999999998</v>
      </c>
      <c r="FT518">
        <v>95.075130000000001</v>
      </c>
      <c r="FU518">
        <v>92.826639999999998</v>
      </c>
      <c r="FV518">
        <v>91.239949999999993</v>
      </c>
      <c r="FW518">
        <v>0.13715069999999999</v>
      </c>
      <c r="FX518">
        <v>9.3002999999999992E-3</v>
      </c>
      <c r="FY518">
        <v>9.3002999999999992E-3</v>
      </c>
      <c r="FZ518">
        <v>0</v>
      </c>
      <c r="GA518">
        <v>0</v>
      </c>
    </row>
    <row r="519" spans="1:183" x14ac:dyDescent="0.3">
      <c r="A519" t="s">
        <v>52</v>
      </c>
      <c r="B519" t="s">
        <v>18</v>
      </c>
      <c r="C519" t="s">
        <v>54</v>
      </c>
      <c r="D519" s="6">
        <v>44813</v>
      </c>
      <c r="F519" s="46"/>
      <c r="G519" s="46"/>
      <c r="H519" s="46"/>
      <c r="FZ519">
        <v>0</v>
      </c>
      <c r="GA519">
        <v>1</v>
      </c>
    </row>
    <row r="520" spans="1:183" x14ac:dyDescent="0.3">
      <c r="A520" t="s">
        <v>52</v>
      </c>
      <c r="B520" t="s">
        <v>18</v>
      </c>
      <c r="C520" t="s">
        <v>95</v>
      </c>
      <c r="D520" s="6">
        <v>44753</v>
      </c>
      <c r="F520" s="46"/>
      <c r="G520" s="46"/>
      <c r="H520" s="46"/>
      <c r="FZ520">
        <v>0</v>
      </c>
      <c r="GA520">
        <v>1</v>
      </c>
    </row>
    <row r="521" spans="1:183" x14ac:dyDescent="0.3">
      <c r="A521" t="s">
        <v>52</v>
      </c>
      <c r="B521" t="s">
        <v>18</v>
      </c>
      <c r="C521" t="s">
        <v>95</v>
      </c>
      <c r="D521" s="6">
        <v>44758</v>
      </c>
      <c r="F521" s="46"/>
      <c r="G521" s="46"/>
      <c r="H521" s="46"/>
      <c r="FZ521">
        <v>0</v>
      </c>
      <c r="GA521">
        <v>1</v>
      </c>
    </row>
    <row r="522" spans="1:183" x14ac:dyDescent="0.3">
      <c r="A522" t="s">
        <v>52</v>
      </c>
      <c r="B522" t="s">
        <v>18</v>
      </c>
      <c r="C522" t="s">
        <v>95</v>
      </c>
      <c r="D522" s="6">
        <v>44759</v>
      </c>
      <c r="F522" s="46"/>
      <c r="G522" s="46"/>
      <c r="H522" s="46"/>
      <c r="FZ522">
        <v>0</v>
      </c>
      <c r="GA522">
        <v>1</v>
      </c>
    </row>
    <row r="523" spans="1:183" x14ac:dyDescent="0.3">
      <c r="A523" t="s">
        <v>52</v>
      </c>
      <c r="B523" t="s">
        <v>18</v>
      </c>
      <c r="C523" t="s">
        <v>95</v>
      </c>
      <c r="D523" s="6">
        <v>44766</v>
      </c>
      <c r="F523" s="46"/>
      <c r="G523" s="46"/>
      <c r="H523" s="46"/>
      <c r="FZ523">
        <v>0</v>
      </c>
      <c r="GA523">
        <v>1</v>
      </c>
    </row>
    <row r="524" spans="1:183" x14ac:dyDescent="0.3">
      <c r="A524" t="s">
        <v>52</v>
      </c>
      <c r="B524" t="s">
        <v>18</v>
      </c>
      <c r="C524" t="s">
        <v>95</v>
      </c>
      <c r="D524" s="6">
        <v>44771</v>
      </c>
      <c r="F524" s="46"/>
      <c r="G524" s="46"/>
      <c r="H524" s="46"/>
      <c r="FZ524">
        <v>0</v>
      </c>
      <c r="GA524">
        <v>1</v>
      </c>
    </row>
    <row r="525" spans="1:183" x14ac:dyDescent="0.3">
      <c r="A525" t="s">
        <v>52</v>
      </c>
      <c r="B525" t="s">
        <v>18</v>
      </c>
      <c r="C525" t="s">
        <v>95</v>
      </c>
      <c r="D525" s="6">
        <v>44789</v>
      </c>
      <c r="F525" s="46"/>
      <c r="G525" s="46"/>
      <c r="H525" s="46"/>
      <c r="FZ525">
        <v>0</v>
      </c>
      <c r="GA525">
        <v>1</v>
      </c>
    </row>
    <row r="526" spans="1:183" x14ac:dyDescent="0.3">
      <c r="A526" t="s">
        <v>52</v>
      </c>
      <c r="B526" t="s">
        <v>18</v>
      </c>
      <c r="C526" t="s">
        <v>95</v>
      </c>
      <c r="D526" s="6">
        <v>44790</v>
      </c>
      <c r="F526" s="46"/>
      <c r="G526" s="46"/>
      <c r="H526" s="46"/>
      <c r="FZ526">
        <v>0</v>
      </c>
      <c r="GA526">
        <v>1</v>
      </c>
    </row>
    <row r="527" spans="1:183" x14ac:dyDescent="0.3">
      <c r="A527" t="s">
        <v>52</v>
      </c>
      <c r="B527" t="s">
        <v>18</v>
      </c>
      <c r="C527" t="s">
        <v>95</v>
      </c>
      <c r="D527" s="6">
        <v>44792</v>
      </c>
      <c r="F527" s="46"/>
      <c r="G527" s="46"/>
      <c r="H527" s="46"/>
      <c r="FZ527">
        <v>0</v>
      </c>
      <c r="GA527">
        <v>1</v>
      </c>
    </row>
    <row r="528" spans="1:183" x14ac:dyDescent="0.3">
      <c r="A528" t="s">
        <v>52</v>
      </c>
      <c r="B528" t="s">
        <v>18</v>
      </c>
      <c r="C528" t="s">
        <v>95</v>
      </c>
      <c r="D528" s="6">
        <v>44806</v>
      </c>
      <c r="F528" s="46"/>
      <c r="G528" s="46"/>
      <c r="H528" s="46"/>
      <c r="FZ528">
        <v>0</v>
      </c>
      <c r="GA528">
        <v>1</v>
      </c>
    </row>
    <row r="529" spans="1:183" x14ac:dyDescent="0.3">
      <c r="A529" t="s">
        <v>52</v>
      </c>
      <c r="B529" t="s">
        <v>18</v>
      </c>
      <c r="C529" t="s">
        <v>95</v>
      </c>
      <c r="D529" s="6">
        <v>44809</v>
      </c>
      <c r="F529" s="46"/>
      <c r="G529" s="46"/>
      <c r="H529" s="46"/>
      <c r="FZ529">
        <v>0</v>
      </c>
      <c r="GA529">
        <v>1</v>
      </c>
    </row>
    <row r="530" spans="1:183" x14ac:dyDescent="0.3">
      <c r="A530" t="s">
        <v>52</v>
      </c>
      <c r="B530" t="s">
        <v>18</v>
      </c>
      <c r="C530" t="s">
        <v>95</v>
      </c>
      <c r="D530" s="6">
        <v>44810</v>
      </c>
      <c r="F530" s="46"/>
      <c r="G530" s="46"/>
      <c r="H530" s="46"/>
      <c r="FZ530">
        <v>0</v>
      </c>
      <c r="GA530">
        <v>1</v>
      </c>
    </row>
    <row r="531" spans="1:183" x14ac:dyDescent="0.3">
      <c r="A531" t="s">
        <v>52</v>
      </c>
      <c r="B531" t="s">
        <v>18</v>
      </c>
      <c r="C531" t="s">
        <v>95</v>
      </c>
      <c r="D531" s="6">
        <v>44811</v>
      </c>
      <c r="F531" s="46"/>
      <c r="G531" s="46"/>
      <c r="H531" s="46"/>
      <c r="FZ531">
        <v>0</v>
      </c>
      <c r="GA531">
        <v>1</v>
      </c>
    </row>
    <row r="532" spans="1:183" x14ac:dyDescent="0.3">
      <c r="A532" t="s">
        <v>52</v>
      </c>
      <c r="B532" t="s">
        <v>18</v>
      </c>
      <c r="C532" t="s">
        <v>95</v>
      </c>
      <c r="D532" s="6">
        <v>44812</v>
      </c>
      <c r="F532" s="46"/>
      <c r="G532" s="46"/>
      <c r="H532" s="46"/>
      <c r="FZ532">
        <v>0</v>
      </c>
      <c r="GA532">
        <v>1</v>
      </c>
    </row>
    <row r="533" spans="1:183" x14ac:dyDescent="0.3">
      <c r="A533" t="s">
        <v>52</v>
      </c>
      <c r="B533" t="s">
        <v>18</v>
      </c>
      <c r="C533" t="s">
        <v>95</v>
      </c>
      <c r="D533" s="6">
        <v>44813</v>
      </c>
      <c r="F533" s="46"/>
      <c r="G533" s="46"/>
      <c r="H533" s="46"/>
      <c r="FZ533">
        <v>0</v>
      </c>
      <c r="GA533">
        <v>1</v>
      </c>
    </row>
    <row r="534" spans="1:183" x14ac:dyDescent="0.3">
      <c r="A534" t="s">
        <v>52</v>
      </c>
      <c r="B534" t="s">
        <v>18</v>
      </c>
      <c r="C534" t="s">
        <v>104</v>
      </c>
      <c r="D534" s="6">
        <v>44753</v>
      </c>
      <c r="F534" s="46"/>
      <c r="G534" s="46"/>
      <c r="H534" s="46"/>
      <c r="FZ534">
        <v>0</v>
      </c>
      <c r="GA534">
        <v>1</v>
      </c>
    </row>
    <row r="535" spans="1:183" x14ac:dyDescent="0.3">
      <c r="A535" t="s">
        <v>52</v>
      </c>
      <c r="B535" t="s">
        <v>18</v>
      </c>
      <c r="C535" t="s">
        <v>104</v>
      </c>
      <c r="D535" s="6">
        <v>44758</v>
      </c>
      <c r="F535" s="46"/>
      <c r="G535" s="46"/>
      <c r="H535" s="46"/>
      <c r="FZ535">
        <v>0</v>
      </c>
      <c r="GA535">
        <v>1</v>
      </c>
    </row>
    <row r="536" spans="1:183" x14ac:dyDescent="0.3">
      <c r="A536" t="s">
        <v>52</v>
      </c>
      <c r="B536" t="s">
        <v>18</v>
      </c>
      <c r="C536" t="s">
        <v>104</v>
      </c>
      <c r="D536" s="6">
        <v>44759</v>
      </c>
      <c r="F536" s="46"/>
      <c r="G536" s="46"/>
      <c r="H536" s="46"/>
      <c r="FZ536">
        <v>0</v>
      </c>
      <c r="GA536">
        <v>1</v>
      </c>
    </row>
    <row r="537" spans="1:183" x14ac:dyDescent="0.3">
      <c r="A537" t="s">
        <v>52</v>
      </c>
      <c r="B537" t="s">
        <v>18</v>
      </c>
      <c r="C537" t="s">
        <v>104</v>
      </c>
      <c r="D537" s="6">
        <v>44766</v>
      </c>
      <c r="F537" s="46"/>
      <c r="G537" s="46"/>
      <c r="H537" s="46"/>
      <c r="FZ537">
        <v>0</v>
      </c>
      <c r="GA537">
        <v>1</v>
      </c>
    </row>
    <row r="538" spans="1:183" x14ac:dyDescent="0.3">
      <c r="A538" t="s">
        <v>52</v>
      </c>
      <c r="B538" t="s">
        <v>18</v>
      </c>
      <c r="C538" t="s">
        <v>104</v>
      </c>
      <c r="D538" s="6">
        <v>44771</v>
      </c>
      <c r="F538" s="46"/>
      <c r="G538" s="46"/>
      <c r="H538" s="46"/>
      <c r="FZ538">
        <v>0</v>
      </c>
      <c r="GA538">
        <v>1</v>
      </c>
    </row>
    <row r="539" spans="1:183" x14ac:dyDescent="0.3">
      <c r="A539" t="s">
        <v>52</v>
      </c>
      <c r="B539" t="s">
        <v>18</v>
      </c>
      <c r="C539" t="s">
        <v>104</v>
      </c>
      <c r="D539" s="6">
        <v>44789</v>
      </c>
      <c r="F539" s="46"/>
      <c r="G539" s="46"/>
      <c r="H539" s="46"/>
      <c r="FZ539">
        <v>0</v>
      </c>
      <c r="GA539">
        <v>1</v>
      </c>
    </row>
    <row r="540" spans="1:183" x14ac:dyDescent="0.3">
      <c r="A540" t="s">
        <v>52</v>
      </c>
      <c r="B540" t="s">
        <v>18</v>
      </c>
      <c r="C540" t="s">
        <v>104</v>
      </c>
      <c r="D540" s="6">
        <v>44790</v>
      </c>
      <c r="F540" s="46"/>
      <c r="G540" s="46"/>
      <c r="H540" s="46"/>
      <c r="FZ540">
        <v>0</v>
      </c>
      <c r="GA540">
        <v>1</v>
      </c>
    </row>
    <row r="541" spans="1:183" x14ac:dyDescent="0.3">
      <c r="A541" t="s">
        <v>52</v>
      </c>
      <c r="B541" t="s">
        <v>18</v>
      </c>
      <c r="C541" t="s">
        <v>104</v>
      </c>
      <c r="D541" s="6">
        <v>44792</v>
      </c>
      <c r="F541" s="46"/>
      <c r="G541" s="46"/>
      <c r="H541" s="46"/>
      <c r="FZ541">
        <v>0</v>
      </c>
      <c r="GA541">
        <v>1</v>
      </c>
    </row>
    <row r="542" spans="1:183" x14ac:dyDescent="0.3">
      <c r="A542" t="s">
        <v>52</v>
      </c>
      <c r="B542" t="s">
        <v>18</v>
      </c>
      <c r="C542" t="s">
        <v>104</v>
      </c>
      <c r="D542" s="6">
        <v>44806</v>
      </c>
      <c r="F542" s="46"/>
      <c r="G542" s="46"/>
      <c r="H542" s="46"/>
      <c r="FZ542">
        <v>0</v>
      </c>
      <c r="GA542">
        <v>1</v>
      </c>
    </row>
    <row r="543" spans="1:183" x14ac:dyDescent="0.3">
      <c r="A543" t="s">
        <v>52</v>
      </c>
      <c r="B543" t="s">
        <v>18</v>
      </c>
      <c r="C543" t="s">
        <v>104</v>
      </c>
      <c r="D543" s="6">
        <v>44809</v>
      </c>
      <c r="F543" s="46"/>
      <c r="G543" s="46"/>
      <c r="H543" s="46"/>
      <c r="FZ543">
        <v>0</v>
      </c>
      <c r="GA543">
        <v>1</v>
      </c>
    </row>
    <row r="544" spans="1:183" x14ac:dyDescent="0.3">
      <c r="A544" t="s">
        <v>52</v>
      </c>
      <c r="B544" t="s">
        <v>18</v>
      </c>
      <c r="C544" t="s">
        <v>104</v>
      </c>
      <c r="D544" s="6">
        <v>44810</v>
      </c>
      <c r="F544" s="46"/>
      <c r="G544" s="46"/>
      <c r="H544" s="46"/>
      <c r="FZ544">
        <v>0</v>
      </c>
      <c r="GA544">
        <v>1</v>
      </c>
    </row>
    <row r="545" spans="1:183" x14ac:dyDescent="0.3">
      <c r="A545" t="s">
        <v>52</v>
      </c>
      <c r="B545" t="s">
        <v>18</v>
      </c>
      <c r="C545" t="s">
        <v>104</v>
      </c>
      <c r="D545" s="6">
        <v>44811</v>
      </c>
      <c r="F545" s="46"/>
      <c r="G545" s="46"/>
      <c r="H545" s="46"/>
      <c r="FZ545">
        <v>0</v>
      </c>
      <c r="GA545">
        <v>1</v>
      </c>
    </row>
    <row r="546" spans="1:183" x14ac:dyDescent="0.3">
      <c r="A546" t="s">
        <v>52</v>
      </c>
      <c r="B546" t="s">
        <v>18</v>
      </c>
      <c r="C546" t="s">
        <v>104</v>
      </c>
      <c r="D546" s="6">
        <v>44812</v>
      </c>
      <c r="F546" s="46"/>
      <c r="G546" s="46"/>
      <c r="H546" s="46"/>
      <c r="FZ546">
        <v>0</v>
      </c>
      <c r="GA546">
        <v>1</v>
      </c>
    </row>
    <row r="547" spans="1:183" x14ac:dyDescent="0.3">
      <c r="A547" t="s">
        <v>52</v>
      </c>
      <c r="B547" t="s">
        <v>18</v>
      </c>
      <c r="C547" t="s">
        <v>104</v>
      </c>
      <c r="D547" s="6">
        <v>44813</v>
      </c>
      <c r="F547" s="46"/>
      <c r="G547" s="46"/>
      <c r="H547" s="46"/>
      <c r="FZ547">
        <v>0</v>
      </c>
      <c r="GA547">
        <v>1</v>
      </c>
    </row>
    <row r="548" spans="1:183" x14ac:dyDescent="0.3">
      <c r="A548" t="s">
        <v>52</v>
      </c>
      <c r="B548" t="s">
        <v>18</v>
      </c>
      <c r="C548" t="s">
        <v>94</v>
      </c>
      <c r="D548" s="6">
        <v>44753</v>
      </c>
      <c r="F548" s="46"/>
      <c r="G548" s="46"/>
      <c r="H548" s="46"/>
      <c r="FZ548">
        <v>0</v>
      </c>
      <c r="GA548">
        <v>1</v>
      </c>
    </row>
    <row r="549" spans="1:183" x14ac:dyDescent="0.3">
      <c r="A549" t="s">
        <v>52</v>
      </c>
      <c r="B549" t="s">
        <v>18</v>
      </c>
      <c r="C549" t="s">
        <v>94</v>
      </c>
      <c r="D549" s="6">
        <v>44758</v>
      </c>
      <c r="F549" s="46"/>
      <c r="G549" s="46"/>
      <c r="H549" s="46"/>
      <c r="FZ549">
        <v>0</v>
      </c>
      <c r="GA549">
        <v>1</v>
      </c>
    </row>
    <row r="550" spans="1:183" x14ac:dyDescent="0.3">
      <c r="A550" t="s">
        <v>52</v>
      </c>
      <c r="B550" t="s">
        <v>18</v>
      </c>
      <c r="C550" t="s">
        <v>94</v>
      </c>
      <c r="D550" s="6">
        <v>44759</v>
      </c>
      <c r="F550" s="46"/>
      <c r="G550" s="46"/>
      <c r="H550" s="46"/>
      <c r="FZ550">
        <v>0</v>
      </c>
      <c r="GA550">
        <v>1</v>
      </c>
    </row>
    <row r="551" spans="1:183" x14ac:dyDescent="0.3">
      <c r="A551" t="s">
        <v>52</v>
      </c>
      <c r="B551" t="s">
        <v>18</v>
      </c>
      <c r="C551" t="s">
        <v>94</v>
      </c>
      <c r="D551" s="6">
        <v>44766</v>
      </c>
      <c r="F551" s="46"/>
      <c r="G551" s="46"/>
      <c r="H551" s="46"/>
      <c r="FZ551">
        <v>0</v>
      </c>
      <c r="GA551">
        <v>1</v>
      </c>
    </row>
    <row r="552" spans="1:183" x14ac:dyDescent="0.3">
      <c r="A552" t="s">
        <v>52</v>
      </c>
      <c r="B552" t="s">
        <v>18</v>
      </c>
      <c r="C552" t="s">
        <v>94</v>
      </c>
      <c r="D552" s="6">
        <v>44771</v>
      </c>
      <c r="F552" s="46"/>
      <c r="G552" s="46"/>
      <c r="H552" s="46"/>
      <c r="FZ552">
        <v>0</v>
      </c>
      <c r="GA552">
        <v>1</v>
      </c>
    </row>
    <row r="553" spans="1:183" x14ac:dyDescent="0.3">
      <c r="A553" t="s">
        <v>52</v>
      </c>
      <c r="B553" t="s">
        <v>18</v>
      </c>
      <c r="C553" t="s">
        <v>94</v>
      </c>
      <c r="D553" s="6">
        <v>44789</v>
      </c>
      <c r="F553" s="46"/>
      <c r="G553" s="46"/>
      <c r="H553" s="46"/>
      <c r="FZ553">
        <v>0</v>
      </c>
      <c r="GA553">
        <v>1</v>
      </c>
    </row>
    <row r="554" spans="1:183" x14ac:dyDescent="0.3">
      <c r="A554" t="s">
        <v>52</v>
      </c>
      <c r="B554" t="s">
        <v>18</v>
      </c>
      <c r="C554" t="s">
        <v>94</v>
      </c>
      <c r="D554" s="6">
        <v>44790</v>
      </c>
      <c r="F554" s="46"/>
      <c r="G554" s="46"/>
      <c r="H554" s="46"/>
      <c r="FZ554">
        <v>0</v>
      </c>
      <c r="GA554">
        <v>1</v>
      </c>
    </row>
    <row r="555" spans="1:183" x14ac:dyDescent="0.3">
      <c r="A555" t="s">
        <v>52</v>
      </c>
      <c r="B555" t="s">
        <v>18</v>
      </c>
      <c r="C555" t="s">
        <v>94</v>
      </c>
      <c r="D555" s="6">
        <v>44792</v>
      </c>
      <c r="F555" s="46"/>
      <c r="G555" s="46"/>
      <c r="H555" s="46"/>
      <c r="FZ555">
        <v>0</v>
      </c>
      <c r="GA555">
        <v>1</v>
      </c>
    </row>
    <row r="556" spans="1:183" x14ac:dyDescent="0.3">
      <c r="A556" t="s">
        <v>52</v>
      </c>
      <c r="B556" t="s">
        <v>18</v>
      </c>
      <c r="C556" t="s">
        <v>94</v>
      </c>
      <c r="D556" s="6">
        <v>44806</v>
      </c>
      <c r="F556" s="46"/>
      <c r="G556" s="46"/>
      <c r="H556" s="46"/>
      <c r="FZ556">
        <v>0</v>
      </c>
      <c r="GA556">
        <v>1</v>
      </c>
    </row>
    <row r="557" spans="1:183" x14ac:dyDescent="0.3">
      <c r="A557" t="s">
        <v>52</v>
      </c>
      <c r="B557" t="s">
        <v>18</v>
      </c>
      <c r="C557" t="s">
        <v>94</v>
      </c>
      <c r="D557" s="6">
        <v>44809</v>
      </c>
      <c r="F557" s="46"/>
      <c r="G557" s="46"/>
      <c r="H557" s="46"/>
      <c r="FZ557">
        <v>0</v>
      </c>
      <c r="GA557">
        <v>1</v>
      </c>
    </row>
    <row r="558" spans="1:183" x14ac:dyDescent="0.3">
      <c r="A558" t="s">
        <v>52</v>
      </c>
      <c r="B558" t="s">
        <v>18</v>
      </c>
      <c r="C558" t="s">
        <v>94</v>
      </c>
      <c r="D558" s="6">
        <v>44810</v>
      </c>
      <c r="F558" s="46"/>
      <c r="G558" s="46"/>
      <c r="H558" s="46"/>
      <c r="FZ558">
        <v>0</v>
      </c>
      <c r="GA558">
        <v>1</v>
      </c>
    </row>
    <row r="559" spans="1:183" x14ac:dyDescent="0.3">
      <c r="A559" t="s">
        <v>52</v>
      </c>
      <c r="B559" t="s">
        <v>18</v>
      </c>
      <c r="C559" t="s">
        <v>94</v>
      </c>
      <c r="D559" s="6">
        <v>44811</v>
      </c>
      <c r="F559" s="46"/>
      <c r="G559" s="46"/>
      <c r="H559" s="46"/>
      <c r="FZ559">
        <v>0</v>
      </c>
      <c r="GA559">
        <v>1</v>
      </c>
    </row>
    <row r="560" spans="1:183" x14ac:dyDescent="0.3">
      <c r="A560" t="s">
        <v>52</v>
      </c>
      <c r="B560" t="s">
        <v>18</v>
      </c>
      <c r="C560" t="s">
        <v>94</v>
      </c>
      <c r="D560" s="6">
        <v>44812</v>
      </c>
      <c r="F560" s="46"/>
      <c r="G560" s="46"/>
      <c r="H560" s="46"/>
      <c r="FZ560">
        <v>0</v>
      </c>
      <c r="GA560">
        <v>1</v>
      </c>
    </row>
    <row r="561" spans="1:183" x14ac:dyDescent="0.3">
      <c r="A561" t="s">
        <v>52</v>
      </c>
      <c r="B561" t="s">
        <v>18</v>
      </c>
      <c r="C561" t="s">
        <v>94</v>
      </c>
      <c r="D561" s="6">
        <v>44813</v>
      </c>
      <c r="F561" s="46"/>
      <c r="G561" s="46"/>
      <c r="H561" s="46"/>
      <c r="FZ561">
        <v>0</v>
      </c>
      <c r="GA561">
        <v>1</v>
      </c>
    </row>
    <row r="562" spans="1:183" x14ac:dyDescent="0.3">
      <c r="A562" t="s">
        <v>52</v>
      </c>
      <c r="B562" t="s">
        <v>18</v>
      </c>
      <c r="C562" t="s">
        <v>102</v>
      </c>
      <c r="D562" s="6">
        <v>44753</v>
      </c>
      <c r="F562" s="46"/>
      <c r="G562" s="46"/>
      <c r="H562" s="46"/>
      <c r="FZ562">
        <v>0</v>
      </c>
      <c r="GA562">
        <v>1</v>
      </c>
    </row>
    <row r="563" spans="1:183" x14ac:dyDescent="0.3">
      <c r="A563" t="s">
        <v>52</v>
      </c>
      <c r="B563" t="s">
        <v>18</v>
      </c>
      <c r="C563" t="s">
        <v>102</v>
      </c>
      <c r="D563" s="6">
        <v>44758</v>
      </c>
      <c r="F563" s="46"/>
      <c r="G563" s="46"/>
      <c r="H563" s="46"/>
      <c r="FZ563">
        <v>0</v>
      </c>
      <c r="GA563">
        <v>1</v>
      </c>
    </row>
    <row r="564" spans="1:183" x14ac:dyDescent="0.3">
      <c r="A564" t="s">
        <v>52</v>
      </c>
      <c r="B564" t="s">
        <v>18</v>
      </c>
      <c r="C564" t="s">
        <v>102</v>
      </c>
      <c r="D564" s="6">
        <v>44759</v>
      </c>
      <c r="F564" s="46"/>
      <c r="G564" s="46"/>
      <c r="H564" s="46"/>
      <c r="FZ564">
        <v>0</v>
      </c>
      <c r="GA564">
        <v>1</v>
      </c>
    </row>
    <row r="565" spans="1:183" x14ac:dyDescent="0.3">
      <c r="A565" t="s">
        <v>52</v>
      </c>
      <c r="B565" t="s">
        <v>18</v>
      </c>
      <c r="C565" t="s">
        <v>102</v>
      </c>
      <c r="D565" s="6">
        <v>44766</v>
      </c>
      <c r="F565" s="46"/>
      <c r="G565" s="46"/>
      <c r="H565" s="46"/>
      <c r="FZ565">
        <v>0</v>
      </c>
      <c r="GA565">
        <v>1</v>
      </c>
    </row>
    <row r="566" spans="1:183" x14ac:dyDescent="0.3">
      <c r="A566" t="s">
        <v>52</v>
      </c>
      <c r="B566" t="s">
        <v>18</v>
      </c>
      <c r="C566" t="s">
        <v>102</v>
      </c>
      <c r="D566" s="6">
        <v>44771</v>
      </c>
      <c r="F566" s="46"/>
      <c r="G566" s="46"/>
      <c r="H566" s="46"/>
      <c r="FZ566">
        <v>0</v>
      </c>
      <c r="GA566">
        <v>1</v>
      </c>
    </row>
    <row r="567" spans="1:183" x14ac:dyDescent="0.3">
      <c r="A567" t="s">
        <v>52</v>
      </c>
      <c r="B567" t="s">
        <v>18</v>
      </c>
      <c r="C567" t="s">
        <v>102</v>
      </c>
      <c r="D567" s="6">
        <v>44789</v>
      </c>
      <c r="F567" s="46"/>
      <c r="G567" s="46"/>
      <c r="H567" s="46"/>
      <c r="FZ567">
        <v>0</v>
      </c>
      <c r="GA567">
        <v>1</v>
      </c>
    </row>
    <row r="568" spans="1:183" x14ac:dyDescent="0.3">
      <c r="A568" t="s">
        <v>52</v>
      </c>
      <c r="B568" t="s">
        <v>18</v>
      </c>
      <c r="C568" t="s">
        <v>102</v>
      </c>
      <c r="D568" s="6">
        <v>44790</v>
      </c>
      <c r="F568" s="46"/>
      <c r="G568" s="46"/>
      <c r="H568" s="46"/>
      <c r="FZ568">
        <v>0</v>
      </c>
      <c r="GA568">
        <v>1</v>
      </c>
    </row>
    <row r="569" spans="1:183" x14ac:dyDescent="0.3">
      <c r="A569" t="s">
        <v>52</v>
      </c>
      <c r="B569" t="s">
        <v>18</v>
      </c>
      <c r="C569" t="s">
        <v>102</v>
      </c>
      <c r="D569" s="6">
        <v>44792</v>
      </c>
      <c r="F569" s="46"/>
      <c r="G569" s="46"/>
      <c r="H569" s="46"/>
      <c r="FZ569">
        <v>0</v>
      </c>
      <c r="GA569">
        <v>1</v>
      </c>
    </row>
    <row r="570" spans="1:183" x14ac:dyDescent="0.3">
      <c r="A570" t="s">
        <v>52</v>
      </c>
      <c r="B570" t="s">
        <v>18</v>
      </c>
      <c r="C570" t="s">
        <v>102</v>
      </c>
      <c r="D570" s="6">
        <v>44806</v>
      </c>
      <c r="F570" s="46"/>
      <c r="G570" s="46"/>
      <c r="H570" s="46"/>
      <c r="FZ570">
        <v>0</v>
      </c>
      <c r="GA570">
        <v>1</v>
      </c>
    </row>
    <row r="571" spans="1:183" x14ac:dyDescent="0.3">
      <c r="A571" t="s">
        <v>52</v>
      </c>
      <c r="B571" t="s">
        <v>18</v>
      </c>
      <c r="C571" t="s">
        <v>102</v>
      </c>
      <c r="D571" s="6">
        <v>44809</v>
      </c>
      <c r="F571" s="46"/>
      <c r="G571" s="46"/>
      <c r="H571" s="46"/>
      <c r="FZ571">
        <v>0</v>
      </c>
      <c r="GA571">
        <v>1</v>
      </c>
    </row>
    <row r="572" spans="1:183" x14ac:dyDescent="0.3">
      <c r="A572" t="s">
        <v>52</v>
      </c>
      <c r="B572" t="s">
        <v>18</v>
      </c>
      <c r="C572" t="s">
        <v>102</v>
      </c>
      <c r="D572" s="6">
        <v>44810</v>
      </c>
      <c r="F572" s="46"/>
      <c r="G572" s="46"/>
      <c r="H572" s="46"/>
      <c r="FZ572">
        <v>0</v>
      </c>
      <c r="GA572">
        <v>1</v>
      </c>
    </row>
    <row r="573" spans="1:183" x14ac:dyDescent="0.3">
      <c r="A573" t="s">
        <v>52</v>
      </c>
      <c r="B573" t="s">
        <v>18</v>
      </c>
      <c r="C573" t="s">
        <v>102</v>
      </c>
      <c r="D573" s="6">
        <v>44811</v>
      </c>
      <c r="F573" s="46"/>
      <c r="G573" s="46"/>
      <c r="H573" s="46"/>
      <c r="FZ573">
        <v>0</v>
      </c>
      <c r="GA573">
        <v>1</v>
      </c>
    </row>
    <row r="574" spans="1:183" x14ac:dyDescent="0.3">
      <c r="A574" t="s">
        <v>52</v>
      </c>
      <c r="B574" t="s">
        <v>18</v>
      </c>
      <c r="C574" t="s">
        <v>102</v>
      </c>
      <c r="D574" s="6">
        <v>44812</v>
      </c>
      <c r="F574" s="46"/>
      <c r="G574" s="46"/>
      <c r="H574" s="46"/>
      <c r="FZ574">
        <v>0</v>
      </c>
      <c r="GA574">
        <v>1</v>
      </c>
    </row>
    <row r="575" spans="1:183" x14ac:dyDescent="0.3">
      <c r="A575" t="s">
        <v>52</v>
      </c>
      <c r="B575" t="s">
        <v>18</v>
      </c>
      <c r="C575" t="s">
        <v>102</v>
      </c>
      <c r="D575" s="6">
        <v>44813</v>
      </c>
      <c r="F575" s="46"/>
      <c r="G575" s="46"/>
      <c r="H575" s="46"/>
      <c r="FZ575">
        <v>0</v>
      </c>
      <c r="GA575">
        <v>1</v>
      </c>
    </row>
    <row r="576" spans="1:183" x14ac:dyDescent="0.3">
      <c r="A576" t="s">
        <v>52</v>
      </c>
      <c r="B576" t="s">
        <v>18</v>
      </c>
      <c r="C576" t="s">
        <v>103</v>
      </c>
      <c r="D576" s="6">
        <v>44753</v>
      </c>
      <c r="F576" s="46"/>
      <c r="G576" s="46"/>
      <c r="H576" s="46"/>
      <c r="FZ576">
        <v>0</v>
      </c>
      <c r="GA576">
        <v>1</v>
      </c>
    </row>
    <row r="577" spans="1:183" x14ac:dyDescent="0.3">
      <c r="A577" t="s">
        <v>52</v>
      </c>
      <c r="B577" t="s">
        <v>18</v>
      </c>
      <c r="C577" t="s">
        <v>103</v>
      </c>
      <c r="D577" s="6">
        <v>44758</v>
      </c>
      <c r="F577" s="46"/>
      <c r="G577" s="46"/>
      <c r="H577" s="46"/>
      <c r="FZ577">
        <v>0</v>
      </c>
      <c r="GA577">
        <v>1</v>
      </c>
    </row>
    <row r="578" spans="1:183" x14ac:dyDescent="0.3">
      <c r="A578" t="s">
        <v>52</v>
      </c>
      <c r="B578" t="s">
        <v>18</v>
      </c>
      <c r="C578" t="s">
        <v>103</v>
      </c>
      <c r="D578" s="6">
        <v>44759</v>
      </c>
      <c r="F578" s="46"/>
      <c r="G578" s="46"/>
      <c r="H578" s="46"/>
      <c r="FZ578">
        <v>0</v>
      </c>
      <c r="GA578">
        <v>1</v>
      </c>
    </row>
    <row r="579" spans="1:183" x14ac:dyDescent="0.3">
      <c r="A579" t="s">
        <v>52</v>
      </c>
      <c r="B579" t="s">
        <v>18</v>
      </c>
      <c r="C579" t="s">
        <v>103</v>
      </c>
      <c r="D579" s="6">
        <v>44766</v>
      </c>
      <c r="F579" s="46"/>
      <c r="G579" s="46"/>
      <c r="H579" s="46"/>
      <c r="FZ579">
        <v>0</v>
      </c>
      <c r="GA579">
        <v>1</v>
      </c>
    </row>
    <row r="580" spans="1:183" x14ac:dyDescent="0.3">
      <c r="A580" t="s">
        <v>52</v>
      </c>
      <c r="B580" t="s">
        <v>18</v>
      </c>
      <c r="C580" t="s">
        <v>103</v>
      </c>
      <c r="D580" s="6">
        <v>44771</v>
      </c>
      <c r="F580" s="46"/>
      <c r="G580" s="46"/>
      <c r="H580" s="46"/>
      <c r="FZ580">
        <v>0</v>
      </c>
      <c r="GA580">
        <v>1</v>
      </c>
    </row>
    <row r="581" spans="1:183" x14ac:dyDescent="0.3">
      <c r="A581" t="s">
        <v>52</v>
      </c>
      <c r="B581" t="s">
        <v>18</v>
      </c>
      <c r="C581" t="s">
        <v>103</v>
      </c>
      <c r="D581" s="6">
        <v>44789</v>
      </c>
      <c r="F581" s="46"/>
      <c r="G581" s="46"/>
      <c r="H581" s="46"/>
      <c r="FZ581">
        <v>0</v>
      </c>
      <c r="GA581">
        <v>1</v>
      </c>
    </row>
    <row r="582" spans="1:183" x14ac:dyDescent="0.3">
      <c r="A582" t="s">
        <v>52</v>
      </c>
      <c r="B582" t="s">
        <v>18</v>
      </c>
      <c r="C582" t="s">
        <v>103</v>
      </c>
      <c r="D582" s="6">
        <v>44790</v>
      </c>
      <c r="F582" s="46"/>
      <c r="G582" s="46"/>
      <c r="H582" s="46"/>
      <c r="FZ582">
        <v>0</v>
      </c>
      <c r="GA582">
        <v>1</v>
      </c>
    </row>
    <row r="583" spans="1:183" x14ac:dyDescent="0.3">
      <c r="A583" t="s">
        <v>52</v>
      </c>
      <c r="B583" t="s">
        <v>18</v>
      </c>
      <c r="C583" t="s">
        <v>103</v>
      </c>
      <c r="D583" s="6">
        <v>44792</v>
      </c>
      <c r="F583" s="46"/>
      <c r="G583" s="46"/>
      <c r="H583" s="46"/>
      <c r="FZ583">
        <v>0</v>
      </c>
      <c r="GA583">
        <v>1</v>
      </c>
    </row>
    <row r="584" spans="1:183" x14ac:dyDescent="0.3">
      <c r="A584" t="s">
        <v>52</v>
      </c>
      <c r="B584" t="s">
        <v>18</v>
      </c>
      <c r="C584" t="s">
        <v>103</v>
      </c>
      <c r="D584" s="6">
        <v>44806</v>
      </c>
      <c r="F584" s="46"/>
      <c r="G584" s="46"/>
      <c r="H584" s="46"/>
      <c r="FZ584">
        <v>0</v>
      </c>
      <c r="GA584">
        <v>1</v>
      </c>
    </row>
    <row r="585" spans="1:183" x14ac:dyDescent="0.3">
      <c r="A585" t="s">
        <v>52</v>
      </c>
      <c r="B585" t="s">
        <v>18</v>
      </c>
      <c r="C585" t="s">
        <v>103</v>
      </c>
      <c r="D585" s="6">
        <v>44809</v>
      </c>
      <c r="F585" s="46"/>
      <c r="G585" s="46"/>
      <c r="H585" s="46"/>
      <c r="FZ585">
        <v>0</v>
      </c>
      <c r="GA585">
        <v>1</v>
      </c>
    </row>
    <row r="586" spans="1:183" x14ac:dyDescent="0.3">
      <c r="A586" t="s">
        <v>52</v>
      </c>
      <c r="B586" t="s">
        <v>18</v>
      </c>
      <c r="C586" t="s">
        <v>103</v>
      </c>
      <c r="D586" s="6">
        <v>44810</v>
      </c>
      <c r="F586" s="46"/>
      <c r="G586" s="46"/>
      <c r="H586" s="46"/>
      <c r="FZ586">
        <v>0</v>
      </c>
      <c r="GA586">
        <v>1</v>
      </c>
    </row>
    <row r="587" spans="1:183" x14ac:dyDescent="0.3">
      <c r="A587" t="s">
        <v>52</v>
      </c>
      <c r="B587" t="s">
        <v>18</v>
      </c>
      <c r="C587" t="s">
        <v>103</v>
      </c>
      <c r="D587" s="6">
        <v>44811</v>
      </c>
      <c r="F587" s="46"/>
      <c r="G587" s="46"/>
      <c r="H587" s="46"/>
      <c r="FZ587">
        <v>0</v>
      </c>
      <c r="GA587">
        <v>1</v>
      </c>
    </row>
    <row r="588" spans="1:183" x14ac:dyDescent="0.3">
      <c r="A588" t="s">
        <v>52</v>
      </c>
      <c r="B588" t="s">
        <v>18</v>
      </c>
      <c r="C588" t="s">
        <v>103</v>
      </c>
      <c r="D588" s="6">
        <v>44812</v>
      </c>
      <c r="F588" s="46"/>
      <c r="G588" s="46"/>
      <c r="H588" s="46"/>
      <c r="CF588" s="34"/>
      <c r="FZ588">
        <v>0</v>
      </c>
      <c r="GA588">
        <v>1</v>
      </c>
    </row>
    <row r="589" spans="1:183" x14ac:dyDescent="0.3">
      <c r="A589" t="s">
        <v>52</v>
      </c>
      <c r="B589" t="s">
        <v>18</v>
      </c>
      <c r="C589" t="s">
        <v>103</v>
      </c>
      <c r="D589" s="6">
        <v>44813</v>
      </c>
      <c r="F589" s="46"/>
      <c r="G589" s="46"/>
      <c r="H589" s="46"/>
      <c r="FZ589">
        <v>0</v>
      </c>
      <c r="GA589">
        <v>1</v>
      </c>
    </row>
    <row r="590" spans="1:183" x14ac:dyDescent="0.3">
      <c r="A590" t="s">
        <v>52</v>
      </c>
      <c r="B590" t="s">
        <v>18</v>
      </c>
      <c r="C590" t="s">
        <v>108</v>
      </c>
      <c r="D590" s="6">
        <v>44753</v>
      </c>
      <c r="F590" s="46"/>
      <c r="G590" s="46"/>
      <c r="H590" s="46"/>
      <c r="CH590" s="34"/>
      <c r="FZ590">
        <v>0</v>
      </c>
      <c r="GA590">
        <v>1</v>
      </c>
    </row>
    <row r="591" spans="1:183" x14ac:dyDescent="0.3">
      <c r="A591" t="s">
        <v>52</v>
      </c>
      <c r="B591" t="s">
        <v>18</v>
      </c>
      <c r="C591" t="s">
        <v>108</v>
      </c>
      <c r="D591" s="6">
        <v>44758</v>
      </c>
      <c r="F591" s="46"/>
      <c r="G591" s="46"/>
      <c r="H591" s="46"/>
      <c r="FZ591">
        <v>0</v>
      </c>
      <c r="GA591">
        <v>1</v>
      </c>
    </row>
    <row r="592" spans="1:183" x14ac:dyDescent="0.3">
      <c r="A592" t="s">
        <v>52</v>
      </c>
      <c r="B592" t="s">
        <v>18</v>
      </c>
      <c r="C592" t="s">
        <v>108</v>
      </c>
      <c r="D592" s="6">
        <v>44759</v>
      </c>
      <c r="F592" s="46"/>
      <c r="G592" s="46"/>
      <c r="H592" s="46"/>
      <c r="FZ592">
        <v>0</v>
      </c>
      <c r="GA592">
        <v>1</v>
      </c>
    </row>
    <row r="593" spans="1:183" x14ac:dyDescent="0.3">
      <c r="A593" t="s">
        <v>52</v>
      </c>
      <c r="B593" t="s">
        <v>18</v>
      </c>
      <c r="C593" t="s">
        <v>108</v>
      </c>
      <c r="D593" s="6">
        <v>44766</v>
      </c>
      <c r="F593" s="46"/>
      <c r="G593" s="46"/>
      <c r="H593" s="46"/>
      <c r="FZ593">
        <v>0</v>
      </c>
      <c r="GA593">
        <v>1</v>
      </c>
    </row>
    <row r="594" spans="1:183" x14ac:dyDescent="0.3">
      <c r="A594" t="s">
        <v>52</v>
      </c>
      <c r="B594" t="s">
        <v>18</v>
      </c>
      <c r="C594" t="s">
        <v>108</v>
      </c>
      <c r="D594" s="6">
        <v>44771</v>
      </c>
      <c r="F594" s="46"/>
      <c r="G594" s="46"/>
      <c r="H594" s="46"/>
      <c r="FZ594">
        <v>0</v>
      </c>
      <c r="GA594">
        <v>1</v>
      </c>
    </row>
    <row r="595" spans="1:183" x14ac:dyDescent="0.3">
      <c r="A595" t="s">
        <v>52</v>
      </c>
      <c r="B595" t="s">
        <v>18</v>
      </c>
      <c r="C595" t="s">
        <v>108</v>
      </c>
      <c r="D595" s="6">
        <v>44789</v>
      </c>
      <c r="F595" s="46"/>
      <c r="G595" s="46"/>
      <c r="H595" s="46"/>
      <c r="FZ595">
        <v>0</v>
      </c>
      <c r="GA595">
        <v>1</v>
      </c>
    </row>
    <row r="596" spans="1:183" x14ac:dyDescent="0.3">
      <c r="A596" t="s">
        <v>52</v>
      </c>
      <c r="B596" t="s">
        <v>18</v>
      </c>
      <c r="C596" t="s">
        <v>108</v>
      </c>
      <c r="D596" s="6">
        <v>44790</v>
      </c>
      <c r="F596" s="46"/>
      <c r="G596" s="46"/>
      <c r="H596" s="46"/>
      <c r="FZ596">
        <v>0</v>
      </c>
      <c r="GA596">
        <v>1</v>
      </c>
    </row>
    <row r="597" spans="1:183" x14ac:dyDescent="0.3">
      <c r="A597" t="s">
        <v>52</v>
      </c>
      <c r="B597" t="s">
        <v>18</v>
      </c>
      <c r="C597" t="s">
        <v>108</v>
      </c>
      <c r="D597" s="6">
        <v>44792</v>
      </c>
      <c r="F597" s="46"/>
      <c r="G597" s="46"/>
      <c r="H597" s="46"/>
      <c r="FZ597">
        <v>0</v>
      </c>
      <c r="GA597">
        <v>1</v>
      </c>
    </row>
    <row r="598" spans="1:183" x14ac:dyDescent="0.3">
      <c r="A598" t="s">
        <v>52</v>
      </c>
      <c r="B598" t="s">
        <v>18</v>
      </c>
      <c r="C598" t="s">
        <v>108</v>
      </c>
      <c r="D598" s="6">
        <v>44806</v>
      </c>
      <c r="F598" s="46"/>
      <c r="G598" s="46"/>
      <c r="H598" s="46"/>
      <c r="EO598" s="34"/>
      <c r="FZ598">
        <v>0</v>
      </c>
      <c r="GA598">
        <v>1</v>
      </c>
    </row>
    <row r="599" spans="1:183" x14ac:dyDescent="0.3">
      <c r="A599" t="s">
        <v>52</v>
      </c>
      <c r="B599" t="s">
        <v>18</v>
      </c>
      <c r="C599" t="s">
        <v>108</v>
      </c>
      <c r="D599" s="6">
        <v>44809</v>
      </c>
      <c r="F599" s="46"/>
      <c r="G599" s="46"/>
      <c r="H599" s="46"/>
      <c r="FZ599">
        <v>0</v>
      </c>
      <c r="GA599">
        <v>1</v>
      </c>
    </row>
    <row r="600" spans="1:183" x14ac:dyDescent="0.3">
      <c r="A600" t="s">
        <v>52</v>
      </c>
      <c r="B600" t="s">
        <v>18</v>
      </c>
      <c r="C600" t="s">
        <v>108</v>
      </c>
      <c r="D600" s="6">
        <v>44810</v>
      </c>
      <c r="F600" s="46"/>
      <c r="G600" s="46"/>
      <c r="H600" s="46"/>
      <c r="FZ600">
        <v>0</v>
      </c>
      <c r="GA600">
        <v>1</v>
      </c>
    </row>
    <row r="601" spans="1:183" x14ac:dyDescent="0.3">
      <c r="A601" t="s">
        <v>52</v>
      </c>
      <c r="B601" t="s">
        <v>18</v>
      </c>
      <c r="C601" t="s">
        <v>108</v>
      </c>
      <c r="D601" s="6">
        <v>44811</v>
      </c>
      <c r="F601" s="46"/>
      <c r="G601" s="46"/>
      <c r="H601" s="46"/>
      <c r="FZ601">
        <v>0</v>
      </c>
      <c r="GA601">
        <v>1</v>
      </c>
    </row>
    <row r="602" spans="1:183" x14ac:dyDescent="0.3">
      <c r="A602" t="s">
        <v>52</v>
      </c>
      <c r="B602" t="s">
        <v>18</v>
      </c>
      <c r="C602" t="s">
        <v>108</v>
      </c>
      <c r="D602" s="6">
        <v>44812</v>
      </c>
      <c r="F602" s="46"/>
      <c r="G602" s="46"/>
      <c r="H602" s="46"/>
      <c r="FZ602">
        <v>0</v>
      </c>
      <c r="GA602">
        <v>1</v>
      </c>
    </row>
    <row r="603" spans="1:183" x14ac:dyDescent="0.3">
      <c r="A603" t="s">
        <v>52</v>
      </c>
      <c r="B603" t="s">
        <v>18</v>
      </c>
      <c r="C603" t="s">
        <v>108</v>
      </c>
      <c r="D603" s="6">
        <v>44813</v>
      </c>
      <c r="F603" s="46"/>
      <c r="G603" s="46"/>
      <c r="H603" s="46"/>
      <c r="FZ603">
        <v>0</v>
      </c>
      <c r="GA603">
        <v>1</v>
      </c>
    </row>
    <row r="604" spans="1:183" x14ac:dyDescent="0.3">
      <c r="A604" t="s">
        <v>52</v>
      </c>
      <c r="B604" t="s">
        <v>18</v>
      </c>
      <c r="C604" t="s">
        <v>106</v>
      </c>
      <c r="D604" s="6">
        <v>44753</v>
      </c>
      <c r="F604" s="46"/>
      <c r="G604" s="46"/>
      <c r="H604" s="46"/>
      <c r="FZ604">
        <v>0</v>
      </c>
      <c r="GA604">
        <v>1</v>
      </c>
    </row>
    <row r="605" spans="1:183" x14ac:dyDescent="0.3">
      <c r="A605" t="s">
        <v>52</v>
      </c>
      <c r="B605" t="s">
        <v>18</v>
      </c>
      <c r="C605" t="s">
        <v>106</v>
      </c>
      <c r="D605" s="6">
        <v>44758</v>
      </c>
      <c r="F605" s="46"/>
      <c r="G605" s="46"/>
      <c r="H605" s="46"/>
      <c r="FZ605">
        <v>0</v>
      </c>
      <c r="GA605">
        <v>1</v>
      </c>
    </row>
    <row r="606" spans="1:183" x14ac:dyDescent="0.3">
      <c r="A606" t="s">
        <v>52</v>
      </c>
      <c r="B606" t="s">
        <v>18</v>
      </c>
      <c r="C606" t="s">
        <v>106</v>
      </c>
      <c r="D606" s="6">
        <v>44759</v>
      </c>
      <c r="F606" s="46"/>
      <c r="G606" s="46"/>
      <c r="H606" s="46"/>
      <c r="FZ606">
        <v>0</v>
      </c>
      <c r="GA606">
        <v>1</v>
      </c>
    </row>
    <row r="607" spans="1:183" x14ac:dyDescent="0.3">
      <c r="A607" t="s">
        <v>52</v>
      </c>
      <c r="B607" t="s">
        <v>18</v>
      </c>
      <c r="C607" t="s">
        <v>106</v>
      </c>
      <c r="D607" s="6">
        <v>44766</v>
      </c>
      <c r="F607" s="46"/>
      <c r="G607" s="46"/>
      <c r="H607" s="46"/>
      <c r="FZ607">
        <v>0</v>
      </c>
      <c r="GA607">
        <v>1</v>
      </c>
    </row>
    <row r="608" spans="1:183" x14ac:dyDescent="0.3">
      <c r="A608" t="s">
        <v>52</v>
      </c>
      <c r="B608" t="s">
        <v>18</v>
      </c>
      <c r="C608" t="s">
        <v>106</v>
      </c>
      <c r="D608" s="6">
        <v>44771</v>
      </c>
      <c r="F608" s="46"/>
      <c r="G608" s="46"/>
      <c r="H608" s="46"/>
      <c r="FZ608">
        <v>0</v>
      </c>
      <c r="GA608">
        <v>1</v>
      </c>
    </row>
    <row r="609" spans="1:183" x14ac:dyDescent="0.3">
      <c r="A609" t="s">
        <v>52</v>
      </c>
      <c r="B609" t="s">
        <v>18</v>
      </c>
      <c r="C609" t="s">
        <v>106</v>
      </c>
      <c r="D609" s="6">
        <v>44789</v>
      </c>
      <c r="F609" s="46"/>
      <c r="G609" s="46"/>
      <c r="H609" s="46"/>
      <c r="FZ609">
        <v>0</v>
      </c>
      <c r="GA609">
        <v>1</v>
      </c>
    </row>
    <row r="610" spans="1:183" x14ac:dyDescent="0.3">
      <c r="A610" t="s">
        <v>52</v>
      </c>
      <c r="B610" t="s">
        <v>18</v>
      </c>
      <c r="C610" t="s">
        <v>106</v>
      </c>
      <c r="D610" s="6">
        <v>44790</v>
      </c>
      <c r="F610" s="46"/>
      <c r="G610" s="46"/>
      <c r="H610" s="46"/>
      <c r="FZ610">
        <v>0</v>
      </c>
      <c r="GA610">
        <v>1</v>
      </c>
    </row>
    <row r="611" spans="1:183" x14ac:dyDescent="0.3">
      <c r="A611" t="s">
        <v>52</v>
      </c>
      <c r="B611" t="s">
        <v>18</v>
      </c>
      <c r="C611" t="s">
        <v>106</v>
      </c>
      <c r="D611" s="6">
        <v>44792</v>
      </c>
      <c r="F611" s="46"/>
      <c r="G611" s="46"/>
      <c r="H611" s="46"/>
      <c r="FZ611">
        <v>0</v>
      </c>
      <c r="GA611">
        <v>1</v>
      </c>
    </row>
    <row r="612" spans="1:183" x14ac:dyDescent="0.3">
      <c r="A612" t="s">
        <v>52</v>
      </c>
      <c r="B612" t="s">
        <v>18</v>
      </c>
      <c r="C612" t="s">
        <v>106</v>
      </c>
      <c r="D612" s="6">
        <v>44806</v>
      </c>
      <c r="F612" s="46"/>
      <c r="G612" s="46"/>
      <c r="H612" s="46"/>
      <c r="FZ612">
        <v>0</v>
      </c>
      <c r="GA612">
        <v>1</v>
      </c>
    </row>
    <row r="613" spans="1:183" x14ac:dyDescent="0.3">
      <c r="A613" t="s">
        <v>52</v>
      </c>
      <c r="B613" t="s">
        <v>18</v>
      </c>
      <c r="C613" t="s">
        <v>106</v>
      </c>
      <c r="D613" s="6">
        <v>44809</v>
      </c>
      <c r="F613" s="46"/>
      <c r="G613" s="46"/>
      <c r="H613" s="46"/>
      <c r="FZ613">
        <v>0</v>
      </c>
      <c r="GA613">
        <v>1</v>
      </c>
    </row>
    <row r="614" spans="1:183" x14ac:dyDescent="0.3">
      <c r="A614" t="s">
        <v>52</v>
      </c>
      <c r="B614" t="s">
        <v>18</v>
      </c>
      <c r="C614" t="s">
        <v>106</v>
      </c>
      <c r="D614" s="6">
        <v>44810</v>
      </c>
      <c r="F614" s="46"/>
      <c r="G614" s="46"/>
      <c r="H614" s="46"/>
      <c r="FZ614">
        <v>0</v>
      </c>
      <c r="GA614">
        <v>1</v>
      </c>
    </row>
    <row r="615" spans="1:183" x14ac:dyDescent="0.3">
      <c r="A615" t="s">
        <v>52</v>
      </c>
      <c r="B615" t="s">
        <v>18</v>
      </c>
      <c r="C615" t="s">
        <v>106</v>
      </c>
      <c r="D615" s="6">
        <v>44811</v>
      </c>
      <c r="F615" s="46"/>
      <c r="G615" s="46"/>
      <c r="H615" s="46"/>
      <c r="FZ615">
        <v>0</v>
      </c>
      <c r="GA615">
        <v>1</v>
      </c>
    </row>
    <row r="616" spans="1:183" x14ac:dyDescent="0.3">
      <c r="A616" t="s">
        <v>52</v>
      </c>
      <c r="B616" t="s">
        <v>18</v>
      </c>
      <c r="C616" t="s">
        <v>106</v>
      </c>
      <c r="D616" s="6">
        <v>44812</v>
      </c>
      <c r="F616" s="46"/>
      <c r="G616" s="46"/>
      <c r="H616" s="46"/>
      <c r="FZ616">
        <v>0</v>
      </c>
      <c r="GA616">
        <v>1</v>
      </c>
    </row>
    <row r="617" spans="1:183" x14ac:dyDescent="0.3">
      <c r="A617" t="s">
        <v>52</v>
      </c>
      <c r="B617" t="s">
        <v>18</v>
      </c>
      <c r="C617" t="s">
        <v>106</v>
      </c>
      <c r="D617" s="6">
        <v>44813</v>
      </c>
      <c r="F617" s="46"/>
      <c r="G617" s="46"/>
      <c r="H617" s="46"/>
      <c r="FZ617">
        <v>0</v>
      </c>
      <c r="GA617">
        <v>1</v>
      </c>
    </row>
    <row r="618" spans="1:183" x14ac:dyDescent="0.3">
      <c r="A618" t="s">
        <v>52</v>
      </c>
      <c r="B618" t="s">
        <v>18</v>
      </c>
      <c r="C618" t="s">
        <v>107</v>
      </c>
      <c r="D618" s="6">
        <v>44753</v>
      </c>
      <c r="F618" s="46"/>
      <c r="G618" s="46"/>
      <c r="H618" s="46"/>
      <c r="FZ618">
        <v>0</v>
      </c>
      <c r="GA618">
        <v>1</v>
      </c>
    </row>
    <row r="619" spans="1:183" x14ac:dyDescent="0.3">
      <c r="A619" t="s">
        <v>52</v>
      </c>
      <c r="B619" t="s">
        <v>18</v>
      </c>
      <c r="C619" t="s">
        <v>107</v>
      </c>
      <c r="D619" s="6">
        <v>44758</v>
      </c>
      <c r="F619" s="46"/>
      <c r="G619" s="46"/>
      <c r="H619" s="46"/>
      <c r="FZ619">
        <v>0</v>
      </c>
      <c r="GA619">
        <v>1</v>
      </c>
    </row>
    <row r="620" spans="1:183" x14ac:dyDescent="0.3">
      <c r="A620" t="s">
        <v>52</v>
      </c>
      <c r="B620" t="s">
        <v>18</v>
      </c>
      <c r="C620" t="s">
        <v>107</v>
      </c>
      <c r="D620" s="6">
        <v>44759</v>
      </c>
      <c r="F620" s="46"/>
      <c r="G620" s="46"/>
      <c r="H620" s="46"/>
      <c r="FZ620">
        <v>0</v>
      </c>
      <c r="GA620">
        <v>1</v>
      </c>
    </row>
    <row r="621" spans="1:183" x14ac:dyDescent="0.3">
      <c r="A621" t="s">
        <v>52</v>
      </c>
      <c r="B621" t="s">
        <v>18</v>
      </c>
      <c r="C621" t="s">
        <v>107</v>
      </c>
      <c r="D621" s="6">
        <v>44766</v>
      </c>
      <c r="F621" s="46"/>
      <c r="G621" s="46"/>
      <c r="H621" s="46"/>
      <c r="FZ621">
        <v>0</v>
      </c>
      <c r="GA621">
        <v>1</v>
      </c>
    </row>
    <row r="622" spans="1:183" x14ac:dyDescent="0.3">
      <c r="A622" t="s">
        <v>52</v>
      </c>
      <c r="B622" t="s">
        <v>18</v>
      </c>
      <c r="C622" t="s">
        <v>107</v>
      </c>
      <c r="D622" s="6">
        <v>44771</v>
      </c>
      <c r="F622" s="46"/>
      <c r="G622" s="46"/>
      <c r="H622" s="46"/>
      <c r="CH622" s="34"/>
      <c r="FZ622">
        <v>0</v>
      </c>
      <c r="GA622">
        <v>1</v>
      </c>
    </row>
    <row r="623" spans="1:183" x14ac:dyDescent="0.3">
      <c r="A623" t="s">
        <v>52</v>
      </c>
      <c r="B623" t="s">
        <v>18</v>
      </c>
      <c r="C623" t="s">
        <v>107</v>
      </c>
      <c r="D623" s="6">
        <v>44789</v>
      </c>
      <c r="F623" s="46"/>
      <c r="G623" s="46"/>
      <c r="H623" s="46"/>
      <c r="FZ623">
        <v>0</v>
      </c>
      <c r="GA623">
        <v>1</v>
      </c>
    </row>
    <row r="624" spans="1:183" x14ac:dyDescent="0.3">
      <c r="A624" t="s">
        <v>52</v>
      </c>
      <c r="B624" t="s">
        <v>18</v>
      </c>
      <c r="C624" t="s">
        <v>107</v>
      </c>
      <c r="D624" s="6">
        <v>44790</v>
      </c>
      <c r="F624" s="46"/>
      <c r="G624" s="46"/>
      <c r="H624" s="46"/>
      <c r="FZ624">
        <v>0</v>
      </c>
      <c r="GA624">
        <v>1</v>
      </c>
    </row>
    <row r="625" spans="1:183" x14ac:dyDescent="0.3">
      <c r="A625" t="s">
        <v>52</v>
      </c>
      <c r="B625" t="s">
        <v>18</v>
      </c>
      <c r="C625" t="s">
        <v>107</v>
      </c>
      <c r="D625" s="6">
        <v>44792</v>
      </c>
      <c r="F625" s="46"/>
      <c r="G625" s="46"/>
      <c r="H625" s="46"/>
      <c r="FZ625">
        <v>0</v>
      </c>
      <c r="GA625">
        <v>1</v>
      </c>
    </row>
    <row r="626" spans="1:183" x14ac:dyDescent="0.3">
      <c r="A626" t="s">
        <v>52</v>
      </c>
      <c r="B626" t="s">
        <v>18</v>
      </c>
      <c r="C626" t="s">
        <v>107</v>
      </c>
      <c r="D626" s="6">
        <v>44806</v>
      </c>
      <c r="F626" s="46"/>
      <c r="G626" s="46"/>
      <c r="H626" s="46"/>
      <c r="FZ626">
        <v>0</v>
      </c>
      <c r="GA626">
        <v>1</v>
      </c>
    </row>
    <row r="627" spans="1:183" x14ac:dyDescent="0.3">
      <c r="A627" t="s">
        <v>52</v>
      </c>
      <c r="B627" t="s">
        <v>18</v>
      </c>
      <c r="C627" t="s">
        <v>107</v>
      </c>
      <c r="D627" s="6">
        <v>44809</v>
      </c>
      <c r="F627" s="46"/>
      <c r="G627" s="46"/>
      <c r="H627" s="46"/>
      <c r="FZ627">
        <v>0</v>
      </c>
      <c r="GA627">
        <v>1</v>
      </c>
    </row>
    <row r="628" spans="1:183" x14ac:dyDescent="0.3">
      <c r="A628" t="s">
        <v>52</v>
      </c>
      <c r="B628" t="s">
        <v>18</v>
      </c>
      <c r="C628" t="s">
        <v>107</v>
      </c>
      <c r="D628" s="6">
        <v>44810</v>
      </c>
      <c r="F628" s="46"/>
      <c r="G628" s="46"/>
      <c r="H628" s="46"/>
      <c r="FZ628">
        <v>0</v>
      </c>
      <c r="GA628">
        <v>1</v>
      </c>
    </row>
    <row r="629" spans="1:183" x14ac:dyDescent="0.3">
      <c r="A629" t="s">
        <v>52</v>
      </c>
      <c r="B629" t="s">
        <v>18</v>
      </c>
      <c r="C629" t="s">
        <v>107</v>
      </c>
      <c r="D629" s="6">
        <v>44811</v>
      </c>
      <c r="F629" s="46"/>
      <c r="G629" s="46"/>
      <c r="H629" s="46"/>
      <c r="FZ629">
        <v>0</v>
      </c>
      <c r="GA629">
        <v>1</v>
      </c>
    </row>
    <row r="630" spans="1:183" x14ac:dyDescent="0.3">
      <c r="A630" t="s">
        <v>52</v>
      </c>
      <c r="B630" t="s">
        <v>18</v>
      </c>
      <c r="C630" t="s">
        <v>107</v>
      </c>
      <c r="D630" s="6">
        <v>44812</v>
      </c>
      <c r="F630" s="46"/>
      <c r="G630" s="46"/>
      <c r="H630" s="46"/>
      <c r="FZ630">
        <v>0</v>
      </c>
      <c r="GA630">
        <v>1</v>
      </c>
    </row>
    <row r="631" spans="1:183" x14ac:dyDescent="0.3">
      <c r="A631" t="s">
        <v>52</v>
      </c>
      <c r="B631" t="s">
        <v>18</v>
      </c>
      <c r="C631" t="s">
        <v>107</v>
      </c>
      <c r="D631" s="6">
        <v>44813</v>
      </c>
      <c r="F631" s="46"/>
      <c r="G631" s="46"/>
      <c r="H631" s="46"/>
      <c r="FZ631">
        <v>0</v>
      </c>
      <c r="GA631">
        <v>1</v>
      </c>
    </row>
    <row r="632" spans="1:183" x14ac:dyDescent="0.3">
      <c r="A632" t="s">
        <v>52</v>
      </c>
      <c r="B632" t="s">
        <v>18</v>
      </c>
      <c r="C632" t="s">
        <v>97</v>
      </c>
      <c r="D632" s="6">
        <v>44753</v>
      </c>
      <c r="F632" s="46"/>
      <c r="G632" s="46"/>
      <c r="H632" s="46"/>
      <c r="FZ632">
        <v>0</v>
      </c>
      <c r="GA632">
        <v>1</v>
      </c>
    </row>
    <row r="633" spans="1:183" x14ac:dyDescent="0.3">
      <c r="A633" t="s">
        <v>52</v>
      </c>
      <c r="B633" t="s">
        <v>18</v>
      </c>
      <c r="C633" t="s">
        <v>97</v>
      </c>
      <c r="D633" s="6">
        <v>44758</v>
      </c>
      <c r="F633" s="46"/>
      <c r="G633" s="46"/>
      <c r="H633" s="46"/>
      <c r="FZ633">
        <v>0</v>
      </c>
      <c r="GA633">
        <v>1</v>
      </c>
    </row>
    <row r="634" spans="1:183" x14ac:dyDescent="0.3">
      <c r="A634" t="s">
        <v>52</v>
      </c>
      <c r="B634" t="s">
        <v>18</v>
      </c>
      <c r="C634" t="s">
        <v>97</v>
      </c>
      <c r="D634" s="6">
        <v>44759</v>
      </c>
      <c r="F634" s="46"/>
      <c r="G634" s="46"/>
      <c r="H634" s="46"/>
      <c r="FZ634">
        <v>0</v>
      </c>
      <c r="GA634">
        <v>1</v>
      </c>
    </row>
    <row r="635" spans="1:183" x14ac:dyDescent="0.3">
      <c r="A635" t="s">
        <v>52</v>
      </c>
      <c r="B635" t="s">
        <v>18</v>
      </c>
      <c r="C635" t="s">
        <v>97</v>
      </c>
      <c r="D635" s="6">
        <v>44766</v>
      </c>
      <c r="F635" s="46"/>
      <c r="G635" s="46"/>
      <c r="H635" s="46"/>
      <c r="FZ635">
        <v>0</v>
      </c>
      <c r="GA635">
        <v>1</v>
      </c>
    </row>
    <row r="636" spans="1:183" x14ac:dyDescent="0.3">
      <c r="A636" t="s">
        <v>52</v>
      </c>
      <c r="B636" t="s">
        <v>18</v>
      </c>
      <c r="C636" t="s">
        <v>97</v>
      </c>
      <c r="D636" s="6">
        <v>44771</v>
      </c>
      <c r="F636" s="46"/>
      <c r="G636" s="46"/>
      <c r="H636" s="46"/>
      <c r="FZ636">
        <v>0</v>
      </c>
      <c r="GA636">
        <v>1</v>
      </c>
    </row>
    <row r="637" spans="1:183" x14ac:dyDescent="0.3">
      <c r="A637" t="s">
        <v>52</v>
      </c>
      <c r="B637" t="s">
        <v>18</v>
      </c>
      <c r="C637" t="s">
        <v>97</v>
      </c>
      <c r="D637" s="6">
        <v>44789</v>
      </c>
      <c r="F637" s="46"/>
      <c r="G637" s="46"/>
      <c r="H637" s="46"/>
      <c r="FZ637">
        <v>0</v>
      </c>
      <c r="GA637">
        <v>1</v>
      </c>
    </row>
    <row r="638" spans="1:183" x14ac:dyDescent="0.3">
      <c r="A638" t="s">
        <v>52</v>
      </c>
      <c r="B638" t="s">
        <v>18</v>
      </c>
      <c r="C638" t="s">
        <v>97</v>
      </c>
      <c r="D638" s="6">
        <v>44790</v>
      </c>
      <c r="F638" s="46"/>
      <c r="G638" s="46"/>
      <c r="H638" s="46"/>
      <c r="FZ638">
        <v>0</v>
      </c>
      <c r="GA638">
        <v>1</v>
      </c>
    </row>
    <row r="639" spans="1:183" x14ac:dyDescent="0.3">
      <c r="A639" t="s">
        <v>52</v>
      </c>
      <c r="B639" t="s">
        <v>18</v>
      </c>
      <c r="C639" t="s">
        <v>97</v>
      </c>
      <c r="D639" s="6">
        <v>44792</v>
      </c>
      <c r="F639" s="46"/>
      <c r="G639" s="46"/>
      <c r="H639" s="46"/>
      <c r="FZ639">
        <v>0</v>
      </c>
      <c r="GA639">
        <v>1</v>
      </c>
    </row>
    <row r="640" spans="1:183" x14ac:dyDescent="0.3">
      <c r="A640" t="s">
        <v>52</v>
      </c>
      <c r="B640" t="s">
        <v>18</v>
      </c>
      <c r="C640" t="s">
        <v>97</v>
      </c>
      <c r="D640" s="6">
        <v>44806</v>
      </c>
      <c r="F640" s="46"/>
      <c r="G640" s="46"/>
      <c r="H640" s="46"/>
      <c r="FZ640">
        <v>0</v>
      </c>
      <c r="GA640">
        <v>1</v>
      </c>
    </row>
    <row r="641" spans="1:183" x14ac:dyDescent="0.3">
      <c r="A641" t="s">
        <v>52</v>
      </c>
      <c r="B641" t="s">
        <v>18</v>
      </c>
      <c r="C641" t="s">
        <v>97</v>
      </c>
      <c r="D641" s="6">
        <v>44809</v>
      </c>
      <c r="F641" s="46"/>
      <c r="G641" s="46"/>
      <c r="H641" s="46"/>
      <c r="FZ641">
        <v>0</v>
      </c>
      <c r="GA641">
        <v>1</v>
      </c>
    </row>
    <row r="642" spans="1:183" x14ac:dyDescent="0.3">
      <c r="A642" t="s">
        <v>52</v>
      </c>
      <c r="B642" t="s">
        <v>18</v>
      </c>
      <c r="C642" t="s">
        <v>97</v>
      </c>
      <c r="D642" s="6">
        <v>44810</v>
      </c>
      <c r="F642" s="46"/>
      <c r="G642" s="46"/>
      <c r="H642" s="46"/>
      <c r="FZ642">
        <v>0</v>
      </c>
      <c r="GA642">
        <v>1</v>
      </c>
    </row>
    <row r="643" spans="1:183" x14ac:dyDescent="0.3">
      <c r="A643" t="s">
        <v>52</v>
      </c>
      <c r="B643" t="s">
        <v>18</v>
      </c>
      <c r="C643" t="s">
        <v>97</v>
      </c>
      <c r="D643" s="6">
        <v>44811</v>
      </c>
      <c r="F643" s="46"/>
      <c r="G643" s="46"/>
      <c r="H643" s="46"/>
      <c r="FZ643">
        <v>0</v>
      </c>
      <c r="GA643">
        <v>1</v>
      </c>
    </row>
    <row r="644" spans="1:183" x14ac:dyDescent="0.3">
      <c r="A644" t="s">
        <v>52</v>
      </c>
      <c r="B644" t="s">
        <v>18</v>
      </c>
      <c r="C644" t="s">
        <v>97</v>
      </c>
      <c r="D644" s="6">
        <v>44812</v>
      </c>
      <c r="F644" s="46"/>
      <c r="G644" s="46"/>
      <c r="H644" s="46"/>
      <c r="FZ644">
        <v>0</v>
      </c>
      <c r="GA644">
        <v>1</v>
      </c>
    </row>
    <row r="645" spans="1:183" x14ac:dyDescent="0.3">
      <c r="A645" t="s">
        <v>52</v>
      </c>
      <c r="B645" t="s">
        <v>18</v>
      </c>
      <c r="C645" t="s">
        <v>97</v>
      </c>
      <c r="D645" s="6">
        <v>44813</v>
      </c>
      <c r="F645" s="46"/>
      <c r="G645" s="46"/>
      <c r="H645" s="46"/>
      <c r="FZ645">
        <v>0</v>
      </c>
      <c r="GA645">
        <v>1</v>
      </c>
    </row>
    <row r="646" spans="1:183" x14ac:dyDescent="0.3">
      <c r="A646" t="s">
        <v>52</v>
      </c>
      <c r="B646" t="s">
        <v>18</v>
      </c>
      <c r="C646" t="s">
        <v>96</v>
      </c>
      <c r="D646" s="6">
        <v>44753</v>
      </c>
      <c r="F646" s="46"/>
      <c r="G646" s="46"/>
      <c r="H646" s="46"/>
      <c r="FZ646">
        <v>0</v>
      </c>
      <c r="GA646">
        <v>1</v>
      </c>
    </row>
    <row r="647" spans="1:183" x14ac:dyDescent="0.3">
      <c r="A647" t="s">
        <v>52</v>
      </c>
      <c r="B647" t="s">
        <v>18</v>
      </c>
      <c r="C647" t="s">
        <v>96</v>
      </c>
      <c r="D647" s="6">
        <v>44758</v>
      </c>
      <c r="F647" s="46"/>
      <c r="G647" s="46"/>
      <c r="H647" s="46"/>
      <c r="FZ647">
        <v>0</v>
      </c>
      <c r="GA647">
        <v>1</v>
      </c>
    </row>
    <row r="648" spans="1:183" x14ac:dyDescent="0.3">
      <c r="A648" t="s">
        <v>52</v>
      </c>
      <c r="B648" t="s">
        <v>18</v>
      </c>
      <c r="C648" t="s">
        <v>96</v>
      </c>
      <c r="D648" s="6">
        <v>44759</v>
      </c>
      <c r="F648" s="46"/>
      <c r="G648" s="46"/>
      <c r="H648" s="46"/>
      <c r="FZ648">
        <v>0</v>
      </c>
      <c r="GA648">
        <v>1</v>
      </c>
    </row>
    <row r="649" spans="1:183" x14ac:dyDescent="0.3">
      <c r="A649" t="s">
        <v>52</v>
      </c>
      <c r="B649" t="s">
        <v>18</v>
      </c>
      <c r="C649" t="s">
        <v>96</v>
      </c>
      <c r="D649" s="6">
        <v>44766</v>
      </c>
      <c r="F649" s="46"/>
      <c r="G649" s="46"/>
      <c r="H649" s="46"/>
      <c r="FZ649">
        <v>0</v>
      </c>
      <c r="GA649">
        <v>1</v>
      </c>
    </row>
    <row r="650" spans="1:183" x14ac:dyDescent="0.3">
      <c r="A650" t="s">
        <v>52</v>
      </c>
      <c r="B650" t="s">
        <v>18</v>
      </c>
      <c r="C650" t="s">
        <v>96</v>
      </c>
      <c r="D650" s="6">
        <v>44771</v>
      </c>
      <c r="F650" s="46"/>
      <c r="G650" s="46"/>
      <c r="H650" s="46"/>
      <c r="FZ650">
        <v>0</v>
      </c>
      <c r="GA650">
        <v>1</v>
      </c>
    </row>
    <row r="651" spans="1:183" x14ac:dyDescent="0.3">
      <c r="A651" t="s">
        <v>52</v>
      </c>
      <c r="B651" t="s">
        <v>18</v>
      </c>
      <c r="C651" t="s">
        <v>96</v>
      </c>
      <c r="D651" s="6">
        <v>44789</v>
      </c>
      <c r="F651" s="46"/>
      <c r="G651" s="46"/>
      <c r="H651" s="46"/>
      <c r="FZ651">
        <v>0</v>
      </c>
      <c r="GA651">
        <v>1</v>
      </c>
    </row>
    <row r="652" spans="1:183" x14ac:dyDescent="0.3">
      <c r="A652" t="s">
        <v>52</v>
      </c>
      <c r="B652" t="s">
        <v>18</v>
      </c>
      <c r="C652" t="s">
        <v>96</v>
      </c>
      <c r="D652" s="6">
        <v>44790</v>
      </c>
      <c r="F652" s="46"/>
      <c r="G652" s="46"/>
      <c r="H652" s="46"/>
      <c r="FZ652">
        <v>0</v>
      </c>
      <c r="GA652">
        <v>1</v>
      </c>
    </row>
    <row r="653" spans="1:183" x14ac:dyDescent="0.3">
      <c r="A653" t="s">
        <v>52</v>
      </c>
      <c r="B653" t="s">
        <v>18</v>
      </c>
      <c r="C653" t="s">
        <v>96</v>
      </c>
      <c r="D653" s="6">
        <v>44792</v>
      </c>
      <c r="F653" s="46"/>
      <c r="G653" s="46"/>
      <c r="H653" s="46"/>
      <c r="FZ653">
        <v>0</v>
      </c>
      <c r="GA653">
        <v>1</v>
      </c>
    </row>
    <row r="654" spans="1:183" x14ac:dyDescent="0.3">
      <c r="A654" t="s">
        <v>52</v>
      </c>
      <c r="B654" t="s">
        <v>18</v>
      </c>
      <c r="C654" t="s">
        <v>96</v>
      </c>
      <c r="D654" s="6">
        <v>44806</v>
      </c>
      <c r="F654" s="46"/>
      <c r="G654" s="46"/>
      <c r="H654" s="46"/>
      <c r="FZ654">
        <v>0</v>
      </c>
      <c r="GA654">
        <v>1</v>
      </c>
    </row>
    <row r="655" spans="1:183" x14ac:dyDescent="0.3">
      <c r="A655" t="s">
        <v>52</v>
      </c>
      <c r="B655" t="s">
        <v>18</v>
      </c>
      <c r="C655" t="s">
        <v>96</v>
      </c>
      <c r="D655" s="6">
        <v>44809</v>
      </c>
      <c r="F655" s="46"/>
      <c r="G655" s="46"/>
      <c r="H655" s="46"/>
      <c r="FZ655">
        <v>0</v>
      </c>
      <c r="GA655">
        <v>1</v>
      </c>
    </row>
    <row r="656" spans="1:183" x14ac:dyDescent="0.3">
      <c r="A656" t="s">
        <v>52</v>
      </c>
      <c r="B656" t="s">
        <v>18</v>
      </c>
      <c r="C656" t="s">
        <v>96</v>
      </c>
      <c r="D656" s="6">
        <v>44810</v>
      </c>
      <c r="F656" s="46"/>
      <c r="G656" s="46"/>
      <c r="H656" s="46"/>
      <c r="FZ656">
        <v>0</v>
      </c>
      <c r="GA656">
        <v>1</v>
      </c>
    </row>
    <row r="657" spans="1:183" x14ac:dyDescent="0.3">
      <c r="A657" t="s">
        <v>52</v>
      </c>
      <c r="B657" t="s">
        <v>18</v>
      </c>
      <c r="C657" t="s">
        <v>96</v>
      </c>
      <c r="D657" s="6">
        <v>44811</v>
      </c>
      <c r="F657" s="46"/>
      <c r="G657" s="46"/>
      <c r="H657" s="46"/>
      <c r="FZ657">
        <v>0</v>
      </c>
      <c r="GA657">
        <v>1</v>
      </c>
    </row>
    <row r="658" spans="1:183" x14ac:dyDescent="0.3">
      <c r="A658" t="s">
        <v>52</v>
      </c>
      <c r="B658" t="s">
        <v>18</v>
      </c>
      <c r="C658" t="s">
        <v>96</v>
      </c>
      <c r="D658" s="6">
        <v>44812</v>
      </c>
      <c r="F658" s="46"/>
      <c r="G658" s="46"/>
      <c r="H658" s="46"/>
      <c r="FZ658">
        <v>0</v>
      </c>
      <c r="GA658">
        <v>1</v>
      </c>
    </row>
    <row r="659" spans="1:183" x14ac:dyDescent="0.3">
      <c r="A659" t="s">
        <v>52</v>
      </c>
      <c r="B659" t="s">
        <v>18</v>
      </c>
      <c r="C659" t="s">
        <v>96</v>
      </c>
      <c r="D659" s="6">
        <v>44813</v>
      </c>
      <c r="F659" s="46"/>
      <c r="G659" s="46"/>
      <c r="H659" s="46"/>
      <c r="FZ659">
        <v>0</v>
      </c>
      <c r="GA659">
        <v>1</v>
      </c>
    </row>
    <row r="660" spans="1:183" x14ac:dyDescent="0.3">
      <c r="A660" t="s">
        <v>52</v>
      </c>
      <c r="B660" t="s">
        <v>18</v>
      </c>
      <c r="C660" t="s">
        <v>98</v>
      </c>
      <c r="D660" s="6">
        <v>44753</v>
      </c>
      <c r="F660" s="46"/>
      <c r="G660" s="46"/>
      <c r="H660" s="46"/>
      <c r="FZ660">
        <v>0</v>
      </c>
      <c r="GA660">
        <v>1</v>
      </c>
    </row>
    <row r="661" spans="1:183" x14ac:dyDescent="0.3">
      <c r="A661" t="s">
        <v>52</v>
      </c>
      <c r="B661" t="s">
        <v>18</v>
      </c>
      <c r="C661" t="s">
        <v>98</v>
      </c>
      <c r="D661" s="6">
        <v>44758</v>
      </c>
      <c r="F661" s="46"/>
      <c r="G661" s="46"/>
      <c r="H661" s="46"/>
      <c r="FZ661">
        <v>0</v>
      </c>
      <c r="GA661">
        <v>1</v>
      </c>
    </row>
    <row r="662" spans="1:183" x14ac:dyDescent="0.3">
      <c r="A662" t="s">
        <v>52</v>
      </c>
      <c r="B662" t="s">
        <v>18</v>
      </c>
      <c r="C662" t="s">
        <v>98</v>
      </c>
      <c r="D662" s="6">
        <v>44759</v>
      </c>
      <c r="F662" s="46"/>
      <c r="G662" s="46"/>
      <c r="H662" s="46"/>
      <c r="FZ662">
        <v>0</v>
      </c>
      <c r="GA662">
        <v>1</v>
      </c>
    </row>
    <row r="663" spans="1:183" x14ac:dyDescent="0.3">
      <c r="A663" t="s">
        <v>52</v>
      </c>
      <c r="B663" t="s">
        <v>18</v>
      </c>
      <c r="C663" t="s">
        <v>98</v>
      </c>
      <c r="D663" s="6">
        <v>44766</v>
      </c>
      <c r="F663" s="46"/>
      <c r="G663" s="46"/>
      <c r="H663" s="46"/>
      <c r="FZ663">
        <v>0</v>
      </c>
      <c r="GA663">
        <v>1</v>
      </c>
    </row>
    <row r="664" spans="1:183" x14ac:dyDescent="0.3">
      <c r="A664" t="s">
        <v>52</v>
      </c>
      <c r="B664" t="s">
        <v>18</v>
      </c>
      <c r="C664" t="s">
        <v>98</v>
      </c>
      <c r="D664" s="6">
        <v>44771</v>
      </c>
      <c r="F664" s="46"/>
      <c r="G664" s="46"/>
      <c r="H664" s="46"/>
      <c r="FZ664">
        <v>0</v>
      </c>
      <c r="GA664">
        <v>1</v>
      </c>
    </row>
    <row r="665" spans="1:183" x14ac:dyDescent="0.3">
      <c r="A665" t="s">
        <v>52</v>
      </c>
      <c r="B665" t="s">
        <v>18</v>
      </c>
      <c r="C665" t="s">
        <v>98</v>
      </c>
      <c r="D665" s="6">
        <v>44789</v>
      </c>
      <c r="F665" s="46"/>
      <c r="G665" s="46"/>
      <c r="H665" s="46"/>
      <c r="FZ665">
        <v>0</v>
      </c>
      <c r="GA665">
        <v>1</v>
      </c>
    </row>
    <row r="666" spans="1:183" x14ac:dyDescent="0.3">
      <c r="A666" t="s">
        <v>52</v>
      </c>
      <c r="B666" t="s">
        <v>18</v>
      </c>
      <c r="C666" t="s">
        <v>98</v>
      </c>
      <c r="D666" s="6">
        <v>44790</v>
      </c>
      <c r="F666" s="46"/>
      <c r="G666" s="46"/>
      <c r="H666" s="46"/>
      <c r="BJ666" s="34"/>
      <c r="FZ666">
        <v>0</v>
      </c>
      <c r="GA666">
        <v>1</v>
      </c>
    </row>
    <row r="667" spans="1:183" x14ac:dyDescent="0.3">
      <c r="A667" t="s">
        <v>52</v>
      </c>
      <c r="B667" t="s">
        <v>18</v>
      </c>
      <c r="C667" t="s">
        <v>98</v>
      </c>
      <c r="D667" s="6">
        <v>44792</v>
      </c>
      <c r="F667" s="46"/>
      <c r="G667" s="46"/>
      <c r="H667" s="46"/>
      <c r="FZ667">
        <v>0</v>
      </c>
      <c r="GA667">
        <v>1</v>
      </c>
    </row>
    <row r="668" spans="1:183" x14ac:dyDescent="0.3">
      <c r="A668" t="s">
        <v>52</v>
      </c>
      <c r="B668" t="s">
        <v>18</v>
      </c>
      <c r="C668" t="s">
        <v>98</v>
      </c>
      <c r="D668" s="6">
        <v>44806</v>
      </c>
      <c r="F668" s="46"/>
      <c r="G668" s="46"/>
      <c r="H668" s="46"/>
      <c r="FZ668">
        <v>0</v>
      </c>
      <c r="GA668">
        <v>1</v>
      </c>
    </row>
    <row r="669" spans="1:183" x14ac:dyDescent="0.3">
      <c r="A669" t="s">
        <v>52</v>
      </c>
      <c r="B669" t="s">
        <v>18</v>
      </c>
      <c r="C669" t="s">
        <v>98</v>
      </c>
      <c r="D669" s="6">
        <v>44809</v>
      </c>
      <c r="F669" s="46"/>
      <c r="G669" s="46"/>
      <c r="H669" s="46"/>
      <c r="FZ669">
        <v>0</v>
      </c>
      <c r="GA669">
        <v>1</v>
      </c>
    </row>
    <row r="670" spans="1:183" x14ac:dyDescent="0.3">
      <c r="A670" t="s">
        <v>52</v>
      </c>
      <c r="B670" t="s">
        <v>18</v>
      </c>
      <c r="C670" t="s">
        <v>98</v>
      </c>
      <c r="D670" s="6">
        <v>44810</v>
      </c>
      <c r="F670" s="46"/>
      <c r="G670" s="46"/>
      <c r="H670" s="46"/>
      <c r="FZ670">
        <v>0</v>
      </c>
      <c r="GA670">
        <v>1</v>
      </c>
    </row>
    <row r="671" spans="1:183" x14ac:dyDescent="0.3">
      <c r="A671" t="s">
        <v>52</v>
      </c>
      <c r="B671" t="s">
        <v>18</v>
      </c>
      <c r="C671" t="s">
        <v>98</v>
      </c>
      <c r="D671" s="6">
        <v>44811</v>
      </c>
      <c r="F671" s="46"/>
      <c r="G671" s="46"/>
      <c r="H671" s="46"/>
      <c r="FZ671">
        <v>0</v>
      </c>
      <c r="GA671">
        <v>1</v>
      </c>
    </row>
    <row r="672" spans="1:183" x14ac:dyDescent="0.3">
      <c r="A672" t="s">
        <v>52</v>
      </c>
      <c r="B672" t="s">
        <v>18</v>
      </c>
      <c r="C672" t="s">
        <v>98</v>
      </c>
      <c r="D672" s="6">
        <v>44812</v>
      </c>
      <c r="F672" s="46"/>
      <c r="G672" s="46"/>
      <c r="H672" s="46"/>
      <c r="FZ672">
        <v>0</v>
      </c>
      <c r="GA672">
        <v>1</v>
      </c>
    </row>
    <row r="673" spans="1:183" x14ac:dyDescent="0.3">
      <c r="A673" t="s">
        <v>52</v>
      </c>
      <c r="B673" t="s">
        <v>18</v>
      </c>
      <c r="C673" t="s">
        <v>98</v>
      </c>
      <c r="D673" s="6">
        <v>44813</v>
      </c>
      <c r="F673" s="46"/>
      <c r="G673" s="46"/>
      <c r="H673" s="46"/>
      <c r="FZ673">
        <v>0</v>
      </c>
      <c r="GA673">
        <v>1</v>
      </c>
    </row>
    <row r="674" spans="1:183" x14ac:dyDescent="0.3">
      <c r="A674" t="s">
        <v>52</v>
      </c>
      <c r="B674" t="s">
        <v>18</v>
      </c>
      <c r="C674" t="s">
        <v>105</v>
      </c>
      <c r="D674" s="6">
        <v>44753</v>
      </c>
      <c r="F674" s="46"/>
      <c r="G674" s="46"/>
      <c r="H674" s="46"/>
      <c r="FZ674">
        <v>0</v>
      </c>
      <c r="GA674">
        <v>1</v>
      </c>
    </row>
    <row r="675" spans="1:183" x14ac:dyDescent="0.3">
      <c r="A675" t="s">
        <v>52</v>
      </c>
      <c r="B675" t="s">
        <v>18</v>
      </c>
      <c r="C675" t="s">
        <v>105</v>
      </c>
      <c r="D675" s="6">
        <v>44758</v>
      </c>
      <c r="F675" s="46"/>
      <c r="G675" s="46"/>
      <c r="H675" s="46"/>
      <c r="FZ675">
        <v>0</v>
      </c>
      <c r="GA675">
        <v>1</v>
      </c>
    </row>
    <row r="676" spans="1:183" x14ac:dyDescent="0.3">
      <c r="A676" t="s">
        <v>52</v>
      </c>
      <c r="B676" t="s">
        <v>18</v>
      </c>
      <c r="C676" t="s">
        <v>105</v>
      </c>
      <c r="D676" s="6">
        <v>44759</v>
      </c>
      <c r="F676" s="46"/>
      <c r="G676" s="46"/>
      <c r="H676" s="46"/>
      <c r="FZ676">
        <v>0</v>
      </c>
      <c r="GA676">
        <v>1</v>
      </c>
    </row>
    <row r="677" spans="1:183" x14ac:dyDescent="0.3">
      <c r="A677" t="s">
        <v>52</v>
      </c>
      <c r="B677" t="s">
        <v>18</v>
      </c>
      <c r="C677" t="s">
        <v>105</v>
      </c>
      <c r="D677" s="6">
        <v>44766</v>
      </c>
      <c r="F677" s="46"/>
      <c r="G677" s="46"/>
      <c r="H677" s="46"/>
      <c r="FZ677">
        <v>0</v>
      </c>
      <c r="GA677">
        <v>1</v>
      </c>
    </row>
    <row r="678" spans="1:183" x14ac:dyDescent="0.3">
      <c r="A678" t="s">
        <v>52</v>
      </c>
      <c r="B678" t="s">
        <v>18</v>
      </c>
      <c r="C678" t="s">
        <v>105</v>
      </c>
      <c r="D678" s="6">
        <v>44771</v>
      </c>
      <c r="F678" s="46"/>
      <c r="G678" s="46"/>
      <c r="H678" s="46"/>
      <c r="FZ678">
        <v>0</v>
      </c>
      <c r="GA678">
        <v>1</v>
      </c>
    </row>
    <row r="679" spans="1:183" x14ac:dyDescent="0.3">
      <c r="A679" t="s">
        <v>52</v>
      </c>
      <c r="B679" t="s">
        <v>18</v>
      </c>
      <c r="C679" t="s">
        <v>105</v>
      </c>
      <c r="D679" s="6">
        <v>44789</v>
      </c>
      <c r="F679" s="46"/>
      <c r="G679" s="46"/>
      <c r="H679" s="46"/>
      <c r="FZ679">
        <v>0</v>
      </c>
      <c r="GA679">
        <v>1</v>
      </c>
    </row>
    <row r="680" spans="1:183" x14ac:dyDescent="0.3">
      <c r="A680" t="s">
        <v>52</v>
      </c>
      <c r="B680" t="s">
        <v>18</v>
      </c>
      <c r="C680" t="s">
        <v>105</v>
      </c>
      <c r="D680" s="6">
        <v>44790</v>
      </c>
      <c r="F680" s="46"/>
      <c r="G680" s="46"/>
      <c r="H680" s="46"/>
      <c r="FZ680">
        <v>0</v>
      </c>
      <c r="GA680">
        <v>1</v>
      </c>
    </row>
    <row r="681" spans="1:183" x14ac:dyDescent="0.3">
      <c r="A681" t="s">
        <v>52</v>
      </c>
      <c r="B681" t="s">
        <v>18</v>
      </c>
      <c r="C681" t="s">
        <v>105</v>
      </c>
      <c r="D681" s="6">
        <v>44792</v>
      </c>
      <c r="F681" s="46"/>
      <c r="G681" s="46"/>
      <c r="H681" s="46"/>
      <c r="FZ681">
        <v>0</v>
      </c>
      <c r="GA681">
        <v>1</v>
      </c>
    </row>
    <row r="682" spans="1:183" x14ac:dyDescent="0.3">
      <c r="A682" t="s">
        <v>52</v>
      </c>
      <c r="B682" t="s">
        <v>18</v>
      </c>
      <c r="C682" t="s">
        <v>105</v>
      </c>
      <c r="D682" s="6">
        <v>44806</v>
      </c>
      <c r="F682" s="46"/>
      <c r="G682" s="46"/>
      <c r="H682" s="46"/>
      <c r="FZ682">
        <v>0</v>
      </c>
      <c r="GA682">
        <v>1</v>
      </c>
    </row>
    <row r="683" spans="1:183" x14ac:dyDescent="0.3">
      <c r="A683" t="s">
        <v>52</v>
      </c>
      <c r="B683" t="s">
        <v>18</v>
      </c>
      <c r="C683" t="s">
        <v>105</v>
      </c>
      <c r="D683" s="6">
        <v>44809</v>
      </c>
      <c r="F683" s="46"/>
      <c r="G683" s="46"/>
      <c r="H683" s="46"/>
      <c r="FZ683">
        <v>0</v>
      </c>
      <c r="GA683">
        <v>1</v>
      </c>
    </row>
    <row r="684" spans="1:183" x14ac:dyDescent="0.3">
      <c r="A684" t="s">
        <v>52</v>
      </c>
      <c r="B684" t="s">
        <v>18</v>
      </c>
      <c r="C684" t="s">
        <v>105</v>
      </c>
      <c r="D684" s="6">
        <v>44810</v>
      </c>
      <c r="F684" s="46"/>
      <c r="G684" s="46"/>
      <c r="H684" s="46"/>
      <c r="FZ684">
        <v>0</v>
      </c>
      <c r="GA684">
        <v>1</v>
      </c>
    </row>
    <row r="685" spans="1:183" x14ac:dyDescent="0.3">
      <c r="A685" t="s">
        <v>52</v>
      </c>
      <c r="B685" t="s">
        <v>18</v>
      </c>
      <c r="C685" t="s">
        <v>105</v>
      </c>
      <c r="D685" s="6">
        <v>44811</v>
      </c>
      <c r="F685" s="46"/>
      <c r="G685" s="46"/>
      <c r="H685" s="46"/>
      <c r="FZ685">
        <v>0</v>
      </c>
      <c r="GA685">
        <v>1</v>
      </c>
    </row>
    <row r="686" spans="1:183" x14ac:dyDescent="0.3">
      <c r="A686" t="s">
        <v>52</v>
      </c>
      <c r="B686" t="s">
        <v>18</v>
      </c>
      <c r="C686" t="s">
        <v>105</v>
      </c>
      <c r="D686" s="6">
        <v>44812</v>
      </c>
      <c r="F686" s="46"/>
      <c r="G686" s="46"/>
      <c r="H686" s="46"/>
      <c r="FZ686">
        <v>0</v>
      </c>
      <c r="GA686">
        <v>1</v>
      </c>
    </row>
    <row r="687" spans="1:183" x14ac:dyDescent="0.3">
      <c r="A687" t="s">
        <v>52</v>
      </c>
      <c r="B687" t="s">
        <v>18</v>
      </c>
      <c r="C687" t="s">
        <v>105</v>
      </c>
      <c r="D687" s="6">
        <v>44813</v>
      </c>
      <c r="F687" s="46"/>
      <c r="G687" s="46"/>
      <c r="H687" s="46"/>
      <c r="FZ687">
        <v>0</v>
      </c>
      <c r="GA687">
        <v>1</v>
      </c>
    </row>
    <row r="688" spans="1:183" x14ac:dyDescent="0.3">
      <c r="A688" t="s">
        <v>52</v>
      </c>
      <c r="B688" t="s">
        <v>18</v>
      </c>
      <c r="C688" t="s">
        <v>93</v>
      </c>
      <c r="D688" s="6">
        <v>44753</v>
      </c>
      <c r="F688" s="46"/>
      <c r="G688" s="46"/>
      <c r="H688" s="46"/>
      <c r="FZ688">
        <v>0</v>
      </c>
      <c r="GA688">
        <v>1</v>
      </c>
    </row>
    <row r="689" spans="1:183" x14ac:dyDescent="0.3">
      <c r="A689" t="s">
        <v>52</v>
      </c>
      <c r="B689" t="s">
        <v>18</v>
      </c>
      <c r="C689" t="s">
        <v>93</v>
      </c>
      <c r="D689" s="6">
        <v>44758</v>
      </c>
      <c r="F689" s="46"/>
      <c r="G689" s="46"/>
      <c r="H689" s="46"/>
      <c r="FZ689">
        <v>0</v>
      </c>
      <c r="GA689">
        <v>1</v>
      </c>
    </row>
    <row r="690" spans="1:183" x14ac:dyDescent="0.3">
      <c r="A690" t="s">
        <v>52</v>
      </c>
      <c r="B690" t="s">
        <v>18</v>
      </c>
      <c r="C690" t="s">
        <v>93</v>
      </c>
      <c r="D690" s="6">
        <v>44759</v>
      </c>
      <c r="F690" s="46"/>
      <c r="G690" s="46"/>
      <c r="H690" s="46"/>
      <c r="FZ690">
        <v>0</v>
      </c>
      <c r="GA690">
        <v>1</v>
      </c>
    </row>
    <row r="691" spans="1:183" x14ac:dyDescent="0.3">
      <c r="A691" t="s">
        <v>52</v>
      </c>
      <c r="B691" t="s">
        <v>18</v>
      </c>
      <c r="C691" t="s">
        <v>93</v>
      </c>
      <c r="D691" s="6">
        <v>44766</v>
      </c>
      <c r="F691" s="46"/>
      <c r="G691" s="46"/>
      <c r="H691" s="46"/>
      <c r="FZ691">
        <v>0</v>
      </c>
      <c r="GA691">
        <v>1</v>
      </c>
    </row>
    <row r="692" spans="1:183" x14ac:dyDescent="0.3">
      <c r="A692" t="s">
        <v>52</v>
      </c>
      <c r="B692" t="s">
        <v>18</v>
      </c>
      <c r="C692" t="s">
        <v>93</v>
      </c>
      <c r="D692" s="6">
        <v>44771</v>
      </c>
      <c r="F692" s="46"/>
      <c r="G692" s="46"/>
      <c r="H692" s="46"/>
      <c r="FZ692">
        <v>0</v>
      </c>
      <c r="GA692">
        <v>1</v>
      </c>
    </row>
    <row r="693" spans="1:183" x14ac:dyDescent="0.3">
      <c r="A693" t="s">
        <v>52</v>
      </c>
      <c r="B693" t="s">
        <v>18</v>
      </c>
      <c r="C693" t="s">
        <v>93</v>
      </c>
      <c r="D693" s="6">
        <v>44789</v>
      </c>
      <c r="F693" s="46"/>
      <c r="G693" s="46"/>
      <c r="H693" s="46"/>
      <c r="FZ693">
        <v>0</v>
      </c>
      <c r="GA693">
        <v>1</v>
      </c>
    </row>
    <row r="694" spans="1:183" x14ac:dyDescent="0.3">
      <c r="A694" t="s">
        <v>52</v>
      </c>
      <c r="B694" t="s">
        <v>18</v>
      </c>
      <c r="C694" t="s">
        <v>93</v>
      </c>
      <c r="D694" s="6">
        <v>44790</v>
      </c>
      <c r="F694" s="46"/>
      <c r="G694" s="46"/>
      <c r="H694" s="46"/>
      <c r="FZ694">
        <v>0</v>
      </c>
      <c r="GA694">
        <v>1</v>
      </c>
    </row>
    <row r="695" spans="1:183" x14ac:dyDescent="0.3">
      <c r="A695" t="s">
        <v>52</v>
      </c>
      <c r="B695" t="s">
        <v>18</v>
      </c>
      <c r="C695" t="s">
        <v>93</v>
      </c>
      <c r="D695" s="6">
        <v>44792</v>
      </c>
      <c r="F695" s="46"/>
      <c r="G695" s="46"/>
      <c r="H695" s="46"/>
      <c r="FZ695">
        <v>0</v>
      </c>
      <c r="GA695">
        <v>1</v>
      </c>
    </row>
    <row r="696" spans="1:183" x14ac:dyDescent="0.3">
      <c r="A696" t="s">
        <v>52</v>
      </c>
      <c r="B696" t="s">
        <v>18</v>
      </c>
      <c r="C696" t="s">
        <v>93</v>
      </c>
      <c r="D696" s="6">
        <v>44806</v>
      </c>
      <c r="F696" s="46"/>
      <c r="G696" s="46"/>
      <c r="H696" s="46"/>
      <c r="FZ696">
        <v>0</v>
      </c>
      <c r="GA696">
        <v>1</v>
      </c>
    </row>
    <row r="697" spans="1:183" x14ac:dyDescent="0.3">
      <c r="A697" t="s">
        <v>52</v>
      </c>
      <c r="B697" t="s">
        <v>18</v>
      </c>
      <c r="C697" t="s">
        <v>93</v>
      </c>
      <c r="D697" s="6">
        <v>44809</v>
      </c>
      <c r="F697" s="46"/>
      <c r="G697" s="46"/>
      <c r="H697" s="46"/>
      <c r="FZ697">
        <v>0</v>
      </c>
      <c r="GA697">
        <v>1</v>
      </c>
    </row>
    <row r="698" spans="1:183" x14ac:dyDescent="0.3">
      <c r="A698" t="s">
        <v>52</v>
      </c>
      <c r="B698" t="s">
        <v>18</v>
      </c>
      <c r="C698" t="s">
        <v>93</v>
      </c>
      <c r="D698" s="6">
        <v>44810</v>
      </c>
      <c r="F698" s="46"/>
      <c r="G698" s="46"/>
      <c r="H698" s="46"/>
      <c r="FZ698">
        <v>0</v>
      </c>
      <c r="GA698">
        <v>1</v>
      </c>
    </row>
    <row r="699" spans="1:183" x14ac:dyDescent="0.3">
      <c r="A699" t="s">
        <v>52</v>
      </c>
      <c r="B699" t="s">
        <v>18</v>
      </c>
      <c r="C699" t="s">
        <v>93</v>
      </c>
      <c r="D699" s="6">
        <v>44811</v>
      </c>
      <c r="F699" s="46"/>
      <c r="G699" s="46"/>
      <c r="H699" s="46"/>
      <c r="FZ699">
        <v>0</v>
      </c>
      <c r="GA699">
        <v>1</v>
      </c>
    </row>
    <row r="700" spans="1:183" x14ac:dyDescent="0.3">
      <c r="A700" t="s">
        <v>52</v>
      </c>
      <c r="B700" t="s">
        <v>18</v>
      </c>
      <c r="C700" t="s">
        <v>93</v>
      </c>
      <c r="D700" s="6">
        <v>44812</v>
      </c>
      <c r="F700" s="46"/>
      <c r="G700" s="46"/>
      <c r="H700" s="46"/>
      <c r="FZ700">
        <v>0</v>
      </c>
      <c r="GA700">
        <v>1</v>
      </c>
    </row>
    <row r="701" spans="1:183" x14ac:dyDescent="0.3">
      <c r="A701" t="s">
        <v>52</v>
      </c>
      <c r="B701" t="s">
        <v>18</v>
      </c>
      <c r="C701" t="s">
        <v>93</v>
      </c>
      <c r="D701" s="6">
        <v>44813</v>
      </c>
      <c r="F701" s="46"/>
      <c r="G701" s="46"/>
      <c r="H701" s="46"/>
      <c r="FZ701">
        <v>0</v>
      </c>
      <c r="GA701">
        <v>1</v>
      </c>
    </row>
    <row r="702" spans="1:183" x14ac:dyDescent="0.3">
      <c r="A702" t="s">
        <v>52</v>
      </c>
      <c r="B702" t="s">
        <v>18</v>
      </c>
      <c r="C702" t="s">
        <v>101</v>
      </c>
      <c r="D702" s="6">
        <v>44753</v>
      </c>
      <c r="F702" s="46"/>
      <c r="G702" s="46"/>
      <c r="H702" s="46"/>
      <c r="FZ702">
        <v>0</v>
      </c>
      <c r="GA702">
        <v>1</v>
      </c>
    </row>
    <row r="703" spans="1:183" x14ac:dyDescent="0.3">
      <c r="A703" t="s">
        <v>52</v>
      </c>
      <c r="B703" t="s">
        <v>18</v>
      </c>
      <c r="C703" t="s">
        <v>101</v>
      </c>
      <c r="D703" s="6">
        <v>44758</v>
      </c>
      <c r="F703" s="46"/>
      <c r="G703" s="46"/>
      <c r="H703" s="46"/>
      <c r="FZ703">
        <v>0</v>
      </c>
      <c r="GA703">
        <v>1</v>
      </c>
    </row>
    <row r="704" spans="1:183" x14ac:dyDescent="0.3">
      <c r="A704" t="s">
        <v>52</v>
      </c>
      <c r="B704" t="s">
        <v>18</v>
      </c>
      <c r="C704" t="s">
        <v>101</v>
      </c>
      <c r="D704" s="6">
        <v>44759</v>
      </c>
      <c r="F704" s="46"/>
      <c r="G704" s="46"/>
      <c r="H704" s="46"/>
      <c r="FZ704">
        <v>0</v>
      </c>
      <c r="GA704">
        <v>1</v>
      </c>
    </row>
    <row r="705" spans="1:183" x14ac:dyDescent="0.3">
      <c r="A705" t="s">
        <v>52</v>
      </c>
      <c r="B705" t="s">
        <v>18</v>
      </c>
      <c r="C705" t="s">
        <v>101</v>
      </c>
      <c r="D705" s="6">
        <v>44766</v>
      </c>
      <c r="F705" s="46"/>
      <c r="G705" s="46"/>
      <c r="H705" s="46"/>
      <c r="EH705" s="34"/>
      <c r="FZ705">
        <v>0</v>
      </c>
      <c r="GA705">
        <v>1</v>
      </c>
    </row>
    <row r="706" spans="1:183" x14ac:dyDescent="0.3">
      <c r="A706" t="s">
        <v>52</v>
      </c>
      <c r="B706" t="s">
        <v>18</v>
      </c>
      <c r="C706" t="s">
        <v>101</v>
      </c>
      <c r="D706" s="6">
        <v>44771</v>
      </c>
      <c r="F706" s="46"/>
      <c r="G706" s="46"/>
      <c r="H706" s="46"/>
      <c r="FZ706">
        <v>0</v>
      </c>
      <c r="GA706">
        <v>1</v>
      </c>
    </row>
    <row r="707" spans="1:183" x14ac:dyDescent="0.3">
      <c r="A707" t="s">
        <v>52</v>
      </c>
      <c r="B707" t="s">
        <v>18</v>
      </c>
      <c r="C707" t="s">
        <v>101</v>
      </c>
      <c r="D707" s="6">
        <v>44789</v>
      </c>
      <c r="F707" s="46"/>
      <c r="G707" s="46"/>
      <c r="H707" s="46"/>
      <c r="FZ707">
        <v>0</v>
      </c>
      <c r="GA707">
        <v>1</v>
      </c>
    </row>
    <row r="708" spans="1:183" x14ac:dyDescent="0.3">
      <c r="A708" t="s">
        <v>52</v>
      </c>
      <c r="B708" t="s">
        <v>18</v>
      </c>
      <c r="C708" t="s">
        <v>101</v>
      </c>
      <c r="D708" s="6">
        <v>44790</v>
      </c>
      <c r="F708" s="46"/>
      <c r="G708" s="46"/>
      <c r="H708" s="46"/>
      <c r="FZ708">
        <v>0</v>
      </c>
      <c r="GA708">
        <v>1</v>
      </c>
    </row>
    <row r="709" spans="1:183" x14ac:dyDescent="0.3">
      <c r="A709" t="s">
        <v>52</v>
      </c>
      <c r="B709" t="s">
        <v>18</v>
      </c>
      <c r="C709" t="s">
        <v>101</v>
      </c>
      <c r="D709" s="6">
        <v>44792</v>
      </c>
      <c r="F709" s="46"/>
      <c r="G709" s="46"/>
      <c r="H709" s="46"/>
      <c r="FZ709">
        <v>0</v>
      </c>
      <c r="GA709">
        <v>1</v>
      </c>
    </row>
    <row r="710" spans="1:183" x14ac:dyDescent="0.3">
      <c r="A710" t="s">
        <v>52</v>
      </c>
      <c r="B710" t="s">
        <v>18</v>
      </c>
      <c r="C710" t="s">
        <v>101</v>
      </c>
      <c r="D710" s="6">
        <v>44806</v>
      </c>
      <c r="F710" s="46"/>
      <c r="G710" s="46"/>
      <c r="H710" s="46"/>
      <c r="FZ710">
        <v>0</v>
      </c>
      <c r="GA710">
        <v>1</v>
      </c>
    </row>
    <row r="711" spans="1:183" x14ac:dyDescent="0.3">
      <c r="A711" t="s">
        <v>52</v>
      </c>
      <c r="B711" t="s">
        <v>18</v>
      </c>
      <c r="C711" t="s">
        <v>101</v>
      </c>
      <c r="D711" s="6">
        <v>44809</v>
      </c>
      <c r="F711" s="46"/>
      <c r="G711" s="46"/>
      <c r="H711" s="46"/>
      <c r="FZ711">
        <v>0</v>
      </c>
      <c r="GA711">
        <v>1</v>
      </c>
    </row>
    <row r="712" spans="1:183" x14ac:dyDescent="0.3">
      <c r="A712" t="s">
        <v>52</v>
      </c>
      <c r="B712" t="s">
        <v>18</v>
      </c>
      <c r="C712" t="s">
        <v>101</v>
      </c>
      <c r="D712" s="6">
        <v>44810</v>
      </c>
      <c r="F712" s="46"/>
      <c r="G712" s="46"/>
      <c r="H712" s="46"/>
      <c r="FZ712">
        <v>0</v>
      </c>
      <c r="GA712">
        <v>1</v>
      </c>
    </row>
    <row r="713" spans="1:183" x14ac:dyDescent="0.3">
      <c r="A713" t="s">
        <v>52</v>
      </c>
      <c r="B713" t="s">
        <v>18</v>
      </c>
      <c r="C713" t="s">
        <v>101</v>
      </c>
      <c r="D713" s="6">
        <v>44811</v>
      </c>
      <c r="F713" s="46"/>
      <c r="G713" s="46"/>
      <c r="H713" s="46"/>
      <c r="FZ713">
        <v>0</v>
      </c>
      <c r="GA713">
        <v>1</v>
      </c>
    </row>
    <row r="714" spans="1:183" x14ac:dyDescent="0.3">
      <c r="A714" t="s">
        <v>52</v>
      </c>
      <c r="B714" t="s">
        <v>18</v>
      </c>
      <c r="C714" t="s">
        <v>101</v>
      </c>
      <c r="D714" s="6">
        <v>44812</v>
      </c>
      <c r="F714" s="46"/>
      <c r="G714" s="46"/>
      <c r="H714" s="46"/>
      <c r="FZ714">
        <v>0</v>
      </c>
      <c r="GA714">
        <v>1</v>
      </c>
    </row>
    <row r="715" spans="1:183" x14ac:dyDescent="0.3">
      <c r="A715" t="s">
        <v>52</v>
      </c>
      <c r="B715" t="s">
        <v>18</v>
      </c>
      <c r="C715" t="s">
        <v>101</v>
      </c>
      <c r="D715" s="6">
        <v>44813</v>
      </c>
      <c r="F715" s="46"/>
      <c r="G715" s="46"/>
      <c r="H715" s="46"/>
      <c r="FZ715">
        <v>0</v>
      </c>
      <c r="GA715">
        <v>1</v>
      </c>
    </row>
    <row r="716" spans="1:183" x14ac:dyDescent="0.3">
      <c r="A716" t="s">
        <v>52</v>
      </c>
      <c r="B716" t="s">
        <v>19</v>
      </c>
      <c r="C716" t="s">
        <v>99</v>
      </c>
      <c r="D716" s="6">
        <v>44753</v>
      </c>
      <c r="F716" s="46"/>
      <c r="G716" s="46"/>
      <c r="H716" s="46"/>
      <c r="FZ716">
        <v>0</v>
      </c>
      <c r="GA716">
        <v>1</v>
      </c>
    </row>
    <row r="717" spans="1:183" x14ac:dyDescent="0.3">
      <c r="A717" t="s">
        <v>52</v>
      </c>
      <c r="B717" t="s">
        <v>19</v>
      </c>
      <c r="C717" t="s">
        <v>99</v>
      </c>
      <c r="D717" s="6">
        <v>44758</v>
      </c>
      <c r="F717" s="46"/>
      <c r="G717" s="46"/>
      <c r="H717" s="46"/>
      <c r="FZ717">
        <v>0</v>
      </c>
      <c r="GA717">
        <v>1</v>
      </c>
    </row>
    <row r="718" spans="1:183" x14ac:dyDescent="0.3">
      <c r="A718" t="s">
        <v>52</v>
      </c>
      <c r="B718" t="s">
        <v>19</v>
      </c>
      <c r="C718" t="s">
        <v>99</v>
      </c>
      <c r="D718" s="6">
        <v>44759</v>
      </c>
      <c r="F718" s="46"/>
      <c r="G718" s="46"/>
      <c r="H718" s="46"/>
      <c r="FZ718">
        <v>0</v>
      </c>
      <c r="GA718">
        <v>1</v>
      </c>
    </row>
    <row r="719" spans="1:183" x14ac:dyDescent="0.3">
      <c r="A719" t="s">
        <v>52</v>
      </c>
      <c r="B719" t="s">
        <v>19</v>
      </c>
      <c r="C719" t="s">
        <v>99</v>
      </c>
      <c r="D719" s="6">
        <v>44766</v>
      </c>
      <c r="F719" s="46"/>
      <c r="G719" s="46"/>
      <c r="H719" s="46"/>
      <c r="FZ719">
        <v>0</v>
      </c>
      <c r="GA719">
        <v>1</v>
      </c>
    </row>
    <row r="720" spans="1:183" x14ac:dyDescent="0.3">
      <c r="A720" t="s">
        <v>52</v>
      </c>
      <c r="B720" t="s">
        <v>19</v>
      </c>
      <c r="C720" t="s">
        <v>99</v>
      </c>
      <c r="D720" s="6">
        <v>44771</v>
      </c>
      <c r="F720" s="46"/>
      <c r="G720" s="46"/>
      <c r="H720" s="46"/>
      <c r="FZ720">
        <v>0</v>
      </c>
      <c r="GA720">
        <v>1</v>
      </c>
    </row>
    <row r="721" spans="1:183" x14ac:dyDescent="0.3">
      <c r="A721" t="s">
        <v>52</v>
      </c>
      <c r="B721" t="s">
        <v>19</v>
      </c>
      <c r="C721" t="s">
        <v>99</v>
      </c>
      <c r="D721" s="6">
        <v>44789</v>
      </c>
      <c r="F721" s="46"/>
      <c r="G721" s="46"/>
      <c r="H721" s="46"/>
      <c r="FZ721">
        <v>0</v>
      </c>
      <c r="GA721">
        <v>1</v>
      </c>
    </row>
    <row r="722" spans="1:183" x14ac:dyDescent="0.3">
      <c r="A722" t="s">
        <v>52</v>
      </c>
      <c r="B722" t="s">
        <v>19</v>
      </c>
      <c r="C722" t="s">
        <v>99</v>
      </c>
      <c r="D722" s="6">
        <v>44790</v>
      </c>
      <c r="F722" s="46"/>
      <c r="G722" s="46"/>
      <c r="H722" s="46"/>
      <c r="FZ722">
        <v>0</v>
      </c>
      <c r="GA722">
        <v>1</v>
      </c>
    </row>
    <row r="723" spans="1:183" x14ac:dyDescent="0.3">
      <c r="A723" t="s">
        <v>52</v>
      </c>
      <c r="B723" t="s">
        <v>19</v>
      </c>
      <c r="C723" t="s">
        <v>99</v>
      </c>
      <c r="D723" s="6">
        <v>44792</v>
      </c>
      <c r="F723" s="46"/>
      <c r="G723" s="46"/>
      <c r="H723" s="46"/>
      <c r="FZ723">
        <v>0</v>
      </c>
      <c r="GA723">
        <v>1</v>
      </c>
    </row>
    <row r="724" spans="1:183" x14ac:dyDescent="0.3">
      <c r="A724" t="s">
        <v>52</v>
      </c>
      <c r="B724" t="s">
        <v>19</v>
      </c>
      <c r="C724" t="s">
        <v>99</v>
      </c>
      <c r="D724" s="6">
        <v>44806</v>
      </c>
      <c r="F724" s="46"/>
      <c r="G724" s="46"/>
      <c r="H724" s="46"/>
      <c r="FZ724">
        <v>0</v>
      </c>
      <c r="GA724">
        <v>1</v>
      </c>
    </row>
    <row r="725" spans="1:183" x14ac:dyDescent="0.3">
      <c r="A725" t="s">
        <v>52</v>
      </c>
      <c r="B725" t="s">
        <v>19</v>
      </c>
      <c r="C725" t="s">
        <v>99</v>
      </c>
      <c r="D725" s="6">
        <v>44809</v>
      </c>
      <c r="F725" s="46"/>
      <c r="G725" s="46"/>
      <c r="H725" s="46"/>
      <c r="FZ725">
        <v>0</v>
      </c>
      <c r="GA725">
        <v>1</v>
      </c>
    </row>
    <row r="726" spans="1:183" x14ac:dyDescent="0.3">
      <c r="A726" t="s">
        <v>52</v>
      </c>
      <c r="B726" t="s">
        <v>19</v>
      </c>
      <c r="C726" t="s">
        <v>99</v>
      </c>
      <c r="D726" s="6">
        <v>44810</v>
      </c>
      <c r="F726" s="46"/>
      <c r="G726" s="46"/>
      <c r="H726" s="46"/>
      <c r="FZ726">
        <v>0</v>
      </c>
      <c r="GA726">
        <v>1</v>
      </c>
    </row>
    <row r="727" spans="1:183" x14ac:dyDescent="0.3">
      <c r="A727" t="s">
        <v>52</v>
      </c>
      <c r="B727" t="s">
        <v>19</v>
      </c>
      <c r="C727" t="s">
        <v>99</v>
      </c>
      <c r="D727" s="6">
        <v>44811</v>
      </c>
      <c r="F727" s="46"/>
      <c r="G727" s="46"/>
      <c r="H727" s="46"/>
      <c r="FZ727">
        <v>0</v>
      </c>
      <c r="GA727">
        <v>1</v>
      </c>
    </row>
    <row r="728" spans="1:183" x14ac:dyDescent="0.3">
      <c r="A728" t="s">
        <v>52</v>
      </c>
      <c r="B728" t="s">
        <v>19</v>
      </c>
      <c r="C728" t="s">
        <v>99</v>
      </c>
      <c r="D728" s="6">
        <v>44812</v>
      </c>
      <c r="F728" s="46"/>
      <c r="G728" s="46"/>
      <c r="H728" s="46"/>
      <c r="FZ728">
        <v>0</v>
      </c>
      <c r="GA728">
        <v>1</v>
      </c>
    </row>
    <row r="729" spans="1:183" x14ac:dyDescent="0.3">
      <c r="A729" t="s">
        <v>52</v>
      </c>
      <c r="B729" t="s">
        <v>19</v>
      </c>
      <c r="C729" t="s">
        <v>99</v>
      </c>
      <c r="D729" s="6">
        <v>44813</v>
      </c>
      <c r="F729" s="46"/>
      <c r="G729" s="46"/>
      <c r="H729" s="46"/>
      <c r="FZ729">
        <v>0</v>
      </c>
      <c r="GA729">
        <v>1</v>
      </c>
    </row>
    <row r="730" spans="1:183" x14ac:dyDescent="0.3">
      <c r="A730" t="s">
        <v>52</v>
      </c>
      <c r="B730" t="s">
        <v>19</v>
      </c>
      <c r="C730" t="s">
        <v>100</v>
      </c>
      <c r="D730" s="6">
        <v>44753</v>
      </c>
      <c r="F730" s="46"/>
      <c r="G730" s="46"/>
      <c r="H730" s="46"/>
      <c r="FZ730">
        <v>0</v>
      </c>
      <c r="GA730">
        <v>1</v>
      </c>
    </row>
    <row r="731" spans="1:183" x14ac:dyDescent="0.3">
      <c r="A731" t="s">
        <v>52</v>
      </c>
      <c r="B731" t="s">
        <v>19</v>
      </c>
      <c r="C731" t="s">
        <v>100</v>
      </c>
      <c r="D731" s="6">
        <v>44758</v>
      </c>
      <c r="F731" s="46"/>
      <c r="G731" s="46"/>
      <c r="H731" s="46"/>
      <c r="FZ731">
        <v>0</v>
      </c>
      <c r="GA731">
        <v>1</v>
      </c>
    </row>
    <row r="732" spans="1:183" x14ac:dyDescent="0.3">
      <c r="A732" t="s">
        <v>52</v>
      </c>
      <c r="B732" t="s">
        <v>19</v>
      </c>
      <c r="C732" t="s">
        <v>100</v>
      </c>
      <c r="D732" s="6">
        <v>44759</v>
      </c>
      <c r="F732" s="46"/>
      <c r="G732" s="46"/>
      <c r="H732" s="46"/>
      <c r="FZ732">
        <v>0</v>
      </c>
      <c r="GA732">
        <v>1</v>
      </c>
    </row>
    <row r="733" spans="1:183" x14ac:dyDescent="0.3">
      <c r="A733" t="s">
        <v>52</v>
      </c>
      <c r="B733" t="s">
        <v>19</v>
      </c>
      <c r="C733" t="s">
        <v>100</v>
      </c>
      <c r="D733" s="6">
        <v>44766</v>
      </c>
      <c r="F733" s="46"/>
      <c r="G733" s="46"/>
      <c r="H733" s="46"/>
      <c r="FZ733">
        <v>0</v>
      </c>
      <c r="GA733">
        <v>1</v>
      </c>
    </row>
    <row r="734" spans="1:183" x14ac:dyDescent="0.3">
      <c r="A734" t="s">
        <v>52</v>
      </c>
      <c r="B734" t="s">
        <v>19</v>
      </c>
      <c r="C734" t="s">
        <v>100</v>
      </c>
      <c r="D734" s="6">
        <v>44771</v>
      </c>
      <c r="F734" s="46"/>
      <c r="G734" s="46"/>
      <c r="H734" s="46"/>
      <c r="FZ734">
        <v>0</v>
      </c>
      <c r="GA734">
        <v>1</v>
      </c>
    </row>
    <row r="735" spans="1:183" x14ac:dyDescent="0.3">
      <c r="A735" t="s">
        <v>52</v>
      </c>
      <c r="B735" t="s">
        <v>19</v>
      </c>
      <c r="C735" t="s">
        <v>100</v>
      </c>
      <c r="D735" s="6">
        <v>44789</v>
      </c>
      <c r="F735" s="46"/>
      <c r="G735" s="46"/>
      <c r="H735" s="46"/>
      <c r="FZ735">
        <v>0</v>
      </c>
      <c r="GA735">
        <v>1</v>
      </c>
    </row>
    <row r="736" spans="1:183" x14ac:dyDescent="0.3">
      <c r="A736" t="s">
        <v>52</v>
      </c>
      <c r="B736" t="s">
        <v>19</v>
      </c>
      <c r="C736" t="s">
        <v>100</v>
      </c>
      <c r="D736" s="6">
        <v>44790</v>
      </c>
      <c r="F736" s="46"/>
      <c r="G736" s="46"/>
      <c r="H736" s="46"/>
      <c r="FZ736">
        <v>0</v>
      </c>
      <c r="GA736">
        <v>1</v>
      </c>
    </row>
    <row r="737" spans="1:183" x14ac:dyDescent="0.3">
      <c r="A737" t="s">
        <v>52</v>
      </c>
      <c r="B737" t="s">
        <v>19</v>
      </c>
      <c r="C737" t="s">
        <v>100</v>
      </c>
      <c r="D737" s="6">
        <v>44792</v>
      </c>
      <c r="F737" s="46"/>
      <c r="G737" s="46"/>
      <c r="H737" s="46"/>
      <c r="FZ737">
        <v>0</v>
      </c>
      <c r="GA737">
        <v>1</v>
      </c>
    </row>
    <row r="738" spans="1:183" x14ac:dyDescent="0.3">
      <c r="A738" t="s">
        <v>52</v>
      </c>
      <c r="B738" t="s">
        <v>19</v>
      </c>
      <c r="C738" t="s">
        <v>100</v>
      </c>
      <c r="D738" s="6">
        <v>44806</v>
      </c>
      <c r="F738" s="46"/>
      <c r="G738" s="46"/>
      <c r="H738" s="46"/>
      <c r="FZ738">
        <v>0</v>
      </c>
      <c r="GA738">
        <v>1</v>
      </c>
    </row>
    <row r="739" spans="1:183" x14ac:dyDescent="0.3">
      <c r="A739" t="s">
        <v>52</v>
      </c>
      <c r="B739" t="s">
        <v>19</v>
      </c>
      <c r="C739" t="s">
        <v>100</v>
      </c>
      <c r="D739" s="6">
        <v>44809</v>
      </c>
      <c r="F739" s="46"/>
      <c r="G739" s="46"/>
      <c r="H739" s="46"/>
      <c r="FZ739">
        <v>0</v>
      </c>
      <c r="GA739">
        <v>1</v>
      </c>
    </row>
    <row r="740" spans="1:183" x14ac:dyDescent="0.3">
      <c r="A740" t="s">
        <v>52</v>
      </c>
      <c r="B740" t="s">
        <v>19</v>
      </c>
      <c r="C740" t="s">
        <v>100</v>
      </c>
      <c r="D740" s="6">
        <v>44810</v>
      </c>
      <c r="F740" s="46"/>
      <c r="G740" s="46"/>
      <c r="H740" s="46"/>
      <c r="FZ740">
        <v>0</v>
      </c>
      <c r="GA740">
        <v>1</v>
      </c>
    </row>
    <row r="741" spans="1:183" x14ac:dyDescent="0.3">
      <c r="A741" t="s">
        <v>52</v>
      </c>
      <c r="B741" t="s">
        <v>19</v>
      </c>
      <c r="C741" t="s">
        <v>100</v>
      </c>
      <c r="D741" s="6">
        <v>44811</v>
      </c>
      <c r="F741" s="46"/>
      <c r="G741" s="46"/>
      <c r="H741" s="46"/>
      <c r="FZ741">
        <v>0</v>
      </c>
      <c r="GA741">
        <v>1</v>
      </c>
    </row>
    <row r="742" spans="1:183" x14ac:dyDescent="0.3">
      <c r="A742" t="s">
        <v>52</v>
      </c>
      <c r="B742" t="s">
        <v>19</v>
      </c>
      <c r="C742" t="s">
        <v>100</v>
      </c>
      <c r="D742" s="6">
        <v>44812</v>
      </c>
      <c r="F742" s="46"/>
      <c r="G742" s="46"/>
      <c r="H742" s="46"/>
      <c r="FZ742">
        <v>0</v>
      </c>
      <c r="GA742">
        <v>1</v>
      </c>
    </row>
    <row r="743" spans="1:183" x14ac:dyDescent="0.3">
      <c r="A743" t="s">
        <v>52</v>
      </c>
      <c r="B743" t="s">
        <v>19</v>
      </c>
      <c r="C743" t="s">
        <v>100</v>
      </c>
      <c r="D743" s="6">
        <v>44813</v>
      </c>
      <c r="F743" s="46"/>
      <c r="G743" s="46"/>
      <c r="H743" s="46"/>
      <c r="FZ743">
        <v>0</v>
      </c>
      <c r="GA743">
        <v>1</v>
      </c>
    </row>
    <row r="744" spans="1:183" x14ac:dyDescent="0.3">
      <c r="A744" t="s">
        <v>52</v>
      </c>
      <c r="B744" t="s">
        <v>19</v>
      </c>
      <c r="C744" t="s">
        <v>54</v>
      </c>
      <c r="D744" s="6">
        <v>44753</v>
      </c>
      <c r="E744" s="46">
        <v>18</v>
      </c>
      <c r="F744" s="46">
        <v>19</v>
      </c>
      <c r="G744" s="46">
        <v>18</v>
      </c>
      <c r="H744" s="46">
        <v>19</v>
      </c>
      <c r="I744">
        <v>3235</v>
      </c>
      <c r="J744">
        <v>66588</v>
      </c>
      <c r="K744">
        <v>1.481684</v>
      </c>
      <c r="L744">
        <v>1.2747139999999999</v>
      </c>
      <c r="M744">
        <v>1.1277159999999999</v>
      </c>
      <c r="N744">
        <v>1.0034099999999999</v>
      </c>
      <c r="O744">
        <v>0.92400689999999996</v>
      </c>
      <c r="P744">
        <v>0.86509389999999997</v>
      </c>
      <c r="Q744">
        <v>0.80305970000000004</v>
      </c>
      <c r="R744">
        <v>0.71125470000000002</v>
      </c>
      <c r="S744">
        <v>0.7048027</v>
      </c>
      <c r="T744">
        <v>0.77655479999999999</v>
      </c>
      <c r="U744">
        <v>0.93798590000000004</v>
      </c>
      <c r="V744">
        <v>1.1352340000000001</v>
      </c>
      <c r="W744">
        <v>1.40303</v>
      </c>
      <c r="X744">
        <v>1.6325080000000001</v>
      </c>
      <c r="Y744">
        <v>1.9136899999999999</v>
      </c>
      <c r="Z744">
        <v>2.2286519999999999</v>
      </c>
      <c r="AA744">
        <v>2.5616029999999999</v>
      </c>
      <c r="AB744">
        <v>2.937586</v>
      </c>
      <c r="AC744">
        <v>3.2315619999999998</v>
      </c>
      <c r="AD744">
        <v>3.2993049999999999</v>
      </c>
      <c r="AE744">
        <v>3.1502539999999999</v>
      </c>
      <c r="AF744">
        <v>2.8704589999999999</v>
      </c>
      <c r="AG744">
        <v>2.4807519999999998</v>
      </c>
      <c r="AH744">
        <v>2.1263990000000002</v>
      </c>
      <c r="AI744">
        <v>-2.0414600000000001E-2</v>
      </c>
      <c r="AJ744">
        <v>-1.9084500000000001E-2</v>
      </c>
      <c r="AK744">
        <v>-1.78367E-2</v>
      </c>
      <c r="AL744">
        <v>-2.2160900000000001E-2</v>
      </c>
      <c r="AM744">
        <v>-1.5577000000000001E-2</v>
      </c>
      <c r="AN744">
        <v>-2.2056900000000001E-2</v>
      </c>
      <c r="AO744">
        <v>-1.51821E-2</v>
      </c>
      <c r="AP744">
        <v>-1.01472E-2</v>
      </c>
      <c r="AQ744">
        <v>-1.2643000000000001E-3</v>
      </c>
      <c r="AR744">
        <v>-1.74821E-2</v>
      </c>
      <c r="AS744">
        <v>5.4478E-3</v>
      </c>
      <c r="AT744">
        <v>2.4455000000000002E-3</v>
      </c>
      <c r="AU744">
        <v>3.0659100000000002E-2</v>
      </c>
      <c r="AV744">
        <v>-4.2260000000000003E-4</v>
      </c>
      <c r="AW744">
        <v>2.4370699999999999E-2</v>
      </c>
      <c r="AX744">
        <v>2.11147E-2</v>
      </c>
      <c r="AY744">
        <v>-4.3363999999999998E-3</v>
      </c>
      <c r="AZ744">
        <v>0.51317109999999999</v>
      </c>
      <c r="BA744">
        <v>0.47984840000000001</v>
      </c>
      <c r="BB744">
        <v>-0.39661419999999997</v>
      </c>
      <c r="BC744">
        <v>-0.2618972</v>
      </c>
      <c r="BD744">
        <v>-0.1929361</v>
      </c>
      <c r="BE744">
        <v>-9.9837300000000004E-2</v>
      </c>
      <c r="BF744">
        <v>-6.4166699999999993E-2</v>
      </c>
      <c r="BG744">
        <v>-5.9249999999999997E-3</v>
      </c>
      <c r="BH744">
        <v>-5.7365000000000003E-3</v>
      </c>
      <c r="BI744">
        <v>-5.9008000000000003E-3</v>
      </c>
      <c r="BJ744">
        <v>-1.15008E-2</v>
      </c>
      <c r="BK744">
        <v>-5.8871000000000001E-3</v>
      </c>
      <c r="BL744">
        <v>-1.3103500000000001E-2</v>
      </c>
      <c r="BM744">
        <v>-5.7349999999999996E-3</v>
      </c>
      <c r="BN744">
        <v>-5.2769999999999998E-4</v>
      </c>
      <c r="BO744">
        <v>9.2069999999999999E-3</v>
      </c>
      <c r="BP744">
        <v>-5.8642E-3</v>
      </c>
      <c r="BQ744">
        <v>1.82446E-2</v>
      </c>
      <c r="BR744">
        <v>1.7037199999999999E-2</v>
      </c>
      <c r="BS744">
        <v>4.6933999999999997E-2</v>
      </c>
      <c r="BT744">
        <v>1.6777199999999999E-2</v>
      </c>
      <c r="BU744">
        <v>4.2193500000000002E-2</v>
      </c>
      <c r="BV744">
        <v>3.9586099999999999E-2</v>
      </c>
      <c r="BW744">
        <v>1.48234E-2</v>
      </c>
      <c r="BX744">
        <v>0.53267010000000004</v>
      </c>
      <c r="BY744">
        <v>0.49985299999999999</v>
      </c>
      <c r="BZ744">
        <v>-0.37613249999999998</v>
      </c>
      <c r="CA744">
        <v>-0.24267030000000001</v>
      </c>
      <c r="CB744">
        <v>-0.1747078</v>
      </c>
      <c r="CC744">
        <v>-8.2589200000000002E-2</v>
      </c>
      <c r="CD744">
        <v>-4.7686899999999997E-2</v>
      </c>
      <c r="CE744">
        <v>4.1104000000000002E-3</v>
      </c>
      <c r="CF744">
        <v>3.5084000000000001E-3</v>
      </c>
      <c r="CG744">
        <v>2.366E-3</v>
      </c>
      <c r="CH744">
        <v>-4.1175999999999999E-3</v>
      </c>
      <c r="CI744">
        <v>8.2410000000000003E-4</v>
      </c>
      <c r="CJ744">
        <v>-6.9024000000000004E-3</v>
      </c>
      <c r="CK744">
        <v>8.0809999999999996E-4</v>
      </c>
      <c r="CL744">
        <v>6.1348000000000001E-3</v>
      </c>
      <c r="CM744">
        <v>1.6459499999999998E-2</v>
      </c>
      <c r="CN744">
        <v>2.1824000000000001E-3</v>
      </c>
      <c r="CO744">
        <v>2.7107599999999999E-2</v>
      </c>
      <c r="CP744">
        <v>2.7143400000000002E-2</v>
      </c>
      <c r="CQ744">
        <v>5.8205899999999998E-2</v>
      </c>
      <c r="CR744">
        <v>2.8689699999999999E-2</v>
      </c>
      <c r="CS744">
        <v>5.4537500000000003E-2</v>
      </c>
      <c r="CT744">
        <v>5.2379299999999997E-2</v>
      </c>
      <c r="CU744">
        <v>2.80935E-2</v>
      </c>
      <c r="CV744">
        <v>0.54617519999999997</v>
      </c>
      <c r="CW744">
        <v>0.5137081</v>
      </c>
      <c r="CX744">
        <v>-0.36194690000000002</v>
      </c>
      <c r="CY744">
        <v>-0.2293538</v>
      </c>
      <c r="CZ744">
        <v>-0.1620829</v>
      </c>
      <c r="DA744">
        <v>-7.0643300000000006E-2</v>
      </c>
      <c r="DB744">
        <v>-3.6273E-2</v>
      </c>
      <c r="DC744">
        <v>1.41458E-2</v>
      </c>
      <c r="DD744">
        <v>1.2753199999999999E-2</v>
      </c>
      <c r="DE744">
        <v>1.06328E-2</v>
      </c>
      <c r="DF744">
        <v>3.2656E-3</v>
      </c>
      <c r="DG744">
        <v>7.5353E-3</v>
      </c>
      <c r="DH744">
        <v>-7.0129999999999997E-4</v>
      </c>
      <c r="DI744">
        <v>7.3511999999999996E-3</v>
      </c>
      <c r="DJ744">
        <v>1.2797299999999999E-2</v>
      </c>
      <c r="DK744">
        <v>2.3711900000000001E-2</v>
      </c>
      <c r="DL744">
        <v>1.0228900000000001E-2</v>
      </c>
      <c r="DM744">
        <v>3.5970700000000001E-2</v>
      </c>
      <c r="DN744">
        <v>3.7249499999999998E-2</v>
      </c>
      <c r="DO744">
        <v>6.9477899999999995E-2</v>
      </c>
      <c r="DP744">
        <v>4.0602199999999998E-2</v>
      </c>
      <c r="DQ744">
        <v>6.6881499999999997E-2</v>
      </c>
      <c r="DR744">
        <v>6.5172599999999997E-2</v>
      </c>
      <c r="DS744">
        <v>4.1363499999999997E-2</v>
      </c>
      <c r="DT744">
        <v>0.55968019999999996</v>
      </c>
      <c r="DU744">
        <v>0.52756320000000001</v>
      </c>
      <c r="DV744">
        <v>-0.3477614</v>
      </c>
      <c r="DW744">
        <v>-0.21603729999999999</v>
      </c>
      <c r="DX744">
        <v>-0.14945810000000001</v>
      </c>
      <c r="DY744">
        <v>-5.8697300000000001E-2</v>
      </c>
      <c r="DZ744">
        <v>-2.4859200000000001E-2</v>
      </c>
      <c r="EA744">
        <v>2.8635399999999998E-2</v>
      </c>
      <c r="EB744">
        <v>2.6101200000000001E-2</v>
      </c>
      <c r="EC744">
        <v>2.25688E-2</v>
      </c>
      <c r="ED744">
        <v>1.3925699999999999E-2</v>
      </c>
      <c r="EE744">
        <v>1.72252E-2</v>
      </c>
      <c r="EF744">
        <v>8.2521999999999995E-3</v>
      </c>
      <c r="EG744">
        <v>1.6798299999999999E-2</v>
      </c>
      <c r="EH744">
        <v>2.2416800000000001E-2</v>
      </c>
      <c r="EI744">
        <v>3.41833E-2</v>
      </c>
      <c r="EJ744">
        <v>2.18468E-2</v>
      </c>
      <c r="EK744">
        <v>4.8767499999999998E-2</v>
      </c>
      <c r="EL744">
        <v>5.1841199999999997E-2</v>
      </c>
      <c r="EM744">
        <v>8.5752800000000004E-2</v>
      </c>
      <c r="EN744">
        <v>5.7801900000000003E-2</v>
      </c>
      <c r="EO744">
        <v>8.4704199999999993E-2</v>
      </c>
      <c r="EP744">
        <v>8.3643999999999996E-2</v>
      </c>
      <c r="EQ744">
        <v>6.0523300000000002E-2</v>
      </c>
      <c r="ER744">
        <v>0.57917929999999995</v>
      </c>
      <c r="ES744">
        <v>0.54756769999999999</v>
      </c>
      <c r="ET744">
        <v>-0.32727970000000001</v>
      </c>
      <c r="EU744">
        <v>-0.1968104</v>
      </c>
      <c r="EV744">
        <v>-0.13122980000000001</v>
      </c>
      <c r="EW744">
        <v>-4.1449199999999999E-2</v>
      </c>
      <c r="EX744">
        <v>-8.3794000000000004E-3</v>
      </c>
      <c r="EY744">
        <v>81.5</v>
      </c>
      <c r="EZ744">
        <v>79.5</v>
      </c>
      <c r="FA744">
        <v>79</v>
      </c>
      <c r="FB744">
        <v>79</v>
      </c>
      <c r="FC744">
        <v>76.5</v>
      </c>
      <c r="FD744">
        <v>75.5</v>
      </c>
      <c r="FE744">
        <v>75</v>
      </c>
      <c r="FF744">
        <v>77.5</v>
      </c>
      <c r="FG744">
        <v>81</v>
      </c>
      <c r="FH744">
        <v>86</v>
      </c>
      <c r="FI744">
        <v>90</v>
      </c>
      <c r="FJ744">
        <v>93.5</v>
      </c>
      <c r="FK744">
        <v>96.5</v>
      </c>
      <c r="FL744">
        <v>98.5</v>
      </c>
      <c r="FM744">
        <v>100.5</v>
      </c>
      <c r="FN744">
        <v>102</v>
      </c>
      <c r="FO744">
        <v>103</v>
      </c>
      <c r="FP744">
        <v>103</v>
      </c>
      <c r="FQ744">
        <v>103.5</v>
      </c>
      <c r="FR744">
        <v>101.5</v>
      </c>
      <c r="FS744">
        <v>99</v>
      </c>
      <c r="FT744">
        <v>96</v>
      </c>
      <c r="FU744">
        <v>93</v>
      </c>
      <c r="FV744">
        <v>89.5</v>
      </c>
      <c r="FW744">
        <v>0.21183440000000001</v>
      </c>
      <c r="FX744">
        <v>1.84478E-2</v>
      </c>
      <c r="FY744">
        <v>1.84478E-2</v>
      </c>
      <c r="FZ744">
        <v>0</v>
      </c>
      <c r="GA744">
        <v>0</v>
      </c>
    </row>
    <row r="745" spans="1:183" x14ac:dyDescent="0.3">
      <c r="A745" t="s">
        <v>52</v>
      </c>
      <c r="B745" t="s">
        <v>19</v>
      </c>
      <c r="C745" t="s">
        <v>54</v>
      </c>
      <c r="D745" s="6">
        <v>44758</v>
      </c>
      <c r="E745" s="46">
        <v>17</v>
      </c>
      <c r="F745" s="46">
        <v>18</v>
      </c>
      <c r="G745" s="46">
        <v>17</v>
      </c>
      <c r="H745" s="46">
        <v>18</v>
      </c>
      <c r="I745">
        <v>3656</v>
      </c>
      <c r="J745">
        <v>72721</v>
      </c>
      <c r="K745">
        <v>1.9602900000000001</v>
      </c>
      <c r="L745">
        <v>1.7118089999999999</v>
      </c>
      <c r="M745">
        <v>1.5084569999999999</v>
      </c>
      <c r="N745">
        <v>1.3478520000000001</v>
      </c>
      <c r="O745">
        <v>1.222718</v>
      </c>
      <c r="P745">
        <v>1.131856</v>
      </c>
      <c r="Q745">
        <v>1.052046</v>
      </c>
      <c r="R745">
        <v>1.0139830000000001</v>
      </c>
      <c r="S745">
        <v>1.0441400000000001</v>
      </c>
      <c r="T745">
        <v>1.156847</v>
      </c>
      <c r="U745">
        <v>1.3238920000000001</v>
      </c>
      <c r="V745">
        <v>1.500583</v>
      </c>
      <c r="W745">
        <v>1.7062729999999999</v>
      </c>
      <c r="X745">
        <v>1.9541170000000001</v>
      </c>
      <c r="Y745">
        <v>2.20126</v>
      </c>
      <c r="Z745">
        <v>2.4698509999999998</v>
      </c>
      <c r="AA745">
        <v>2.76458</v>
      </c>
      <c r="AB745">
        <v>3.0712540000000002</v>
      </c>
      <c r="AC745">
        <v>3.3249209999999998</v>
      </c>
      <c r="AD745">
        <v>3.3670960000000001</v>
      </c>
      <c r="AE745">
        <v>3.221603</v>
      </c>
      <c r="AF745">
        <v>2.986332</v>
      </c>
      <c r="AG745">
        <v>2.673848</v>
      </c>
      <c r="AH745">
        <v>2.3484829999999999</v>
      </c>
      <c r="AI745">
        <v>-4.1323100000000001E-2</v>
      </c>
      <c r="AJ745">
        <v>-4.4504200000000001E-2</v>
      </c>
      <c r="AK745">
        <v>-2.9651199999999999E-2</v>
      </c>
      <c r="AL745">
        <v>-1.4532E-2</v>
      </c>
      <c r="AM745">
        <v>-2.0521000000000001E-2</v>
      </c>
      <c r="AN745">
        <v>-1.9692899999999999E-2</v>
      </c>
      <c r="AO745">
        <v>-1.63991E-2</v>
      </c>
      <c r="AP745">
        <v>-2.7656999999999998E-3</v>
      </c>
      <c r="AQ745">
        <v>7.2297999999999998E-3</v>
      </c>
      <c r="AR745">
        <v>2.6053000000000001E-3</v>
      </c>
      <c r="AS745">
        <v>1.6536100000000001E-2</v>
      </c>
      <c r="AT745">
        <v>-1.2101600000000001E-2</v>
      </c>
      <c r="AU745">
        <v>-4.9373100000000003E-2</v>
      </c>
      <c r="AV745">
        <v>-3.2318199999999998E-2</v>
      </c>
      <c r="AW745">
        <v>-9.0360800000000005E-2</v>
      </c>
      <c r="AX745">
        <v>-9.1418299999999994E-2</v>
      </c>
      <c r="AY745">
        <v>0.42923410000000001</v>
      </c>
      <c r="AZ745">
        <v>0.47286929999999999</v>
      </c>
      <c r="BA745">
        <v>-0.38302029999999998</v>
      </c>
      <c r="BB745">
        <v>-0.36422840000000001</v>
      </c>
      <c r="BC745">
        <v>-0.21374309999999999</v>
      </c>
      <c r="BD745">
        <v>-0.15421660000000001</v>
      </c>
      <c r="BE745">
        <v>-8.9966699999999997E-2</v>
      </c>
      <c r="BF745">
        <v>-5.6701099999999997E-2</v>
      </c>
      <c r="BG745">
        <v>-2.5749999999999999E-2</v>
      </c>
      <c r="BH745">
        <v>-3.0265899999999998E-2</v>
      </c>
      <c r="BI745">
        <v>-1.6672699999999999E-2</v>
      </c>
      <c r="BJ745">
        <v>-2.7905999999999999E-3</v>
      </c>
      <c r="BK745">
        <v>-9.3065999999999999E-3</v>
      </c>
      <c r="BL745">
        <v>-9.0837999999999995E-3</v>
      </c>
      <c r="BM745">
        <v>-5.6934999999999998E-3</v>
      </c>
      <c r="BN745">
        <v>9.1344000000000009E-3</v>
      </c>
      <c r="BO745">
        <v>1.9781900000000002E-2</v>
      </c>
      <c r="BP745">
        <v>1.62448E-2</v>
      </c>
      <c r="BQ745">
        <v>3.1405500000000003E-2</v>
      </c>
      <c r="BR745">
        <v>4.1089999999999998E-3</v>
      </c>
      <c r="BS745">
        <v>-3.17133E-2</v>
      </c>
      <c r="BT745">
        <v>-1.39632E-2</v>
      </c>
      <c r="BU745">
        <v>-7.1409100000000003E-2</v>
      </c>
      <c r="BV745">
        <v>-7.1945700000000001E-2</v>
      </c>
      <c r="BW745">
        <v>0.44894400000000001</v>
      </c>
      <c r="BX745">
        <v>0.49344490000000002</v>
      </c>
      <c r="BY745">
        <v>-0.36075200000000002</v>
      </c>
      <c r="BZ745">
        <v>-0.34230179999999999</v>
      </c>
      <c r="CA745">
        <v>-0.19281319999999999</v>
      </c>
      <c r="CB745">
        <v>-0.13410279999999999</v>
      </c>
      <c r="CC745">
        <v>-7.1146799999999996E-2</v>
      </c>
      <c r="CD745">
        <v>-3.9225200000000002E-2</v>
      </c>
      <c r="CE745">
        <v>-1.4964099999999999E-2</v>
      </c>
      <c r="CF745">
        <v>-2.04044E-2</v>
      </c>
      <c r="CG745">
        <v>-7.6838000000000002E-3</v>
      </c>
      <c r="CH745">
        <v>5.3413999999999996E-3</v>
      </c>
      <c r="CI745">
        <v>-1.5395000000000001E-3</v>
      </c>
      <c r="CJ745">
        <v>-1.7359000000000001E-3</v>
      </c>
      <c r="CK745">
        <v>1.7210999999999999E-3</v>
      </c>
      <c r="CL745">
        <v>1.73764E-2</v>
      </c>
      <c r="CM745">
        <v>2.8475400000000001E-2</v>
      </c>
      <c r="CN745">
        <v>2.56914E-2</v>
      </c>
      <c r="CO745">
        <v>4.1704100000000001E-2</v>
      </c>
      <c r="CP745">
        <v>1.5336499999999999E-2</v>
      </c>
      <c r="CQ745">
        <v>-1.9482099999999999E-2</v>
      </c>
      <c r="CR745">
        <v>-1.2505000000000001E-3</v>
      </c>
      <c r="CS745">
        <v>-5.82832E-2</v>
      </c>
      <c r="CT745">
        <v>-5.8458999999999997E-2</v>
      </c>
      <c r="CU745">
        <v>0.46259499999999998</v>
      </c>
      <c r="CV745">
        <v>0.50769549999999997</v>
      </c>
      <c r="CW745">
        <v>-0.345329</v>
      </c>
      <c r="CX745">
        <v>-0.3271154</v>
      </c>
      <c r="CY745">
        <v>-0.17831720000000001</v>
      </c>
      <c r="CZ745">
        <v>-0.120172</v>
      </c>
      <c r="DA745">
        <v>-5.81121E-2</v>
      </c>
      <c r="DB745">
        <v>-2.7121599999999999E-2</v>
      </c>
      <c r="DC745">
        <v>-4.1783000000000002E-3</v>
      </c>
      <c r="DD745">
        <v>-1.0543E-2</v>
      </c>
      <c r="DE745">
        <v>1.3051E-3</v>
      </c>
      <c r="DF745">
        <v>1.3473499999999999E-2</v>
      </c>
      <c r="DG745">
        <v>6.2275000000000004E-3</v>
      </c>
      <c r="DH745">
        <v>5.6119999999999998E-3</v>
      </c>
      <c r="DI745">
        <v>9.1357999999999995E-3</v>
      </c>
      <c r="DJ745">
        <v>2.56184E-2</v>
      </c>
      <c r="DK745">
        <v>3.7168800000000002E-2</v>
      </c>
      <c r="DL745">
        <v>3.5138000000000003E-2</v>
      </c>
      <c r="DM745">
        <v>5.2002600000000003E-2</v>
      </c>
      <c r="DN745">
        <v>2.6563900000000001E-2</v>
      </c>
      <c r="DO745">
        <v>-7.2509999999999996E-3</v>
      </c>
      <c r="DP745">
        <v>1.1462099999999999E-2</v>
      </c>
      <c r="DQ745">
        <v>-4.5157299999999997E-2</v>
      </c>
      <c r="DR745">
        <v>-4.49723E-2</v>
      </c>
      <c r="DS745">
        <v>0.4762459</v>
      </c>
      <c r="DT745">
        <v>0.52194609999999997</v>
      </c>
      <c r="DU745">
        <v>-0.32990609999999998</v>
      </c>
      <c r="DV745">
        <v>-0.31192910000000001</v>
      </c>
      <c r="DW745">
        <v>-0.1638212</v>
      </c>
      <c r="DX745">
        <v>-0.10624119999999999</v>
      </c>
      <c r="DY745">
        <v>-4.50775E-2</v>
      </c>
      <c r="DZ745">
        <v>-1.5017900000000001E-2</v>
      </c>
      <c r="EA745">
        <v>1.13948E-2</v>
      </c>
      <c r="EB745">
        <v>3.6954000000000002E-3</v>
      </c>
      <c r="EC745">
        <v>1.42836E-2</v>
      </c>
      <c r="ED745">
        <v>2.5214899999999998E-2</v>
      </c>
      <c r="EE745">
        <v>1.74419E-2</v>
      </c>
      <c r="EF745">
        <v>1.6221099999999999E-2</v>
      </c>
      <c r="EG745">
        <v>1.9841299999999999E-2</v>
      </c>
      <c r="EH745">
        <v>3.7518500000000003E-2</v>
      </c>
      <c r="EI745">
        <v>4.9720899999999998E-2</v>
      </c>
      <c r="EJ745">
        <v>4.8777500000000001E-2</v>
      </c>
      <c r="EK745">
        <v>6.6872100000000004E-2</v>
      </c>
      <c r="EL745">
        <v>4.2774600000000003E-2</v>
      </c>
      <c r="EM745">
        <v>1.0408799999999999E-2</v>
      </c>
      <c r="EN745">
        <v>2.9817099999999999E-2</v>
      </c>
      <c r="EO745">
        <v>-2.62055E-2</v>
      </c>
      <c r="EP745">
        <v>-2.54997E-2</v>
      </c>
      <c r="EQ745">
        <v>0.4959558</v>
      </c>
      <c r="ER745">
        <v>0.5425217</v>
      </c>
      <c r="ES745">
        <v>-0.30763780000000002</v>
      </c>
      <c r="ET745">
        <v>-0.29000239999999999</v>
      </c>
      <c r="EU745">
        <v>-0.1428913</v>
      </c>
      <c r="EV745">
        <v>-8.6127300000000004E-2</v>
      </c>
      <c r="EW745">
        <v>-2.6257599999999999E-2</v>
      </c>
      <c r="EX745">
        <v>2.4578999999999998E-3</v>
      </c>
      <c r="EY745">
        <v>89.5</v>
      </c>
      <c r="EZ745">
        <v>88</v>
      </c>
      <c r="FA745">
        <v>84</v>
      </c>
      <c r="FB745">
        <v>83</v>
      </c>
      <c r="FC745">
        <v>81.5</v>
      </c>
      <c r="FD745">
        <v>80.5</v>
      </c>
      <c r="FE745">
        <v>79.5</v>
      </c>
      <c r="FF745">
        <v>83</v>
      </c>
      <c r="FG745">
        <v>87.5</v>
      </c>
      <c r="FH745">
        <v>89.5</v>
      </c>
      <c r="FI745">
        <v>92.5</v>
      </c>
      <c r="FJ745">
        <v>95.5</v>
      </c>
      <c r="FK745">
        <v>97.5</v>
      </c>
      <c r="FL745">
        <v>99.5</v>
      </c>
      <c r="FM745">
        <v>102</v>
      </c>
      <c r="FN745">
        <v>103.5</v>
      </c>
      <c r="FO745">
        <v>104.5</v>
      </c>
      <c r="FP745">
        <v>105</v>
      </c>
      <c r="FQ745">
        <v>105</v>
      </c>
      <c r="FR745">
        <v>104</v>
      </c>
      <c r="FS745">
        <v>101</v>
      </c>
      <c r="FT745">
        <v>97.5</v>
      </c>
      <c r="FU745">
        <v>95.5</v>
      </c>
      <c r="FV745">
        <v>92.5</v>
      </c>
      <c r="FW745">
        <v>0.25168420000000002</v>
      </c>
      <c r="FX745">
        <v>1.8815700000000001E-2</v>
      </c>
      <c r="FY745">
        <v>1.8815700000000001E-2</v>
      </c>
      <c r="FZ745">
        <v>0</v>
      </c>
      <c r="GA745">
        <v>0</v>
      </c>
    </row>
    <row r="746" spans="1:183" x14ac:dyDescent="0.3">
      <c r="A746" t="s">
        <v>52</v>
      </c>
      <c r="B746" t="s">
        <v>19</v>
      </c>
      <c r="C746" t="s">
        <v>54</v>
      </c>
      <c r="D746" s="6">
        <v>44759</v>
      </c>
      <c r="E746" s="46">
        <v>17</v>
      </c>
      <c r="F746" s="46">
        <v>18</v>
      </c>
      <c r="G746" s="46">
        <v>17</v>
      </c>
      <c r="H746" s="46">
        <v>18</v>
      </c>
      <c r="I746">
        <v>3656</v>
      </c>
      <c r="J746">
        <v>72719</v>
      </c>
      <c r="K746">
        <v>2.0210490000000001</v>
      </c>
      <c r="L746">
        <v>1.7868550000000001</v>
      </c>
      <c r="M746">
        <v>1.573391</v>
      </c>
      <c r="N746">
        <v>1.429041</v>
      </c>
      <c r="O746">
        <v>1.2865059999999999</v>
      </c>
      <c r="P746">
        <v>1.1935830000000001</v>
      </c>
      <c r="Q746">
        <v>1.1076889999999999</v>
      </c>
      <c r="R746">
        <v>1.0585819999999999</v>
      </c>
      <c r="S746">
        <v>1.1034139999999999</v>
      </c>
      <c r="T746">
        <v>1.245533</v>
      </c>
      <c r="U746">
        <v>1.459859</v>
      </c>
      <c r="V746">
        <v>1.703238</v>
      </c>
      <c r="W746">
        <v>1.9565140000000001</v>
      </c>
      <c r="X746">
        <v>2.2043279999999998</v>
      </c>
      <c r="Y746">
        <v>2.517817</v>
      </c>
      <c r="Z746">
        <v>2.7996050000000001</v>
      </c>
      <c r="AA746">
        <v>3.3115420000000002</v>
      </c>
      <c r="AB746">
        <v>3.478669</v>
      </c>
      <c r="AC746">
        <v>3.526821</v>
      </c>
      <c r="AD746">
        <v>3.5283340000000001</v>
      </c>
      <c r="AE746">
        <v>3.3939729999999999</v>
      </c>
      <c r="AF746">
        <v>3.243268</v>
      </c>
      <c r="AG746">
        <v>2.8940739999999998</v>
      </c>
      <c r="AH746">
        <v>2.4414699999999998</v>
      </c>
      <c r="AI746">
        <v>-5.8674499999999997E-2</v>
      </c>
      <c r="AJ746">
        <v>-3.3378100000000001E-2</v>
      </c>
      <c r="AK746">
        <v>-3.0817799999999999E-2</v>
      </c>
      <c r="AL746">
        <v>-1.11577E-2</v>
      </c>
      <c r="AM746">
        <v>-2.3313400000000001E-2</v>
      </c>
      <c r="AN746">
        <v>-1.04718E-2</v>
      </c>
      <c r="AO746">
        <v>8.0239000000000005E-3</v>
      </c>
      <c r="AP746">
        <v>-2.3975699999999999E-2</v>
      </c>
      <c r="AQ746">
        <v>5.914E-3</v>
      </c>
      <c r="AR746">
        <v>2.32313E-2</v>
      </c>
      <c r="AS746">
        <v>-1.0051000000000001E-3</v>
      </c>
      <c r="AT746">
        <v>2.3785400000000002E-2</v>
      </c>
      <c r="AU746">
        <v>1.3108E-2</v>
      </c>
      <c r="AV746">
        <v>-2.6162600000000001E-2</v>
      </c>
      <c r="AW746">
        <v>-1.67589E-2</v>
      </c>
      <c r="AX746">
        <v>-5.6280400000000001E-2</v>
      </c>
      <c r="AY746">
        <v>0.57418420000000003</v>
      </c>
      <c r="AZ746">
        <v>0.57832870000000003</v>
      </c>
      <c r="BA746">
        <v>-0.36836229999999998</v>
      </c>
      <c r="BB746">
        <v>-0.35220230000000002</v>
      </c>
      <c r="BC746">
        <v>-0.20951359999999999</v>
      </c>
      <c r="BD746">
        <v>-0.13662579999999999</v>
      </c>
      <c r="BE746">
        <v>-8.4695999999999994E-2</v>
      </c>
      <c r="BF746">
        <v>-9.1101399999999999E-2</v>
      </c>
      <c r="BG746">
        <v>-4.2299700000000003E-2</v>
      </c>
      <c r="BH746">
        <v>-1.8426100000000001E-2</v>
      </c>
      <c r="BI746">
        <v>-1.7244099999999998E-2</v>
      </c>
      <c r="BJ746">
        <v>1.5238000000000001E-3</v>
      </c>
      <c r="BK746">
        <v>-1.10443E-2</v>
      </c>
      <c r="BL746">
        <v>1.0184E-3</v>
      </c>
      <c r="BM746">
        <v>1.91068E-2</v>
      </c>
      <c r="BN746">
        <v>-1.19045E-2</v>
      </c>
      <c r="BO746">
        <v>1.8932299999999999E-2</v>
      </c>
      <c r="BP746">
        <v>3.7417800000000001E-2</v>
      </c>
      <c r="BQ746">
        <v>1.52631E-2</v>
      </c>
      <c r="BR746">
        <v>4.1578200000000003E-2</v>
      </c>
      <c r="BS746">
        <v>3.1686600000000002E-2</v>
      </c>
      <c r="BT746">
        <v>-6.9608999999999999E-3</v>
      </c>
      <c r="BU746">
        <v>2.8719000000000001E-3</v>
      </c>
      <c r="BV746">
        <v>-3.6025500000000002E-2</v>
      </c>
      <c r="BW746">
        <v>0.59608620000000001</v>
      </c>
      <c r="BX746">
        <v>0.60019389999999995</v>
      </c>
      <c r="BY746">
        <v>-0.34648279999999998</v>
      </c>
      <c r="BZ746">
        <v>-0.33054689999999998</v>
      </c>
      <c r="CA746">
        <v>-0.18891910000000001</v>
      </c>
      <c r="CB746">
        <v>-0.1168821</v>
      </c>
      <c r="CC746">
        <v>-6.5460099999999993E-2</v>
      </c>
      <c r="CD746">
        <v>-7.3811699999999994E-2</v>
      </c>
      <c r="CE746">
        <v>-3.0958599999999999E-2</v>
      </c>
      <c r="CF746">
        <v>-8.0704000000000001E-3</v>
      </c>
      <c r="CG746">
        <v>-7.8428999999999999E-3</v>
      </c>
      <c r="CH746">
        <v>1.03071E-2</v>
      </c>
      <c r="CI746">
        <v>-2.5466999999999998E-3</v>
      </c>
      <c r="CJ746">
        <v>8.9764000000000007E-3</v>
      </c>
      <c r="CK746">
        <v>2.67827E-2</v>
      </c>
      <c r="CL746">
        <v>-3.5439999999999998E-3</v>
      </c>
      <c r="CM746">
        <v>2.7948799999999999E-2</v>
      </c>
      <c r="CN746">
        <v>4.7243300000000002E-2</v>
      </c>
      <c r="CO746">
        <v>2.6530399999999999E-2</v>
      </c>
      <c r="CP746">
        <v>5.3901499999999998E-2</v>
      </c>
      <c r="CQ746">
        <v>4.4554099999999999E-2</v>
      </c>
      <c r="CR746">
        <v>6.3382000000000004E-3</v>
      </c>
      <c r="CS746">
        <v>1.6468099999999999E-2</v>
      </c>
      <c r="CT746">
        <v>-2.1996999999999999E-2</v>
      </c>
      <c r="CU746">
        <v>0.61125549999999995</v>
      </c>
      <c r="CV746">
        <v>0.61533780000000005</v>
      </c>
      <c r="CW746">
        <v>-0.33132909999999999</v>
      </c>
      <c r="CX746">
        <v>-0.31554850000000001</v>
      </c>
      <c r="CY746">
        <v>-0.17465549999999999</v>
      </c>
      <c r="CZ746">
        <v>-0.1032077</v>
      </c>
      <c r="DA746">
        <v>-5.21374E-2</v>
      </c>
      <c r="DB746">
        <v>-6.18369E-2</v>
      </c>
      <c r="DC746">
        <v>-1.96174E-2</v>
      </c>
      <c r="DD746">
        <v>2.2853000000000001E-3</v>
      </c>
      <c r="DE746">
        <v>1.5582E-3</v>
      </c>
      <c r="DF746">
        <v>1.9090300000000001E-2</v>
      </c>
      <c r="DG746">
        <v>5.9508E-3</v>
      </c>
      <c r="DH746">
        <v>1.6934399999999999E-2</v>
      </c>
      <c r="DI746">
        <v>3.4458700000000002E-2</v>
      </c>
      <c r="DJ746">
        <v>4.8165999999999999E-3</v>
      </c>
      <c r="DK746">
        <v>3.69653E-2</v>
      </c>
      <c r="DL746">
        <v>5.7068800000000003E-2</v>
      </c>
      <c r="DM746">
        <v>3.7797699999999997E-2</v>
      </c>
      <c r="DN746">
        <v>6.6224699999999997E-2</v>
      </c>
      <c r="DO746">
        <v>5.7421600000000003E-2</v>
      </c>
      <c r="DP746">
        <v>1.96372E-2</v>
      </c>
      <c r="DQ746">
        <v>3.0064400000000002E-2</v>
      </c>
      <c r="DR746">
        <v>-7.9684999999999999E-3</v>
      </c>
      <c r="DS746">
        <v>0.62642469999999995</v>
      </c>
      <c r="DT746">
        <v>0.63048170000000003</v>
      </c>
      <c r="DU746">
        <v>-0.3161754</v>
      </c>
      <c r="DV746">
        <v>-0.30055009999999999</v>
      </c>
      <c r="DW746">
        <v>-0.1603918</v>
      </c>
      <c r="DX746">
        <v>-8.9533299999999996E-2</v>
      </c>
      <c r="DY746">
        <v>-3.8814700000000001E-2</v>
      </c>
      <c r="DZ746">
        <v>-4.9862099999999999E-2</v>
      </c>
      <c r="EA746">
        <v>-3.2426999999999998E-3</v>
      </c>
      <c r="EB746">
        <v>1.7237200000000001E-2</v>
      </c>
      <c r="EC746">
        <v>1.51319E-2</v>
      </c>
      <c r="ED746">
        <v>3.1771800000000003E-2</v>
      </c>
      <c r="EE746">
        <v>1.8219900000000001E-2</v>
      </c>
      <c r="EF746">
        <v>2.8424600000000001E-2</v>
      </c>
      <c r="EG746">
        <v>4.5541600000000002E-2</v>
      </c>
      <c r="EH746">
        <v>1.6887800000000001E-2</v>
      </c>
      <c r="EI746">
        <v>4.9983699999999999E-2</v>
      </c>
      <c r="EJ746">
        <v>7.1255200000000005E-2</v>
      </c>
      <c r="EK746">
        <v>5.40659E-2</v>
      </c>
      <c r="EL746">
        <v>8.4017499999999995E-2</v>
      </c>
      <c r="EM746">
        <v>7.6000200000000004E-2</v>
      </c>
      <c r="EN746">
        <v>3.8838999999999999E-2</v>
      </c>
      <c r="EO746">
        <v>4.9695200000000002E-2</v>
      </c>
      <c r="EP746">
        <v>1.2286399999999999E-2</v>
      </c>
      <c r="EQ746">
        <v>0.64832679999999998</v>
      </c>
      <c r="ER746">
        <v>0.65234689999999995</v>
      </c>
      <c r="ES746">
        <v>-0.2942959</v>
      </c>
      <c r="ET746">
        <v>-0.2788948</v>
      </c>
      <c r="EU746">
        <v>-0.13979730000000001</v>
      </c>
      <c r="EV746">
        <v>-6.9789599999999993E-2</v>
      </c>
      <c r="EW746">
        <v>-1.95788E-2</v>
      </c>
      <c r="EX746">
        <v>-3.2572499999999997E-2</v>
      </c>
      <c r="EY746">
        <v>90.5</v>
      </c>
      <c r="EZ746">
        <v>89</v>
      </c>
      <c r="FA746">
        <v>87.5</v>
      </c>
      <c r="FB746">
        <v>85.5</v>
      </c>
      <c r="FC746">
        <v>83.5</v>
      </c>
      <c r="FD746">
        <v>82.5</v>
      </c>
      <c r="FE746">
        <v>81</v>
      </c>
      <c r="FF746">
        <v>83</v>
      </c>
      <c r="FG746">
        <v>87.5</v>
      </c>
      <c r="FH746">
        <v>92</v>
      </c>
      <c r="FI746">
        <v>95.5</v>
      </c>
      <c r="FJ746">
        <v>98.5</v>
      </c>
      <c r="FK746">
        <v>101</v>
      </c>
      <c r="FL746">
        <v>103.5</v>
      </c>
      <c r="FM746">
        <v>105</v>
      </c>
      <c r="FN746">
        <v>107</v>
      </c>
      <c r="FO746">
        <v>107.5</v>
      </c>
      <c r="FP746">
        <v>107</v>
      </c>
      <c r="FQ746">
        <v>106</v>
      </c>
      <c r="FR746">
        <v>102.5</v>
      </c>
      <c r="FS746">
        <v>100.5</v>
      </c>
      <c r="FT746">
        <v>99.5</v>
      </c>
      <c r="FU746">
        <v>97</v>
      </c>
      <c r="FV746">
        <v>94</v>
      </c>
      <c r="FW746">
        <v>0.25572790000000001</v>
      </c>
      <c r="FX746">
        <v>2.0437199999999999E-2</v>
      </c>
      <c r="FY746">
        <v>2.0437199999999999E-2</v>
      </c>
      <c r="FZ746">
        <v>0</v>
      </c>
      <c r="GA746">
        <v>0</v>
      </c>
    </row>
    <row r="747" spans="1:183" x14ac:dyDescent="0.3">
      <c r="A747" t="s">
        <v>52</v>
      </c>
      <c r="B747" t="s">
        <v>19</v>
      </c>
      <c r="C747" t="s">
        <v>54</v>
      </c>
      <c r="D747" s="6">
        <v>44766</v>
      </c>
      <c r="F747" s="46"/>
      <c r="G747" s="46"/>
      <c r="H747" s="46"/>
      <c r="FZ747">
        <v>0</v>
      </c>
      <c r="GA747">
        <v>1</v>
      </c>
    </row>
    <row r="748" spans="1:183" x14ac:dyDescent="0.3">
      <c r="A748" t="s">
        <v>52</v>
      </c>
      <c r="B748" t="s">
        <v>19</v>
      </c>
      <c r="C748" t="s">
        <v>54</v>
      </c>
      <c r="D748" s="6">
        <v>44771</v>
      </c>
      <c r="E748" s="46">
        <v>18</v>
      </c>
      <c r="F748" s="46">
        <v>19</v>
      </c>
      <c r="G748" s="46">
        <v>18</v>
      </c>
      <c r="H748" s="46">
        <v>19</v>
      </c>
      <c r="I748">
        <v>3643</v>
      </c>
      <c r="J748">
        <v>72541</v>
      </c>
      <c r="K748">
        <v>1.9615469999999999</v>
      </c>
      <c r="L748">
        <v>1.73142</v>
      </c>
      <c r="M748">
        <v>1.558894</v>
      </c>
      <c r="N748">
        <v>1.4080680000000001</v>
      </c>
      <c r="O748">
        <v>1.281712</v>
      </c>
      <c r="P748">
        <v>1.1788000000000001</v>
      </c>
      <c r="Q748">
        <v>1.093221</v>
      </c>
      <c r="R748">
        <v>0.99152940000000001</v>
      </c>
      <c r="S748">
        <v>1.0045299999999999</v>
      </c>
      <c r="T748">
        <v>1.098017</v>
      </c>
      <c r="U748">
        <v>1.253306</v>
      </c>
      <c r="V748">
        <v>1.468615</v>
      </c>
      <c r="W748">
        <v>1.747684</v>
      </c>
      <c r="X748">
        <v>2.0127570000000001</v>
      </c>
      <c r="Y748">
        <v>2.2746770000000001</v>
      </c>
      <c r="Z748">
        <v>2.594211</v>
      </c>
      <c r="AA748">
        <v>2.8579490000000001</v>
      </c>
      <c r="AB748">
        <v>3.1781130000000002</v>
      </c>
      <c r="AC748">
        <v>3.3756539999999999</v>
      </c>
      <c r="AD748">
        <v>3.371375</v>
      </c>
      <c r="AE748">
        <v>3.2094550000000002</v>
      </c>
      <c r="AF748">
        <v>3.0446970000000002</v>
      </c>
      <c r="AG748">
        <v>2.7511130000000001</v>
      </c>
      <c r="AH748">
        <v>2.341421</v>
      </c>
      <c r="AI748">
        <v>-2.095E-4</v>
      </c>
      <c r="AJ748">
        <v>-5.5099999999999998E-5</v>
      </c>
      <c r="AK748">
        <v>-8.7358999999999996E-3</v>
      </c>
      <c r="AL748">
        <v>-1.2234500000000001E-2</v>
      </c>
      <c r="AM748">
        <v>-1.87411E-2</v>
      </c>
      <c r="AN748">
        <v>-3.7290000000000001E-3</v>
      </c>
      <c r="AO748">
        <v>-6.0721999999999998E-3</v>
      </c>
      <c r="AP748">
        <v>-8.0860000000000003E-4</v>
      </c>
      <c r="AQ748">
        <v>9.5388999999999995E-3</v>
      </c>
      <c r="AR748">
        <v>-8.0284999999999992E-3</v>
      </c>
      <c r="AS748">
        <v>-1.8539799999999999E-2</v>
      </c>
      <c r="AT748">
        <v>1.552E-3</v>
      </c>
      <c r="AU748">
        <v>1.5227299999999999E-2</v>
      </c>
      <c r="AV748">
        <v>4.8747E-3</v>
      </c>
      <c r="AW748">
        <v>-5.174E-4</v>
      </c>
      <c r="AX748">
        <v>5.8107000000000002E-3</v>
      </c>
      <c r="AY748">
        <v>-3.19937E-2</v>
      </c>
      <c r="AZ748">
        <v>0.50127010000000005</v>
      </c>
      <c r="BA748">
        <v>0.47889179999999998</v>
      </c>
      <c r="BB748">
        <v>-0.372002</v>
      </c>
      <c r="BC748">
        <v>-0.29089710000000002</v>
      </c>
      <c r="BD748">
        <v>-0.13703850000000001</v>
      </c>
      <c r="BE748">
        <v>-6.2060499999999998E-2</v>
      </c>
      <c r="BF748">
        <v>-9.2715099999999995E-2</v>
      </c>
      <c r="BG748">
        <v>1.38388E-2</v>
      </c>
      <c r="BH748">
        <v>1.2851100000000001E-2</v>
      </c>
      <c r="BI748">
        <v>3.0133E-3</v>
      </c>
      <c r="BJ748">
        <v>-1.098E-3</v>
      </c>
      <c r="BK748">
        <v>-8.6583000000000007E-3</v>
      </c>
      <c r="BL748">
        <v>5.7524000000000004E-3</v>
      </c>
      <c r="BM748">
        <v>3.8003999999999998E-3</v>
      </c>
      <c r="BN748">
        <v>9.7841000000000004E-3</v>
      </c>
      <c r="BO748">
        <v>2.0786700000000002E-2</v>
      </c>
      <c r="BP748">
        <v>3.8682999999999999E-3</v>
      </c>
      <c r="BQ748">
        <v>-5.1403999999999998E-3</v>
      </c>
      <c r="BR748">
        <v>1.61227E-2</v>
      </c>
      <c r="BS748">
        <v>3.0913800000000002E-2</v>
      </c>
      <c r="BT748">
        <v>2.12321E-2</v>
      </c>
      <c r="BU748">
        <v>1.64207E-2</v>
      </c>
      <c r="BV748">
        <v>2.3007799999999998E-2</v>
      </c>
      <c r="BW748">
        <v>-1.44878E-2</v>
      </c>
      <c r="BX748">
        <v>0.51991039999999999</v>
      </c>
      <c r="BY748">
        <v>0.49847669999999999</v>
      </c>
      <c r="BZ748">
        <v>-0.35175030000000002</v>
      </c>
      <c r="CA748">
        <v>-0.27150289999999999</v>
      </c>
      <c r="CB748">
        <v>-0.118508</v>
      </c>
      <c r="CC748">
        <v>-4.4427899999999999E-2</v>
      </c>
      <c r="CD748">
        <v>-7.6049500000000006E-2</v>
      </c>
      <c r="CE748">
        <v>2.3568599999999999E-2</v>
      </c>
      <c r="CF748">
        <v>2.1789800000000002E-2</v>
      </c>
      <c r="CG748">
        <v>1.11507E-2</v>
      </c>
      <c r="CH748">
        <v>6.6151999999999999E-3</v>
      </c>
      <c r="CI748">
        <v>-1.6749E-3</v>
      </c>
      <c r="CJ748">
        <v>1.2319200000000001E-2</v>
      </c>
      <c r="CK748">
        <v>1.0638099999999999E-2</v>
      </c>
      <c r="CL748">
        <v>1.71205E-2</v>
      </c>
      <c r="CM748">
        <v>2.8576899999999999E-2</v>
      </c>
      <c r="CN748">
        <v>1.2108000000000001E-2</v>
      </c>
      <c r="CO748">
        <v>4.1399999999999996E-3</v>
      </c>
      <c r="CP748">
        <v>2.6214299999999999E-2</v>
      </c>
      <c r="CQ748">
        <v>4.1778200000000001E-2</v>
      </c>
      <c r="CR748">
        <v>3.2561199999999998E-2</v>
      </c>
      <c r="CS748">
        <v>2.8152E-2</v>
      </c>
      <c r="CT748">
        <v>3.4918499999999998E-2</v>
      </c>
      <c r="CU748">
        <v>-2.3633E-3</v>
      </c>
      <c r="CV748">
        <v>0.53282059999999998</v>
      </c>
      <c r="CW748">
        <v>0.51204110000000003</v>
      </c>
      <c r="CX748">
        <v>-0.33772410000000003</v>
      </c>
      <c r="CY748">
        <v>-0.25807049999999998</v>
      </c>
      <c r="CZ748">
        <v>-0.1056739</v>
      </c>
      <c r="DA748">
        <v>-3.2215599999999997E-2</v>
      </c>
      <c r="DB748">
        <v>-6.4506900000000006E-2</v>
      </c>
      <c r="DC748">
        <v>3.3298399999999999E-2</v>
      </c>
      <c r="DD748">
        <v>3.0728599999999998E-2</v>
      </c>
      <c r="DE748">
        <v>1.9288199999999998E-2</v>
      </c>
      <c r="DF748">
        <v>1.43283E-2</v>
      </c>
      <c r="DG748">
        <v>5.3083999999999996E-3</v>
      </c>
      <c r="DH748">
        <v>1.8886E-2</v>
      </c>
      <c r="DI748">
        <v>1.7475899999999999E-2</v>
      </c>
      <c r="DJ748">
        <v>2.44569E-2</v>
      </c>
      <c r="DK748">
        <v>3.6367099999999999E-2</v>
      </c>
      <c r="DL748">
        <v>2.03477E-2</v>
      </c>
      <c r="DM748">
        <v>1.3420400000000001E-2</v>
      </c>
      <c r="DN748">
        <v>3.6305999999999998E-2</v>
      </c>
      <c r="DO748">
        <v>5.2642700000000001E-2</v>
      </c>
      <c r="DP748">
        <v>4.3890199999999997E-2</v>
      </c>
      <c r="DQ748">
        <v>3.9883299999999997E-2</v>
      </c>
      <c r="DR748">
        <v>4.6829200000000001E-2</v>
      </c>
      <c r="DS748">
        <v>9.7613000000000005E-3</v>
      </c>
      <c r="DT748">
        <v>0.54573079999999996</v>
      </c>
      <c r="DU748">
        <v>0.52560560000000001</v>
      </c>
      <c r="DV748">
        <v>-0.32369789999999998</v>
      </c>
      <c r="DW748">
        <v>-0.2446381</v>
      </c>
      <c r="DX748">
        <v>-9.2839699999999997E-2</v>
      </c>
      <c r="DY748">
        <v>-2.0003400000000001E-2</v>
      </c>
      <c r="DZ748">
        <v>-5.2964400000000002E-2</v>
      </c>
      <c r="EA748">
        <v>4.7346600000000003E-2</v>
      </c>
      <c r="EB748">
        <v>4.3634800000000001E-2</v>
      </c>
      <c r="EC748">
        <v>3.10374E-2</v>
      </c>
      <c r="ED748">
        <v>2.5464899999999999E-2</v>
      </c>
      <c r="EE748">
        <v>1.53913E-2</v>
      </c>
      <c r="EF748">
        <v>2.83675E-2</v>
      </c>
      <c r="EG748">
        <v>2.7348500000000001E-2</v>
      </c>
      <c r="EH748">
        <v>3.50496E-2</v>
      </c>
      <c r="EI748">
        <v>4.7614900000000002E-2</v>
      </c>
      <c r="EJ748">
        <v>3.2244500000000002E-2</v>
      </c>
      <c r="EK748">
        <v>2.6819800000000001E-2</v>
      </c>
      <c r="EL748">
        <v>5.0876699999999997E-2</v>
      </c>
      <c r="EM748">
        <v>6.8329200000000007E-2</v>
      </c>
      <c r="EN748">
        <v>6.0247700000000001E-2</v>
      </c>
      <c r="EO748">
        <v>5.6821400000000001E-2</v>
      </c>
      <c r="EP748">
        <v>6.4026299999999994E-2</v>
      </c>
      <c r="EQ748">
        <v>2.7267199999999998E-2</v>
      </c>
      <c r="ER748">
        <v>0.56437099999999996</v>
      </c>
      <c r="ES748">
        <v>0.54519050000000002</v>
      </c>
      <c r="ET748">
        <v>-0.3034463</v>
      </c>
      <c r="EU748">
        <v>-0.2252439</v>
      </c>
      <c r="EV748">
        <v>-7.4309299999999995E-2</v>
      </c>
      <c r="EW748">
        <v>-2.3708000000000002E-3</v>
      </c>
      <c r="EX748">
        <v>-3.6298799999999999E-2</v>
      </c>
      <c r="EY748">
        <v>91</v>
      </c>
      <c r="EZ748">
        <v>89.5</v>
      </c>
      <c r="FA748">
        <v>86</v>
      </c>
      <c r="FB748">
        <v>83.5</v>
      </c>
      <c r="FC748">
        <v>82</v>
      </c>
      <c r="FD748">
        <v>80.5</v>
      </c>
      <c r="FE748">
        <v>79</v>
      </c>
      <c r="FF748">
        <v>82</v>
      </c>
      <c r="FG748">
        <v>85.5</v>
      </c>
      <c r="FH748">
        <v>88</v>
      </c>
      <c r="FI748">
        <v>91.5</v>
      </c>
      <c r="FJ748">
        <v>95</v>
      </c>
      <c r="FK748">
        <v>98.5</v>
      </c>
      <c r="FL748">
        <v>101</v>
      </c>
      <c r="FM748">
        <v>103.5</v>
      </c>
      <c r="FN748">
        <v>105.5</v>
      </c>
      <c r="FO748">
        <v>106.5</v>
      </c>
      <c r="FP748">
        <v>106</v>
      </c>
      <c r="FQ748">
        <v>105</v>
      </c>
      <c r="FR748">
        <v>102.5</v>
      </c>
      <c r="FS748">
        <v>100</v>
      </c>
      <c r="FT748">
        <v>98</v>
      </c>
      <c r="FU748">
        <v>94</v>
      </c>
      <c r="FV748">
        <v>91.5</v>
      </c>
      <c r="FW748">
        <v>0.20686160000000001</v>
      </c>
      <c r="FX748">
        <v>1.7854800000000001E-2</v>
      </c>
      <c r="FY748">
        <v>1.7854800000000001E-2</v>
      </c>
      <c r="FZ748">
        <v>0</v>
      </c>
      <c r="GA748">
        <v>0</v>
      </c>
    </row>
    <row r="749" spans="1:183" x14ac:dyDescent="0.3">
      <c r="A749" t="s">
        <v>52</v>
      </c>
      <c r="B749" t="s">
        <v>19</v>
      </c>
      <c r="C749" t="s">
        <v>54</v>
      </c>
      <c r="D749" s="6">
        <v>44789</v>
      </c>
      <c r="E749" s="46">
        <v>19</v>
      </c>
      <c r="F749" s="46">
        <v>20</v>
      </c>
      <c r="G749" s="46">
        <v>19</v>
      </c>
      <c r="H749" s="46">
        <v>20</v>
      </c>
      <c r="I749">
        <v>3217</v>
      </c>
      <c r="J749">
        <v>66411</v>
      </c>
      <c r="K749">
        <v>1.6137589999999999</v>
      </c>
      <c r="L749">
        <v>1.382036</v>
      </c>
      <c r="M749">
        <v>1.2359</v>
      </c>
      <c r="N749">
        <v>1.1024039999999999</v>
      </c>
      <c r="O749">
        <v>1.023757</v>
      </c>
      <c r="P749">
        <v>0.98415819999999998</v>
      </c>
      <c r="Q749">
        <v>0.93140750000000005</v>
      </c>
      <c r="R749">
        <v>0.80144890000000002</v>
      </c>
      <c r="S749">
        <v>0.7475349</v>
      </c>
      <c r="T749">
        <v>0.80234380000000005</v>
      </c>
      <c r="U749">
        <v>0.96850550000000002</v>
      </c>
      <c r="V749">
        <v>1.1770240000000001</v>
      </c>
      <c r="W749">
        <v>1.453103</v>
      </c>
      <c r="X749">
        <v>1.7650330000000001</v>
      </c>
      <c r="Y749">
        <v>2.0785459999999998</v>
      </c>
      <c r="Z749">
        <v>2.4626610000000002</v>
      </c>
      <c r="AA749">
        <v>2.848309</v>
      </c>
      <c r="AB749">
        <v>3.2098179999999998</v>
      </c>
      <c r="AC749">
        <v>3.4318970000000002</v>
      </c>
      <c r="AD749">
        <v>3.4611540000000001</v>
      </c>
      <c r="AE749">
        <v>3.2372179999999999</v>
      </c>
      <c r="AF749">
        <v>2.9356559999999998</v>
      </c>
      <c r="AG749">
        <v>2.507031</v>
      </c>
      <c r="AH749">
        <v>2.1071439999999999</v>
      </c>
      <c r="AI749">
        <v>-2.1499999999999999E-4</v>
      </c>
      <c r="AJ749">
        <v>-1.2296700000000001E-2</v>
      </c>
      <c r="AK749">
        <v>6.9019999999999997E-4</v>
      </c>
      <c r="AL749">
        <v>-2.7629999999999998E-3</v>
      </c>
      <c r="AM749">
        <v>-9.9869999999999994E-3</v>
      </c>
      <c r="AN749">
        <v>2.24157E-2</v>
      </c>
      <c r="AO749">
        <v>-2.3889899999999999E-2</v>
      </c>
      <c r="AP749">
        <v>-2.0436599999999999E-2</v>
      </c>
      <c r="AQ749">
        <v>-4.2689600000000001E-2</v>
      </c>
      <c r="AR749">
        <v>-4.2182900000000002E-2</v>
      </c>
      <c r="AS749">
        <v>-1.0099800000000001E-2</v>
      </c>
      <c r="AT749">
        <v>-4.7077099999999997E-2</v>
      </c>
      <c r="AU749">
        <v>-5.6860099999999997E-2</v>
      </c>
      <c r="AV749">
        <v>-3.10081E-2</v>
      </c>
      <c r="AW749">
        <v>-2.83149E-2</v>
      </c>
      <c r="AX749">
        <v>2.676E-3</v>
      </c>
      <c r="AY749">
        <v>-2.3349000000000002E-2</v>
      </c>
      <c r="AZ749">
        <v>-2.1133599999999999E-2</v>
      </c>
      <c r="BA749">
        <v>0.4496542</v>
      </c>
      <c r="BB749">
        <v>0.39010159999999999</v>
      </c>
      <c r="BC749">
        <v>-0.36641790000000002</v>
      </c>
      <c r="BD749">
        <v>-0.2569092</v>
      </c>
      <c r="BE749">
        <v>-0.16199</v>
      </c>
      <c r="BF749">
        <v>-7.9251100000000005E-2</v>
      </c>
      <c r="BG749">
        <v>1.39139E-2</v>
      </c>
      <c r="BH749">
        <v>2.0000000000000001E-4</v>
      </c>
      <c r="BI749">
        <v>1.1751899999999999E-2</v>
      </c>
      <c r="BJ749">
        <v>7.2776999999999998E-3</v>
      </c>
      <c r="BK749">
        <v>-4.0390000000000001E-4</v>
      </c>
      <c r="BL749">
        <v>3.12418E-2</v>
      </c>
      <c r="BM749">
        <v>-1.4767000000000001E-2</v>
      </c>
      <c r="BN749">
        <v>-1.07288E-2</v>
      </c>
      <c r="BO749">
        <v>-3.25277E-2</v>
      </c>
      <c r="BP749">
        <v>-3.1354800000000002E-2</v>
      </c>
      <c r="BQ749">
        <v>1.7302999999999999E-3</v>
      </c>
      <c r="BR749">
        <v>-3.3120999999999998E-2</v>
      </c>
      <c r="BS749">
        <v>-4.1199600000000003E-2</v>
      </c>
      <c r="BT749">
        <v>-1.45667E-2</v>
      </c>
      <c r="BU749">
        <v>-1.1372699999999999E-2</v>
      </c>
      <c r="BV749">
        <v>2.0522599999999998E-2</v>
      </c>
      <c r="BW749">
        <v>-5.3578000000000002E-3</v>
      </c>
      <c r="BX749">
        <v>-2.6641999999999998E-3</v>
      </c>
      <c r="BY749">
        <v>0.46936549999999999</v>
      </c>
      <c r="BZ749">
        <v>0.4093502</v>
      </c>
      <c r="CA749">
        <v>-0.34691349999999999</v>
      </c>
      <c r="CB749">
        <v>-0.2383999</v>
      </c>
      <c r="CC749">
        <v>-0.14422789999999999</v>
      </c>
      <c r="CD749">
        <v>-6.3788200000000003E-2</v>
      </c>
      <c r="CE749">
        <v>2.3699499999999998E-2</v>
      </c>
      <c r="CF749">
        <v>8.8550999999999994E-3</v>
      </c>
      <c r="CG749">
        <v>1.9413199999999999E-2</v>
      </c>
      <c r="CH749">
        <v>1.42319E-2</v>
      </c>
      <c r="CI749">
        <v>6.2332999999999998E-3</v>
      </c>
      <c r="CJ749">
        <v>3.7354800000000001E-2</v>
      </c>
      <c r="CK749">
        <v>-8.4484E-3</v>
      </c>
      <c r="CL749">
        <v>-4.0051000000000002E-3</v>
      </c>
      <c r="CM749">
        <v>-2.5489499999999998E-2</v>
      </c>
      <c r="CN749">
        <v>-2.3855299999999999E-2</v>
      </c>
      <c r="CO749">
        <v>9.9238E-3</v>
      </c>
      <c r="CP749">
        <v>-2.3455E-2</v>
      </c>
      <c r="CQ749">
        <v>-3.0353100000000001E-2</v>
      </c>
      <c r="CR749">
        <v>-3.1794000000000002E-3</v>
      </c>
      <c r="CS749">
        <v>3.614E-4</v>
      </c>
      <c r="CT749">
        <v>3.2883099999999998E-2</v>
      </c>
      <c r="CU749">
        <v>7.1029999999999999E-3</v>
      </c>
      <c r="CV749">
        <v>1.01276E-2</v>
      </c>
      <c r="CW749">
        <v>0.48301759999999999</v>
      </c>
      <c r="CX749">
        <v>0.42268159999999999</v>
      </c>
      <c r="CY749">
        <v>-0.3334048</v>
      </c>
      <c r="CZ749">
        <v>-0.22558039999999999</v>
      </c>
      <c r="DA749">
        <v>-0.13192599999999999</v>
      </c>
      <c r="DB749">
        <v>-5.3078599999999997E-2</v>
      </c>
      <c r="DC749">
        <v>3.3485099999999997E-2</v>
      </c>
      <c r="DD749">
        <v>1.75102E-2</v>
      </c>
      <c r="DE749">
        <v>2.7074500000000001E-2</v>
      </c>
      <c r="DF749">
        <v>2.1186099999999999E-2</v>
      </c>
      <c r="DG749">
        <v>1.28705E-2</v>
      </c>
      <c r="DH749">
        <v>4.3467800000000001E-2</v>
      </c>
      <c r="DI749">
        <v>-2.1297999999999998E-3</v>
      </c>
      <c r="DJ749">
        <v>2.7185E-3</v>
      </c>
      <c r="DK749">
        <v>-1.84514E-2</v>
      </c>
      <c r="DL749">
        <v>-1.63558E-2</v>
      </c>
      <c r="DM749">
        <v>1.8117299999999999E-2</v>
      </c>
      <c r="DN749">
        <v>-1.3788999999999999E-2</v>
      </c>
      <c r="DO749">
        <v>-1.9506599999999999E-2</v>
      </c>
      <c r="DP749">
        <v>8.2079000000000006E-3</v>
      </c>
      <c r="DQ749">
        <v>1.20955E-2</v>
      </c>
      <c r="DR749">
        <v>4.5243600000000002E-2</v>
      </c>
      <c r="DS749">
        <v>1.95637E-2</v>
      </c>
      <c r="DT749">
        <v>2.2919399999999999E-2</v>
      </c>
      <c r="DU749">
        <v>0.49666969999999999</v>
      </c>
      <c r="DV749">
        <v>0.43601309999999999</v>
      </c>
      <c r="DW749">
        <v>-0.31989620000000002</v>
      </c>
      <c r="DX749">
        <v>-0.2127609</v>
      </c>
      <c r="DY749">
        <v>-0.11962399999999999</v>
      </c>
      <c r="DZ749">
        <v>-4.2368999999999997E-2</v>
      </c>
      <c r="EA749">
        <v>4.7613999999999997E-2</v>
      </c>
      <c r="EB749">
        <v>3.00068E-2</v>
      </c>
      <c r="EC749">
        <v>3.8136099999999999E-2</v>
      </c>
      <c r="ED749">
        <v>3.1226799999999999E-2</v>
      </c>
      <c r="EE749">
        <v>2.2453600000000001E-2</v>
      </c>
      <c r="EF749">
        <v>5.2294E-2</v>
      </c>
      <c r="EG749">
        <v>6.9931000000000004E-3</v>
      </c>
      <c r="EH749">
        <v>1.2426400000000001E-2</v>
      </c>
      <c r="EI749">
        <v>-8.2894000000000006E-3</v>
      </c>
      <c r="EJ749">
        <v>-5.5277E-3</v>
      </c>
      <c r="EK749">
        <v>2.9947399999999999E-2</v>
      </c>
      <c r="EL749">
        <v>1.671E-4</v>
      </c>
      <c r="EM749">
        <v>-3.8460999999999999E-3</v>
      </c>
      <c r="EN749">
        <v>2.4649399999999998E-2</v>
      </c>
      <c r="EO749">
        <v>2.90376E-2</v>
      </c>
      <c r="EP749">
        <v>6.3090099999999996E-2</v>
      </c>
      <c r="EQ749">
        <v>3.7554900000000002E-2</v>
      </c>
      <c r="ER749">
        <v>4.1388800000000003E-2</v>
      </c>
      <c r="ES749">
        <v>0.51638099999999998</v>
      </c>
      <c r="ET749">
        <v>0.45526159999999999</v>
      </c>
      <c r="EU749">
        <v>-0.30039179999999999</v>
      </c>
      <c r="EV749">
        <v>-0.1942517</v>
      </c>
      <c r="EW749">
        <v>-0.10186190000000001</v>
      </c>
      <c r="EX749">
        <v>-2.6905999999999999E-2</v>
      </c>
      <c r="EY749">
        <v>83.5</v>
      </c>
      <c r="EZ749">
        <v>82.5</v>
      </c>
      <c r="FA749">
        <v>81</v>
      </c>
      <c r="FB749">
        <v>79</v>
      </c>
      <c r="FC749">
        <v>76.5</v>
      </c>
      <c r="FD749">
        <v>76</v>
      </c>
      <c r="FE749">
        <v>75.5</v>
      </c>
      <c r="FF749">
        <v>78</v>
      </c>
      <c r="FG749">
        <v>82</v>
      </c>
      <c r="FH749">
        <v>86.5</v>
      </c>
      <c r="FI749">
        <v>91</v>
      </c>
      <c r="FJ749">
        <v>95</v>
      </c>
      <c r="FK749">
        <v>99</v>
      </c>
      <c r="FL749">
        <v>101.5</v>
      </c>
      <c r="FM749">
        <v>103.5</v>
      </c>
      <c r="FN749">
        <v>105</v>
      </c>
      <c r="FO749">
        <v>105.5</v>
      </c>
      <c r="FP749">
        <v>106</v>
      </c>
      <c r="FQ749">
        <v>104.5</v>
      </c>
      <c r="FR749">
        <v>102.5</v>
      </c>
      <c r="FS749">
        <v>99</v>
      </c>
      <c r="FT749">
        <v>95</v>
      </c>
      <c r="FU749">
        <v>92</v>
      </c>
      <c r="FV749">
        <v>89.5</v>
      </c>
      <c r="FW749">
        <v>0.20296810000000001</v>
      </c>
      <c r="FX749">
        <v>1.81937E-2</v>
      </c>
      <c r="FY749">
        <v>1.81937E-2</v>
      </c>
      <c r="FZ749">
        <v>0</v>
      </c>
      <c r="GA749">
        <v>0</v>
      </c>
    </row>
    <row r="750" spans="1:183" x14ac:dyDescent="0.3">
      <c r="A750" t="s">
        <v>52</v>
      </c>
      <c r="B750" t="s">
        <v>19</v>
      </c>
      <c r="C750" t="s">
        <v>54</v>
      </c>
      <c r="D750" s="6">
        <v>44790</v>
      </c>
      <c r="E750" s="46">
        <v>17</v>
      </c>
      <c r="F750" s="46">
        <v>19</v>
      </c>
      <c r="G750" s="46">
        <v>18</v>
      </c>
      <c r="H750" s="46">
        <v>19</v>
      </c>
      <c r="I750">
        <v>2857</v>
      </c>
      <c r="J750">
        <v>66395</v>
      </c>
      <c r="K750">
        <v>1.820595</v>
      </c>
      <c r="L750">
        <v>1.612576</v>
      </c>
      <c r="M750">
        <v>1.480189</v>
      </c>
      <c r="N750">
        <v>1.343701</v>
      </c>
      <c r="O750">
        <v>1.26973</v>
      </c>
      <c r="P750">
        <v>1.2252289999999999</v>
      </c>
      <c r="Q750">
        <v>1.207211</v>
      </c>
      <c r="R750">
        <v>1.026251</v>
      </c>
      <c r="S750">
        <v>0.97810200000000003</v>
      </c>
      <c r="T750">
        <v>1.072176</v>
      </c>
      <c r="U750">
        <v>1.2207190000000001</v>
      </c>
      <c r="V750">
        <v>1.4394499999999999</v>
      </c>
      <c r="W750">
        <v>1.6998869999999999</v>
      </c>
      <c r="X750">
        <v>1.9807140000000001</v>
      </c>
      <c r="Y750">
        <v>2.3319709999999998</v>
      </c>
      <c r="Z750">
        <v>2.6064539999999998</v>
      </c>
      <c r="AA750">
        <v>2.9692500000000002</v>
      </c>
      <c r="AB750">
        <v>3.371972</v>
      </c>
      <c r="AC750">
        <v>3.5489410000000001</v>
      </c>
      <c r="AD750">
        <v>3.540594</v>
      </c>
      <c r="AE750">
        <v>3.320805</v>
      </c>
      <c r="AF750">
        <v>3.0139809999999998</v>
      </c>
      <c r="AG750">
        <v>2.6572990000000001</v>
      </c>
      <c r="AH750">
        <v>2.242305</v>
      </c>
      <c r="AI750">
        <v>-5.1784299999999998E-2</v>
      </c>
      <c r="AJ750">
        <v>-4.0183000000000003E-2</v>
      </c>
      <c r="AK750">
        <v>-2.3637100000000001E-2</v>
      </c>
      <c r="AL750">
        <v>-2.2501199999999999E-2</v>
      </c>
      <c r="AM750">
        <v>-2.9984899999999998E-2</v>
      </c>
      <c r="AN750">
        <v>-2.22913E-2</v>
      </c>
      <c r="AO750">
        <v>-1.5371900000000001E-2</v>
      </c>
      <c r="AP750">
        <v>-4.7384500000000003E-2</v>
      </c>
      <c r="AQ750">
        <v>-4.6977699999999997E-2</v>
      </c>
      <c r="AR750">
        <v>-2.1525900000000001E-2</v>
      </c>
      <c r="AS750">
        <v>-1.4796699999999999E-2</v>
      </c>
      <c r="AT750">
        <v>-4.9985999999999997E-3</v>
      </c>
      <c r="AU750">
        <v>-3.3019800000000002E-2</v>
      </c>
      <c r="AV750">
        <v>-5.3556300000000001E-2</v>
      </c>
      <c r="AW750">
        <v>-6.9177199999999994E-2</v>
      </c>
      <c r="AX750">
        <v>-6.3970399999999997E-2</v>
      </c>
      <c r="AY750">
        <v>0.44812960000000002</v>
      </c>
      <c r="AZ750">
        <v>0.5525622</v>
      </c>
      <c r="BA750">
        <v>0.44881330000000003</v>
      </c>
      <c r="BB750">
        <v>-0.42518620000000001</v>
      </c>
      <c r="BC750">
        <v>-0.40563510000000003</v>
      </c>
      <c r="BD750">
        <v>-0.26486399999999999</v>
      </c>
      <c r="BE750">
        <v>-0.1472996</v>
      </c>
      <c r="BF750">
        <v>-0.14616199999999999</v>
      </c>
      <c r="BG750">
        <v>-3.7497299999999997E-2</v>
      </c>
      <c r="BH750">
        <v>-2.6519899999999999E-2</v>
      </c>
      <c r="BI750">
        <v>-1.1283899999999999E-2</v>
      </c>
      <c r="BJ750">
        <v>-1.09905E-2</v>
      </c>
      <c r="BK750">
        <v>-1.9443700000000001E-2</v>
      </c>
      <c r="BL750">
        <v>-1.23985E-2</v>
      </c>
      <c r="BM750">
        <v>-4.9137E-3</v>
      </c>
      <c r="BN750">
        <v>-3.6463299999999997E-2</v>
      </c>
      <c r="BO750">
        <v>-3.4969600000000003E-2</v>
      </c>
      <c r="BP750">
        <v>-8.4644999999999998E-3</v>
      </c>
      <c r="BQ750">
        <v>-7.5759999999999998E-4</v>
      </c>
      <c r="BR750">
        <v>1.0423399999999999E-2</v>
      </c>
      <c r="BS750">
        <v>-1.6512499999999999E-2</v>
      </c>
      <c r="BT750">
        <v>-3.6157700000000001E-2</v>
      </c>
      <c r="BU750">
        <v>-5.1297599999999999E-2</v>
      </c>
      <c r="BV750">
        <v>-4.6787599999999999E-2</v>
      </c>
      <c r="BW750">
        <v>0.4667868</v>
      </c>
      <c r="BX750">
        <v>0.57238440000000002</v>
      </c>
      <c r="BY750">
        <v>0.46867199999999998</v>
      </c>
      <c r="BZ750">
        <v>-0.40508290000000002</v>
      </c>
      <c r="CA750">
        <v>-0.38657789999999997</v>
      </c>
      <c r="CB750">
        <v>-0.2470116</v>
      </c>
      <c r="CC750">
        <v>-0.1303407</v>
      </c>
      <c r="CD750">
        <v>-0.13002469999999999</v>
      </c>
      <c r="CE750">
        <v>-2.76022E-2</v>
      </c>
      <c r="CF750">
        <v>-1.70569E-2</v>
      </c>
      <c r="CG750">
        <v>-2.7282000000000001E-3</v>
      </c>
      <c r="CH750">
        <v>-3.0182999999999998E-3</v>
      </c>
      <c r="CI750">
        <v>-1.21429E-2</v>
      </c>
      <c r="CJ750">
        <v>-5.5468000000000002E-3</v>
      </c>
      <c r="CK750">
        <v>2.3295999999999998E-3</v>
      </c>
      <c r="CL750">
        <v>-2.88992E-2</v>
      </c>
      <c r="CM750">
        <v>-2.66529E-2</v>
      </c>
      <c r="CN750">
        <v>5.8180000000000005E-4</v>
      </c>
      <c r="CO750">
        <v>8.9659000000000006E-3</v>
      </c>
      <c r="CP750">
        <v>2.1104600000000001E-2</v>
      </c>
      <c r="CQ750">
        <v>-5.0796000000000001E-3</v>
      </c>
      <c r="CR750">
        <v>-2.41075E-2</v>
      </c>
      <c r="CS750">
        <v>-3.8914299999999999E-2</v>
      </c>
      <c r="CT750">
        <v>-3.4886899999999998E-2</v>
      </c>
      <c r="CU750">
        <v>0.47970869999999999</v>
      </c>
      <c r="CV750">
        <v>0.58611310000000005</v>
      </c>
      <c r="CW750">
        <v>0.48242620000000003</v>
      </c>
      <c r="CX750">
        <v>-0.39115939999999999</v>
      </c>
      <c r="CY750">
        <v>-0.37337900000000002</v>
      </c>
      <c r="CZ750">
        <v>-0.2346471</v>
      </c>
      <c r="DA750">
        <v>-0.11859509999999999</v>
      </c>
      <c r="DB750">
        <v>-0.118848</v>
      </c>
      <c r="DC750">
        <v>-1.77071E-2</v>
      </c>
      <c r="DD750">
        <v>-7.5938000000000004E-3</v>
      </c>
      <c r="DE750">
        <v>5.8275999999999996E-3</v>
      </c>
      <c r="DF750">
        <v>4.9540000000000001E-3</v>
      </c>
      <c r="DG750">
        <v>-4.8421000000000002E-3</v>
      </c>
      <c r="DH750">
        <v>1.305E-3</v>
      </c>
      <c r="DI750">
        <v>9.5729000000000005E-3</v>
      </c>
      <c r="DJ750">
        <v>-2.1335199999999999E-2</v>
      </c>
      <c r="DK750">
        <v>-1.83362E-2</v>
      </c>
      <c r="DL750">
        <v>9.6281000000000005E-3</v>
      </c>
      <c r="DM750">
        <v>1.8689399999999998E-2</v>
      </c>
      <c r="DN750">
        <v>3.1785800000000003E-2</v>
      </c>
      <c r="DO750">
        <v>6.3534000000000004E-3</v>
      </c>
      <c r="DP750">
        <v>-1.20573E-2</v>
      </c>
      <c r="DQ750">
        <v>-2.6530999999999999E-2</v>
      </c>
      <c r="DR750">
        <v>-2.2986199999999998E-2</v>
      </c>
      <c r="DS750">
        <v>0.49263059999999997</v>
      </c>
      <c r="DT750">
        <v>0.59984179999999998</v>
      </c>
      <c r="DU750">
        <v>0.49618040000000002</v>
      </c>
      <c r="DV750">
        <v>-0.37723590000000001</v>
      </c>
      <c r="DW750">
        <v>-0.3601801</v>
      </c>
      <c r="DX750">
        <v>-0.22228249999999999</v>
      </c>
      <c r="DY750">
        <v>-0.1068494</v>
      </c>
      <c r="DZ750">
        <v>-0.1076713</v>
      </c>
      <c r="EA750">
        <v>-3.4201000000000001E-3</v>
      </c>
      <c r="EB750">
        <v>6.0692999999999997E-3</v>
      </c>
      <c r="EC750">
        <v>1.81808E-2</v>
      </c>
      <c r="ED750">
        <v>1.6464699999999999E-2</v>
      </c>
      <c r="EE750">
        <v>5.6991000000000003E-3</v>
      </c>
      <c r="EF750">
        <v>1.1197800000000001E-2</v>
      </c>
      <c r="EG750">
        <v>2.00311E-2</v>
      </c>
      <c r="EH750">
        <v>-1.0414E-2</v>
      </c>
      <c r="EI750">
        <v>-6.3280999999999997E-3</v>
      </c>
      <c r="EJ750">
        <v>2.2689500000000001E-2</v>
      </c>
      <c r="EK750">
        <v>3.2728500000000001E-2</v>
      </c>
      <c r="EL750">
        <v>4.7207800000000001E-2</v>
      </c>
      <c r="EM750">
        <v>2.2860700000000001E-2</v>
      </c>
      <c r="EN750">
        <v>5.3413999999999996E-3</v>
      </c>
      <c r="EO750">
        <v>-8.6514000000000001E-3</v>
      </c>
      <c r="EP750">
        <v>-5.8034999999999996E-3</v>
      </c>
      <c r="EQ750">
        <v>0.51128770000000001</v>
      </c>
      <c r="ER750">
        <v>0.61966399999999999</v>
      </c>
      <c r="ES750">
        <v>0.51603909999999997</v>
      </c>
      <c r="ET750">
        <v>-0.35713260000000002</v>
      </c>
      <c r="EU750">
        <v>-0.3411228</v>
      </c>
      <c r="EV750">
        <v>-0.2044301</v>
      </c>
      <c r="EW750">
        <v>-8.9890499999999998E-2</v>
      </c>
      <c r="EX750">
        <v>-9.1534000000000004E-2</v>
      </c>
      <c r="EY750">
        <v>87.5</v>
      </c>
      <c r="EZ750">
        <v>85.5</v>
      </c>
      <c r="FA750">
        <v>85</v>
      </c>
      <c r="FB750">
        <v>85</v>
      </c>
      <c r="FC750">
        <v>83.5</v>
      </c>
      <c r="FD750">
        <v>83</v>
      </c>
      <c r="FE750">
        <v>81.5</v>
      </c>
      <c r="FF750">
        <v>84</v>
      </c>
      <c r="FG750">
        <v>88</v>
      </c>
      <c r="FH750">
        <v>92</v>
      </c>
      <c r="FI750">
        <v>96.5</v>
      </c>
      <c r="FJ750">
        <v>99.5</v>
      </c>
      <c r="FK750">
        <v>102.5</v>
      </c>
      <c r="FL750">
        <v>104.5</v>
      </c>
      <c r="FM750">
        <v>105.5</v>
      </c>
      <c r="FN750">
        <v>106.5</v>
      </c>
      <c r="FO750">
        <v>107</v>
      </c>
      <c r="FP750">
        <v>106.5</v>
      </c>
      <c r="FQ750">
        <v>105.5</v>
      </c>
      <c r="FR750">
        <v>103</v>
      </c>
      <c r="FS750">
        <v>100</v>
      </c>
      <c r="FT750">
        <v>97.5</v>
      </c>
      <c r="FU750">
        <v>94</v>
      </c>
      <c r="FV750">
        <v>91</v>
      </c>
      <c r="FW750">
        <v>0.19847020000000001</v>
      </c>
      <c r="FX750">
        <v>1.48343E-2</v>
      </c>
      <c r="FY750">
        <v>1.85291E-2</v>
      </c>
      <c r="FZ750">
        <v>0</v>
      </c>
      <c r="GA750">
        <v>0</v>
      </c>
    </row>
    <row r="751" spans="1:183" x14ac:dyDescent="0.3">
      <c r="A751" t="s">
        <v>52</v>
      </c>
      <c r="B751" t="s">
        <v>19</v>
      </c>
      <c r="C751" t="s">
        <v>54</v>
      </c>
      <c r="D751" s="6">
        <v>44792</v>
      </c>
      <c r="F751" s="46"/>
      <c r="G751" s="46"/>
      <c r="H751" s="46"/>
      <c r="FZ751">
        <v>0</v>
      </c>
      <c r="GA751">
        <v>1</v>
      </c>
    </row>
    <row r="752" spans="1:183" x14ac:dyDescent="0.3">
      <c r="A752" t="s">
        <v>52</v>
      </c>
      <c r="B752" t="s">
        <v>19</v>
      </c>
      <c r="C752" t="s">
        <v>54</v>
      </c>
      <c r="D752" s="6">
        <v>44806</v>
      </c>
      <c r="E752" s="46">
        <v>18</v>
      </c>
      <c r="F752" s="46">
        <v>19</v>
      </c>
      <c r="G752" s="46">
        <v>18</v>
      </c>
      <c r="H752" s="46">
        <v>19</v>
      </c>
      <c r="I752">
        <v>3601</v>
      </c>
      <c r="J752">
        <v>72134</v>
      </c>
      <c r="K752">
        <v>1.7151240000000001</v>
      </c>
      <c r="L752">
        <v>1.506729</v>
      </c>
      <c r="M752">
        <v>1.35762</v>
      </c>
      <c r="N752">
        <v>1.2239359999999999</v>
      </c>
      <c r="O752">
        <v>1.1430149999999999</v>
      </c>
      <c r="P752">
        <v>1.1003499999999999</v>
      </c>
      <c r="Q752">
        <v>1.092473</v>
      </c>
      <c r="R752">
        <v>0.98129759999999999</v>
      </c>
      <c r="S752">
        <v>0.91636079999999998</v>
      </c>
      <c r="T752">
        <v>0.98914489999999999</v>
      </c>
      <c r="U752">
        <v>1.142717</v>
      </c>
      <c r="V752">
        <v>1.3801159999999999</v>
      </c>
      <c r="W752">
        <v>1.6666719999999999</v>
      </c>
      <c r="X752">
        <v>1.942868</v>
      </c>
      <c r="Y752">
        <v>2.2833999999999999</v>
      </c>
      <c r="Z752">
        <v>2.6519360000000001</v>
      </c>
      <c r="AA752">
        <v>3.0121009999999999</v>
      </c>
      <c r="AB752">
        <v>3.3699080000000001</v>
      </c>
      <c r="AC752">
        <v>3.5044209999999998</v>
      </c>
      <c r="AD752">
        <v>3.3509920000000002</v>
      </c>
      <c r="AE752">
        <v>3.1076519999999999</v>
      </c>
      <c r="AF752">
        <v>2.856074</v>
      </c>
      <c r="AG752">
        <v>2.5292469999999998</v>
      </c>
      <c r="AH752">
        <v>2.1581350000000001</v>
      </c>
      <c r="AI752">
        <v>-3.32217E-2</v>
      </c>
      <c r="AJ752">
        <v>-2.6130799999999999E-2</v>
      </c>
      <c r="AK752">
        <v>-1.6500299999999999E-2</v>
      </c>
      <c r="AL752">
        <v>-3.3375799999999997E-2</v>
      </c>
      <c r="AM752">
        <v>-3.1834399999999999E-2</v>
      </c>
      <c r="AN752">
        <v>-1.1455099999999999E-2</v>
      </c>
      <c r="AO752">
        <v>-2.48945E-2</v>
      </c>
      <c r="AP752">
        <v>-2.8927899999999999E-2</v>
      </c>
      <c r="AQ752">
        <v>-3.9802200000000003E-2</v>
      </c>
      <c r="AR752">
        <v>-2.8166400000000001E-2</v>
      </c>
      <c r="AS752">
        <v>-5.35478E-2</v>
      </c>
      <c r="AT752">
        <v>-4.9316199999999998E-2</v>
      </c>
      <c r="AU752">
        <v>-4.7934999999999998E-2</v>
      </c>
      <c r="AV752">
        <v>-6.81007E-2</v>
      </c>
      <c r="AW752">
        <v>-5.6434100000000001E-2</v>
      </c>
      <c r="AX752">
        <v>-5.8028400000000001E-2</v>
      </c>
      <c r="AY752">
        <v>-7.1787199999999995E-2</v>
      </c>
      <c r="AZ752">
        <v>0.5019209</v>
      </c>
      <c r="BA752">
        <v>0.45056259999999998</v>
      </c>
      <c r="BB752">
        <v>-0.36199569999999998</v>
      </c>
      <c r="BC752">
        <v>-0.23544390000000001</v>
      </c>
      <c r="BD752">
        <v>-0.1095077</v>
      </c>
      <c r="BE752">
        <v>-5.21615E-2</v>
      </c>
      <c r="BF752">
        <v>-6.3157400000000002E-2</v>
      </c>
      <c r="BG752">
        <v>-1.9514E-2</v>
      </c>
      <c r="BH752">
        <v>-1.33207E-2</v>
      </c>
      <c r="BI752">
        <v>-5.0791999999999999E-3</v>
      </c>
      <c r="BJ752">
        <v>-2.2459199999999999E-2</v>
      </c>
      <c r="BK752">
        <v>-2.1670499999999999E-2</v>
      </c>
      <c r="BL752">
        <v>-1.9667999999999999E-3</v>
      </c>
      <c r="BM752">
        <v>-1.5280999999999999E-2</v>
      </c>
      <c r="BN752">
        <v>-1.8529500000000001E-2</v>
      </c>
      <c r="BO752">
        <v>-2.84295E-2</v>
      </c>
      <c r="BP752">
        <v>-1.6065699999999999E-2</v>
      </c>
      <c r="BQ752">
        <v>-3.9953099999999998E-2</v>
      </c>
      <c r="BR752">
        <v>-3.3747800000000001E-2</v>
      </c>
      <c r="BS752">
        <v>-3.0969E-2</v>
      </c>
      <c r="BT752">
        <v>-5.0401799999999997E-2</v>
      </c>
      <c r="BU752">
        <v>-3.7950499999999998E-2</v>
      </c>
      <c r="BV752">
        <v>-3.8968999999999997E-2</v>
      </c>
      <c r="BW752">
        <v>-5.2175399999999997E-2</v>
      </c>
      <c r="BX752">
        <v>0.52274350000000003</v>
      </c>
      <c r="BY752">
        <v>0.47111799999999998</v>
      </c>
      <c r="BZ752">
        <v>-0.34114660000000002</v>
      </c>
      <c r="CA752">
        <v>-0.21554039999999999</v>
      </c>
      <c r="CB752">
        <v>-9.0558899999999998E-2</v>
      </c>
      <c r="CC752">
        <v>-3.4067500000000001E-2</v>
      </c>
      <c r="CD752">
        <v>-4.64549E-2</v>
      </c>
      <c r="CE752">
        <v>-1.0020100000000001E-2</v>
      </c>
      <c r="CF752">
        <v>-4.4483999999999999E-3</v>
      </c>
      <c r="CG752">
        <v>2.8310000000000002E-3</v>
      </c>
      <c r="CH752">
        <v>-1.4898399999999999E-2</v>
      </c>
      <c r="CI752">
        <v>-1.4631E-2</v>
      </c>
      <c r="CJ752">
        <v>4.6048E-3</v>
      </c>
      <c r="CK752">
        <v>-8.6227000000000005E-3</v>
      </c>
      <c r="CL752">
        <v>-1.13276E-2</v>
      </c>
      <c r="CM752">
        <v>-2.05528E-2</v>
      </c>
      <c r="CN752">
        <v>-7.6848000000000003E-3</v>
      </c>
      <c r="CO752">
        <v>-3.0537399999999999E-2</v>
      </c>
      <c r="CP752">
        <v>-2.2965300000000001E-2</v>
      </c>
      <c r="CQ752">
        <v>-1.92184E-2</v>
      </c>
      <c r="CR752">
        <v>-3.81436E-2</v>
      </c>
      <c r="CS752">
        <v>-2.5148899999999998E-2</v>
      </c>
      <c r="CT752">
        <v>-2.5768599999999999E-2</v>
      </c>
      <c r="CU752">
        <v>-3.8592399999999999E-2</v>
      </c>
      <c r="CV752">
        <v>0.53716520000000001</v>
      </c>
      <c r="CW752">
        <v>0.48535460000000002</v>
      </c>
      <c r="CX752">
        <v>-0.32670660000000001</v>
      </c>
      <c r="CY752">
        <v>-0.2017553</v>
      </c>
      <c r="CZ752">
        <v>-7.7435000000000004E-2</v>
      </c>
      <c r="DA752">
        <v>-2.1535700000000001E-2</v>
      </c>
      <c r="DB752">
        <v>-3.4886899999999998E-2</v>
      </c>
      <c r="DC752">
        <v>-5.2610000000000005E-4</v>
      </c>
      <c r="DD752">
        <v>4.4238000000000003E-3</v>
      </c>
      <c r="DE752">
        <v>1.0741199999999999E-2</v>
      </c>
      <c r="DF752">
        <v>-7.3375000000000003E-3</v>
      </c>
      <c r="DG752">
        <v>-7.5916000000000004E-3</v>
      </c>
      <c r="DH752">
        <v>1.11764E-2</v>
      </c>
      <c r="DI752">
        <v>-1.9643999999999998E-3</v>
      </c>
      <c r="DJ752">
        <v>-4.1257000000000004E-3</v>
      </c>
      <c r="DK752">
        <v>-1.2676099999999999E-2</v>
      </c>
      <c r="DL752">
        <v>6.9609999999999995E-4</v>
      </c>
      <c r="DM752">
        <v>-2.11217E-2</v>
      </c>
      <c r="DN752">
        <v>-1.2182699999999999E-2</v>
      </c>
      <c r="DO752">
        <v>-7.4678000000000001E-3</v>
      </c>
      <c r="DP752">
        <v>-2.5885499999999999E-2</v>
      </c>
      <c r="DQ752">
        <v>-1.2347199999999999E-2</v>
      </c>
      <c r="DR752">
        <v>-1.25681E-2</v>
      </c>
      <c r="DS752">
        <v>-2.5009300000000002E-2</v>
      </c>
      <c r="DT752">
        <v>0.55158689999999999</v>
      </c>
      <c r="DU752">
        <v>0.49959120000000001</v>
      </c>
      <c r="DV752">
        <v>-0.3122665</v>
      </c>
      <c r="DW752">
        <v>-0.1879701</v>
      </c>
      <c r="DX752">
        <v>-6.4311099999999996E-2</v>
      </c>
      <c r="DY752">
        <v>-9.0039000000000004E-3</v>
      </c>
      <c r="DZ752">
        <v>-2.3318800000000001E-2</v>
      </c>
      <c r="EA752">
        <v>1.31816E-2</v>
      </c>
      <c r="EB752">
        <v>1.72339E-2</v>
      </c>
      <c r="EC752">
        <v>2.2162399999999999E-2</v>
      </c>
      <c r="ED752">
        <v>3.5791E-3</v>
      </c>
      <c r="EE752">
        <v>2.5723E-3</v>
      </c>
      <c r="EF752">
        <v>2.0664700000000001E-2</v>
      </c>
      <c r="EG752">
        <v>7.6492000000000001E-3</v>
      </c>
      <c r="EH752">
        <v>6.2728000000000003E-3</v>
      </c>
      <c r="EI752">
        <v>-1.3033999999999999E-3</v>
      </c>
      <c r="EJ752">
        <v>1.2796800000000001E-2</v>
      </c>
      <c r="EK752">
        <v>-7.5269999999999998E-3</v>
      </c>
      <c r="EL752">
        <v>3.3857000000000002E-3</v>
      </c>
      <c r="EM752">
        <v>9.4981000000000006E-3</v>
      </c>
      <c r="EN752">
        <v>-8.1866000000000005E-3</v>
      </c>
      <c r="EO752">
        <v>6.1362999999999999E-3</v>
      </c>
      <c r="EP752">
        <v>6.4911999999999999E-3</v>
      </c>
      <c r="EQ752">
        <v>-5.3975000000000004E-3</v>
      </c>
      <c r="ER752">
        <v>0.57240950000000002</v>
      </c>
      <c r="ES752">
        <v>0.52014660000000001</v>
      </c>
      <c r="ET752">
        <v>-0.29141739999999999</v>
      </c>
      <c r="EU752">
        <v>-0.16806660000000001</v>
      </c>
      <c r="EV752">
        <v>-4.5362199999999998E-2</v>
      </c>
      <c r="EW752">
        <v>9.0901000000000003E-3</v>
      </c>
      <c r="EX752">
        <v>-6.6163000000000003E-3</v>
      </c>
      <c r="EY752">
        <v>86.5</v>
      </c>
      <c r="EZ752">
        <v>86</v>
      </c>
      <c r="FA752">
        <v>84</v>
      </c>
      <c r="FB752">
        <v>82.5</v>
      </c>
      <c r="FC752">
        <v>80.5</v>
      </c>
      <c r="FD752">
        <v>78.5</v>
      </c>
      <c r="FE752">
        <v>78.5</v>
      </c>
      <c r="FF752">
        <v>81.5</v>
      </c>
      <c r="FG752">
        <v>85</v>
      </c>
      <c r="FH752">
        <v>89</v>
      </c>
      <c r="FI752">
        <v>93</v>
      </c>
      <c r="FJ752">
        <v>97</v>
      </c>
      <c r="FK752">
        <v>100.5</v>
      </c>
      <c r="FL752">
        <v>102.5</v>
      </c>
      <c r="FM752">
        <v>104.5</v>
      </c>
      <c r="FN752">
        <v>106</v>
      </c>
      <c r="FO752">
        <v>107</v>
      </c>
      <c r="FP752">
        <v>107</v>
      </c>
      <c r="FQ752">
        <v>105.5</v>
      </c>
      <c r="FR752">
        <v>103</v>
      </c>
      <c r="FS752">
        <v>99.5</v>
      </c>
      <c r="FT752">
        <v>96</v>
      </c>
      <c r="FU752">
        <v>92</v>
      </c>
      <c r="FV752">
        <v>89.5</v>
      </c>
      <c r="FW752">
        <v>0.21647520000000001</v>
      </c>
      <c r="FX752">
        <v>1.9321999999999999E-2</v>
      </c>
      <c r="FY752">
        <v>1.9321999999999999E-2</v>
      </c>
      <c r="FZ752">
        <v>0</v>
      </c>
      <c r="GA752">
        <v>0</v>
      </c>
    </row>
    <row r="753" spans="1:183" x14ac:dyDescent="0.3">
      <c r="A753" t="s">
        <v>52</v>
      </c>
      <c r="B753" t="s">
        <v>19</v>
      </c>
      <c r="C753" t="s">
        <v>54</v>
      </c>
      <c r="D753" s="6">
        <v>44809</v>
      </c>
      <c r="E753" s="46">
        <v>19</v>
      </c>
      <c r="F753" s="46">
        <v>22</v>
      </c>
      <c r="G753" s="46">
        <v>19</v>
      </c>
      <c r="H753" s="46">
        <v>20</v>
      </c>
      <c r="I753">
        <v>3188</v>
      </c>
      <c r="J753">
        <v>66062</v>
      </c>
      <c r="K753">
        <v>2.0130409999999999</v>
      </c>
      <c r="L753">
        <v>1.760014</v>
      </c>
      <c r="M753">
        <v>1.576948</v>
      </c>
      <c r="N753">
        <v>1.424004</v>
      </c>
      <c r="O753">
        <v>1.3129150000000001</v>
      </c>
      <c r="P753">
        <v>1.223082</v>
      </c>
      <c r="Q753">
        <v>1.1606829999999999</v>
      </c>
      <c r="R753">
        <v>1.076192</v>
      </c>
      <c r="S753">
        <v>1.1137090000000001</v>
      </c>
      <c r="T753">
        <v>1.232448</v>
      </c>
      <c r="U753">
        <v>1.464583</v>
      </c>
      <c r="V753">
        <v>1.7561599999999999</v>
      </c>
      <c r="W753">
        <v>2.064114</v>
      </c>
      <c r="X753">
        <v>2.3693249999999999</v>
      </c>
      <c r="Y753">
        <v>2.699989</v>
      </c>
      <c r="Z753">
        <v>3.0498029999999998</v>
      </c>
      <c r="AA753">
        <v>3.3361999999999998</v>
      </c>
      <c r="AB753">
        <v>3.5910929999999999</v>
      </c>
      <c r="AC753">
        <v>3.7465470000000001</v>
      </c>
      <c r="AD753">
        <v>3.6374569999999999</v>
      </c>
      <c r="AE753">
        <v>3.420223</v>
      </c>
      <c r="AF753">
        <v>3.092514</v>
      </c>
      <c r="AG753">
        <v>2.6801710000000001</v>
      </c>
      <c r="AH753">
        <v>2.3010009999999999</v>
      </c>
      <c r="AI753">
        <v>1.12687E-2</v>
      </c>
      <c r="AJ753">
        <v>-2.12029E-2</v>
      </c>
      <c r="AK753">
        <v>-6.4831000000000003E-3</v>
      </c>
      <c r="AL753">
        <v>-1.03839E-2</v>
      </c>
      <c r="AM753">
        <v>-9.7736999999999997E-3</v>
      </c>
      <c r="AN753">
        <v>-2.3857199999999999E-2</v>
      </c>
      <c r="AO753">
        <v>-2.7106399999999999E-2</v>
      </c>
      <c r="AP753">
        <v>-2.4785399999999999E-2</v>
      </c>
      <c r="AQ753">
        <v>9.7113000000000008E-3</v>
      </c>
      <c r="AR753">
        <v>-3.5701499999999997E-2</v>
      </c>
      <c r="AS753">
        <v>1.88925E-2</v>
      </c>
      <c r="AT753">
        <v>2.1187899999999999E-2</v>
      </c>
      <c r="AU753">
        <v>-5.2620999999999996E-3</v>
      </c>
      <c r="AV753">
        <v>-2.19443E-2</v>
      </c>
      <c r="AW753">
        <v>-3.88364E-2</v>
      </c>
      <c r="AX753">
        <v>-8.2066E-2</v>
      </c>
      <c r="AY753">
        <v>-0.1157962</v>
      </c>
      <c r="AZ753">
        <v>-0.1237333</v>
      </c>
      <c r="BA753">
        <v>0.45182509999999998</v>
      </c>
      <c r="BB753">
        <v>0.39777790000000002</v>
      </c>
      <c r="BC753">
        <v>7.3153999999999997E-2</v>
      </c>
      <c r="BD753">
        <v>-0.12657499999999999</v>
      </c>
      <c r="BE753">
        <v>-0.2207962</v>
      </c>
      <c r="BF753">
        <v>-0.141926</v>
      </c>
      <c r="BG753">
        <v>2.7934E-2</v>
      </c>
      <c r="BH753">
        <v>-5.6127E-3</v>
      </c>
      <c r="BI753">
        <v>8.0418E-3</v>
      </c>
      <c r="BJ753">
        <v>3.0446000000000002E-3</v>
      </c>
      <c r="BK753">
        <v>2.3314999999999998E-3</v>
      </c>
      <c r="BL753">
        <v>-1.2609499999999999E-2</v>
      </c>
      <c r="BM753">
        <v>-1.59241E-2</v>
      </c>
      <c r="BN753">
        <v>-1.2653299999999999E-2</v>
      </c>
      <c r="BO753">
        <v>2.2866000000000001E-2</v>
      </c>
      <c r="BP753">
        <v>-2.0439300000000001E-2</v>
      </c>
      <c r="BQ753">
        <v>3.5587000000000001E-2</v>
      </c>
      <c r="BR753">
        <v>3.9969600000000001E-2</v>
      </c>
      <c r="BS753">
        <v>1.5023E-2</v>
      </c>
      <c r="BT753">
        <v>-1.1768E-3</v>
      </c>
      <c r="BU753">
        <v>-1.7548600000000001E-2</v>
      </c>
      <c r="BV753">
        <v>-6.0356100000000003E-2</v>
      </c>
      <c r="BW753">
        <v>-9.3734999999999999E-2</v>
      </c>
      <c r="BX753">
        <v>-0.10113370000000001</v>
      </c>
      <c r="BY753">
        <v>0.47497220000000001</v>
      </c>
      <c r="BZ753">
        <v>0.41873729999999998</v>
      </c>
      <c r="CA753">
        <v>9.3219200000000002E-2</v>
      </c>
      <c r="CB753">
        <v>-0.1076172</v>
      </c>
      <c r="CC753">
        <v>-0.20217350000000001</v>
      </c>
      <c r="CD753">
        <v>-0.1248869</v>
      </c>
      <c r="CE753">
        <v>3.9476299999999999E-2</v>
      </c>
      <c r="CF753">
        <v>5.1850000000000004E-3</v>
      </c>
      <c r="CG753">
        <v>1.8101699999999998E-2</v>
      </c>
      <c r="CH753">
        <v>1.2345200000000001E-2</v>
      </c>
      <c r="CI753">
        <v>1.07156E-2</v>
      </c>
      <c r="CJ753">
        <v>-4.8193999999999997E-3</v>
      </c>
      <c r="CK753">
        <v>-8.1791999999999993E-3</v>
      </c>
      <c r="CL753">
        <v>-4.2506000000000002E-3</v>
      </c>
      <c r="CM753">
        <v>3.19768E-2</v>
      </c>
      <c r="CN753">
        <v>-9.8686999999999993E-3</v>
      </c>
      <c r="CO753">
        <v>4.71496E-2</v>
      </c>
      <c r="CP753">
        <v>5.2977700000000003E-2</v>
      </c>
      <c r="CQ753">
        <v>2.9072500000000001E-2</v>
      </c>
      <c r="CR753">
        <v>1.32067E-2</v>
      </c>
      <c r="CS753">
        <v>-2.8046999999999998E-3</v>
      </c>
      <c r="CT753">
        <v>-4.53198E-2</v>
      </c>
      <c r="CU753">
        <v>-7.8455499999999997E-2</v>
      </c>
      <c r="CV753">
        <v>-8.5481299999999996E-2</v>
      </c>
      <c r="CW753">
        <v>0.49100379999999999</v>
      </c>
      <c r="CX753">
        <v>0.43325360000000002</v>
      </c>
      <c r="CY753">
        <v>0.1071164</v>
      </c>
      <c r="CZ753">
        <v>-9.4487100000000004E-2</v>
      </c>
      <c r="DA753">
        <v>-0.18927540000000001</v>
      </c>
      <c r="DB753">
        <v>-0.11308559999999999</v>
      </c>
      <c r="DC753">
        <v>5.1018599999999997E-2</v>
      </c>
      <c r="DD753">
        <v>1.5982699999999999E-2</v>
      </c>
      <c r="DE753">
        <v>2.8161499999999999E-2</v>
      </c>
      <c r="DF753">
        <v>2.16458E-2</v>
      </c>
      <c r="DG753">
        <v>1.9099600000000001E-2</v>
      </c>
      <c r="DH753">
        <v>2.9708E-3</v>
      </c>
      <c r="DI753">
        <v>-4.3439999999999999E-4</v>
      </c>
      <c r="DJ753">
        <v>4.1520999999999997E-3</v>
      </c>
      <c r="DK753">
        <v>4.1087699999999998E-2</v>
      </c>
      <c r="DL753">
        <v>7.0189999999999998E-4</v>
      </c>
      <c r="DM753">
        <v>5.8712100000000003E-2</v>
      </c>
      <c r="DN753">
        <v>6.5985799999999997E-2</v>
      </c>
      <c r="DO753">
        <v>4.3121899999999998E-2</v>
      </c>
      <c r="DP753">
        <v>2.7590199999999999E-2</v>
      </c>
      <c r="DQ753">
        <v>1.1939200000000001E-2</v>
      </c>
      <c r="DR753">
        <v>-3.0283600000000001E-2</v>
      </c>
      <c r="DS753">
        <v>-6.3175999999999996E-2</v>
      </c>
      <c r="DT753">
        <v>-6.9828899999999999E-2</v>
      </c>
      <c r="DU753">
        <v>0.50703540000000002</v>
      </c>
      <c r="DV753">
        <v>0.44777</v>
      </c>
      <c r="DW753">
        <v>0.1210135</v>
      </c>
      <c r="DX753">
        <v>-8.1356899999999996E-2</v>
      </c>
      <c r="DY753">
        <v>-0.17637739999999999</v>
      </c>
      <c r="DZ753">
        <v>-0.1012844</v>
      </c>
      <c r="EA753">
        <v>6.7683900000000005E-2</v>
      </c>
      <c r="EB753">
        <v>3.1572799999999998E-2</v>
      </c>
      <c r="EC753">
        <v>4.2686399999999999E-2</v>
      </c>
      <c r="ED753">
        <v>3.5074300000000003E-2</v>
      </c>
      <c r="EE753">
        <v>3.1204900000000001E-2</v>
      </c>
      <c r="EF753">
        <v>1.42185E-2</v>
      </c>
      <c r="EG753">
        <v>1.0748000000000001E-2</v>
      </c>
      <c r="EH753">
        <v>1.6284199999999999E-2</v>
      </c>
      <c r="EI753">
        <v>5.42423E-2</v>
      </c>
      <c r="EJ753">
        <v>1.5964099999999998E-2</v>
      </c>
      <c r="EK753">
        <v>7.5406600000000004E-2</v>
      </c>
      <c r="EL753">
        <v>8.4767499999999996E-2</v>
      </c>
      <c r="EM753">
        <v>6.3407000000000005E-2</v>
      </c>
      <c r="EN753">
        <v>4.8357700000000003E-2</v>
      </c>
      <c r="EO753">
        <v>3.3227E-2</v>
      </c>
      <c r="EP753">
        <v>-8.5737000000000001E-3</v>
      </c>
      <c r="EQ753">
        <v>-4.1114900000000003E-2</v>
      </c>
      <c r="ER753">
        <v>-4.7229300000000002E-2</v>
      </c>
      <c r="ES753">
        <v>0.5301825</v>
      </c>
      <c r="ET753">
        <v>0.46872930000000002</v>
      </c>
      <c r="EU753">
        <v>0.1410788</v>
      </c>
      <c r="EV753">
        <v>-6.2399099999999999E-2</v>
      </c>
      <c r="EW753">
        <v>-0.1577547</v>
      </c>
      <c r="EX753">
        <v>-8.4245299999999995E-2</v>
      </c>
      <c r="EY753">
        <v>89.5</v>
      </c>
      <c r="EZ753">
        <v>88.5</v>
      </c>
      <c r="FA753">
        <v>86.5</v>
      </c>
      <c r="FB753">
        <v>84.5</v>
      </c>
      <c r="FC753">
        <v>82.5</v>
      </c>
      <c r="FD753">
        <v>81.5</v>
      </c>
      <c r="FE753">
        <v>80.5</v>
      </c>
      <c r="FF753">
        <v>81</v>
      </c>
      <c r="FG753">
        <v>85</v>
      </c>
      <c r="FH753">
        <v>89.5</v>
      </c>
      <c r="FI753">
        <v>95</v>
      </c>
      <c r="FJ753">
        <v>98.5</v>
      </c>
      <c r="FK753">
        <v>102</v>
      </c>
      <c r="FL753">
        <v>105</v>
      </c>
      <c r="FM753">
        <v>106.5</v>
      </c>
      <c r="FN753">
        <v>108</v>
      </c>
      <c r="FO753">
        <v>108.5</v>
      </c>
      <c r="FP753">
        <v>108</v>
      </c>
      <c r="FQ753">
        <v>106.5</v>
      </c>
      <c r="FR753">
        <v>103.5</v>
      </c>
      <c r="FS753">
        <v>100.5</v>
      </c>
      <c r="FT753">
        <v>97.5</v>
      </c>
      <c r="FU753">
        <v>94</v>
      </c>
      <c r="FV753">
        <v>90.5</v>
      </c>
      <c r="FW753">
        <v>0.25752560000000002</v>
      </c>
      <c r="FX753">
        <v>1.3761600000000001E-2</v>
      </c>
      <c r="FY753">
        <v>2.0620900000000001E-2</v>
      </c>
      <c r="FZ753">
        <v>0</v>
      </c>
      <c r="GA753">
        <v>0</v>
      </c>
    </row>
    <row r="754" spans="1:183" x14ac:dyDescent="0.3">
      <c r="A754" t="s">
        <v>52</v>
      </c>
      <c r="B754" t="s">
        <v>19</v>
      </c>
      <c r="C754" t="s">
        <v>54</v>
      </c>
      <c r="D754" s="6">
        <v>44810</v>
      </c>
      <c r="E754" s="46">
        <v>18</v>
      </c>
      <c r="F754" s="46">
        <v>21</v>
      </c>
      <c r="G754" s="46">
        <v>18</v>
      </c>
      <c r="H754" s="46">
        <v>20</v>
      </c>
      <c r="I754">
        <v>3185</v>
      </c>
      <c r="J754">
        <v>65981</v>
      </c>
      <c r="K754">
        <v>2.015301</v>
      </c>
      <c r="L754">
        <v>1.7755190000000001</v>
      </c>
      <c r="M754">
        <v>1.6070390000000001</v>
      </c>
      <c r="N754">
        <v>1.4425330000000001</v>
      </c>
      <c r="O754">
        <v>1.3328519999999999</v>
      </c>
      <c r="P754">
        <v>1.2656890000000001</v>
      </c>
      <c r="Q754">
        <v>1.21774</v>
      </c>
      <c r="R754">
        <v>1.113564</v>
      </c>
      <c r="S754">
        <v>1.0209550000000001</v>
      </c>
      <c r="T754">
        <v>1.128099</v>
      </c>
      <c r="U754">
        <v>1.3407150000000001</v>
      </c>
      <c r="V754">
        <v>1.6670659999999999</v>
      </c>
      <c r="W754">
        <v>2.0164680000000001</v>
      </c>
      <c r="X754">
        <v>2.3770959999999999</v>
      </c>
      <c r="Y754">
        <v>2.7771119999999998</v>
      </c>
      <c r="Z754">
        <v>3.186639</v>
      </c>
      <c r="AA754">
        <v>3.597296</v>
      </c>
      <c r="AB754">
        <v>3.900471</v>
      </c>
      <c r="AC754">
        <v>3.9003549999999998</v>
      </c>
      <c r="AD754">
        <v>3.8737050000000002</v>
      </c>
      <c r="AE754">
        <v>3.75353</v>
      </c>
      <c r="AF754">
        <v>3.4429110000000001</v>
      </c>
      <c r="AG754">
        <v>3.090128</v>
      </c>
      <c r="AH754">
        <v>2.6499039999999998</v>
      </c>
      <c r="AI754">
        <v>-0.23104749999999999</v>
      </c>
      <c r="AJ754">
        <v>-0.1478534</v>
      </c>
      <c r="AK754">
        <v>-7.2480299999999998E-2</v>
      </c>
      <c r="AL754">
        <v>-6.6650699999999993E-2</v>
      </c>
      <c r="AM754">
        <v>-5.3156299999999997E-2</v>
      </c>
      <c r="AN754">
        <v>-3.7439300000000002E-2</v>
      </c>
      <c r="AO754">
        <v>-5.7079600000000001E-2</v>
      </c>
      <c r="AP754">
        <v>-4.2329499999999999E-2</v>
      </c>
      <c r="AQ754">
        <v>-6.8901599999999993E-2</v>
      </c>
      <c r="AR754">
        <v>-4.2487700000000003E-2</v>
      </c>
      <c r="AS754">
        <v>-5.6264700000000001E-2</v>
      </c>
      <c r="AT754">
        <v>-7.5239700000000007E-2</v>
      </c>
      <c r="AU754">
        <v>-8.29096E-2</v>
      </c>
      <c r="AV754">
        <v>-9.4992199999999999E-2</v>
      </c>
      <c r="AW754">
        <v>-8.2505099999999998E-2</v>
      </c>
      <c r="AX754">
        <v>-0.1012214</v>
      </c>
      <c r="AY754">
        <v>-0.1132901</v>
      </c>
      <c r="AZ754">
        <v>0.43532199999999999</v>
      </c>
      <c r="BA754">
        <v>0.4479091</v>
      </c>
      <c r="BB754">
        <v>0.41719529999999999</v>
      </c>
      <c r="BC754">
        <v>-2.68872E-2</v>
      </c>
      <c r="BD754">
        <v>-0.42616929999999997</v>
      </c>
      <c r="BE754">
        <v>-0.2695478</v>
      </c>
      <c r="BF754">
        <v>-0.18276609999999999</v>
      </c>
      <c r="BG754">
        <v>-0.21353230000000001</v>
      </c>
      <c r="BH754">
        <v>-0.13176199999999999</v>
      </c>
      <c r="BI754">
        <v>-5.7734199999999999E-2</v>
      </c>
      <c r="BJ754">
        <v>-5.3443699999999997E-2</v>
      </c>
      <c r="BK754">
        <v>-4.1149999999999999E-2</v>
      </c>
      <c r="BL754">
        <v>-2.6338299999999999E-2</v>
      </c>
      <c r="BM754">
        <v>-4.59011E-2</v>
      </c>
      <c r="BN754">
        <v>-3.0400799999999999E-2</v>
      </c>
      <c r="BO754">
        <v>-5.6044700000000003E-2</v>
      </c>
      <c r="BP754">
        <v>-2.8172800000000001E-2</v>
      </c>
      <c r="BQ754">
        <v>-4.0513599999999997E-2</v>
      </c>
      <c r="BR754">
        <v>-5.7005800000000002E-2</v>
      </c>
      <c r="BS754">
        <v>-6.3485299999999995E-2</v>
      </c>
      <c r="BT754">
        <v>-7.4190500000000006E-2</v>
      </c>
      <c r="BU754">
        <v>-6.1145999999999999E-2</v>
      </c>
      <c r="BV754">
        <v>-7.9451400000000005E-2</v>
      </c>
      <c r="BW754">
        <v>-9.0569999999999998E-2</v>
      </c>
      <c r="BX754">
        <v>0.45903480000000002</v>
      </c>
      <c r="BY754">
        <v>0.47278300000000001</v>
      </c>
      <c r="BZ754">
        <v>0.43934699999999999</v>
      </c>
      <c r="CA754">
        <v>-5.8295999999999999E-3</v>
      </c>
      <c r="CB754">
        <v>-0.40449190000000002</v>
      </c>
      <c r="CC754">
        <v>-0.24904589999999999</v>
      </c>
      <c r="CD754">
        <v>-0.16369990000000001</v>
      </c>
      <c r="CE754">
        <v>-0.20140130000000001</v>
      </c>
      <c r="CF754">
        <v>-0.120617</v>
      </c>
      <c r="CG754">
        <v>-4.7521099999999997E-2</v>
      </c>
      <c r="CH754">
        <v>-4.4296599999999998E-2</v>
      </c>
      <c r="CI754">
        <v>-3.2834500000000003E-2</v>
      </c>
      <c r="CJ754">
        <v>-1.8649800000000001E-2</v>
      </c>
      <c r="CK754">
        <v>-3.8158999999999998E-2</v>
      </c>
      <c r="CL754">
        <v>-2.2139099999999998E-2</v>
      </c>
      <c r="CM754">
        <v>-4.7140000000000001E-2</v>
      </c>
      <c r="CN754">
        <v>-1.8258400000000001E-2</v>
      </c>
      <c r="CO754">
        <v>-2.9604499999999999E-2</v>
      </c>
      <c r="CP754">
        <v>-4.4377100000000003E-2</v>
      </c>
      <c r="CQ754">
        <v>-5.0032100000000003E-2</v>
      </c>
      <c r="CR754">
        <v>-5.97834E-2</v>
      </c>
      <c r="CS754">
        <v>-4.63528E-2</v>
      </c>
      <c r="CT754">
        <v>-6.4373600000000003E-2</v>
      </c>
      <c r="CU754">
        <v>-7.4834100000000001E-2</v>
      </c>
      <c r="CV754">
        <v>0.4754583</v>
      </c>
      <c r="CW754">
        <v>0.49001060000000002</v>
      </c>
      <c r="CX754">
        <v>0.45468920000000002</v>
      </c>
      <c r="CY754">
        <v>8.7547000000000007E-3</v>
      </c>
      <c r="CZ754">
        <v>-0.3894782</v>
      </c>
      <c r="DA754">
        <v>-0.23484640000000001</v>
      </c>
      <c r="DB754">
        <v>-0.15049480000000001</v>
      </c>
      <c r="DC754">
        <v>-0.1892703</v>
      </c>
      <c r="DD754">
        <v>-0.1094721</v>
      </c>
      <c r="DE754">
        <v>-3.7308000000000001E-2</v>
      </c>
      <c r="DF754">
        <v>-3.5149600000000003E-2</v>
      </c>
      <c r="DG754">
        <v>-2.4518999999999999E-2</v>
      </c>
      <c r="DH754">
        <v>-1.0961200000000001E-2</v>
      </c>
      <c r="DI754">
        <v>-3.0416800000000001E-2</v>
      </c>
      <c r="DJ754">
        <v>-1.38773E-2</v>
      </c>
      <c r="DK754">
        <v>-3.82353E-2</v>
      </c>
      <c r="DL754">
        <v>-8.3440000000000007E-3</v>
      </c>
      <c r="DM754">
        <v>-1.8695300000000002E-2</v>
      </c>
      <c r="DN754">
        <v>-3.1748400000000003E-2</v>
      </c>
      <c r="DO754">
        <v>-3.6578899999999998E-2</v>
      </c>
      <c r="DP754">
        <v>-4.5376199999999998E-2</v>
      </c>
      <c r="DQ754">
        <v>-3.15596E-2</v>
      </c>
      <c r="DR754">
        <v>-4.9295800000000001E-2</v>
      </c>
      <c r="DS754">
        <v>-5.9098199999999997E-2</v>
      </c>
      <c r="DT754">
        <v>0.49188169999999998</v>
      </c>
      <c r="DU754">
        <v>0.50723810000000003</v>
      </c>
      <c r="DV754">
        <v>0.47003139999999999</v>
      </c>
      <c r="DW754">
        <v>2.3339100000000002E-2</v>
      </c>
      <c r="DX754">
        <v>-0.37446449999999998</v>
      </c>
      <c r="DY754">
        <v>-0.2206468</v>
      </c>
      <c r="DZ754">
        <v>-0.13728960000000001</v>
      </c>
      <c r="EA754">
        <v>-0.17175509999999999</v>
      </c>
      <c r="EB754">
        <v>-9.3380699999999997E-2</v>
      </c>
      <c r="EC754">
        <v>-2.2561899999999999E-2</v>
      </c>
      <c r="ED754">
        <v>-2.19426E-2</v>
      </c>
      <c r="EE754">
        <v>-1.25127E-2</v>
      </c>
      <c r="EF754">
        <v>1.3980000000000001E-4</v>
      </c>
      <c r="EG754">
        <v>-1.92383E-2</v>
      </c>
      <c r="EH754">
        <v>-1.9487E-3</v>
      </c>
      <c r="EI754">
        <v>-2.5378399999999999E-2</v>
      </c>
      <c r="EJ754">
        <v>5.9708000000000001E-3</v>
      </c>
      <c r="EK754">
        <v>-2.9442000000000001E-3</v>
      </c>
      <c r="EL754">
        <v>-1.35145E-2</v>
      </c>
      <c r="EM754">
        <v>-1.7154599999999999E-2</v>
      </c>
      <c r="EN754">
        <v>-2.4574599999999999E-2</v>
      </c>
      <c r="EO754">
        <v>-1.0200499999999999E-2</v>
      </c>
      <c r="EP754">
        <v>-2.7525899999999999E-2</v>
      </c>
      <c r="EQ754">
        <v>-3.6378099999999997E-2</v>
      </c>
      <c r="ER754">
        <v>0.51559460000000001</v>
      </c>
      <c r="ES754">
        <v>0.53211200000000003</v>
      </c>
      <c r="ET754">
        <v>0.49218309999999998</v>
      </c>
      <c r="EU754">
        <v>4.4396600000000001E-2</v>
      </c>
      <c r="EV754">
        <v>-0.35278710000000002</v>
      </c>
      <c r="EW754">
        <v>-0.20014489999999999</v>
      </c>
      <c r="EX754">
        <v>-0.1182235</v>
      </c>
      <c r="EY754">
        <v>88.5</v>
      </c>
      <c r="EZ754">
        <v>88</v>
      </c>
      <c r="FA754">
        <v>87</v>
      </c>
      <c r="FB754">
        <v>86</v>
      </c>
      <c r="FC754">
        <v>84.5</v>
      </c>
      <c r="FD754">
        <v>83</v>
      </c>
      <c r="FE754">
        <v>82</v>
      </c>
      <c r="FF754">
        <v>84.5</v>
      </c>
      <c r="FG754">
        <v>87.5</v>
      </c>
      <c r="FH754">
        <v>94</v>
      </c>
      <c r="FI754">
        <v>100.5</v>
      </c>
      <c r="FJ754">
        <v>104.5</v>
      </c>
      <c r="FK754">
        <v>108</v>
      </c>
      <c r="FL754">
        <v>110.5</v>
      </c>
      <c r="FM754">
        <v>112.5</v>
      </c>
      <c r="FN754">
        <v>114</v>
      </c>
      <c r="FO754">
        <v>114</v>
      </c>
      <c r="FP754">
        <v>113.5</v>
      </c>
      <c r="FQ754">
        <v>112</v>
      </c>
      <c r="FR754">
        <v>107.5</v>
      </c>
      <c r="FS754">
        <v>103</v>
      </c>
      <c r="FT754">
        <v>99</v>
      </c>
      <c r="FU754">
        <v>96.5</v>
      </c>
      <c r="FV754">
        <v>94</v>
      </c>
      <c r="FW754">
        <v>0.25365379999999998</v>
      </c>
      <c r="FX754">
        <v>1.51854E-2</v>
      </c>
      <c r="FY754">
        <v>1.8000200000000001E-2</v>
      </c>
      <c r="FZ754">
        <v>0</v>
      </c>
      <c r="GA754">
        <v>0</v>
      </c>
    </row>
    <row r="755" spans="1:183" x14ac:dyDescent="0.3">
      <c r="A755" t="s">
        <v>52</v>
      </c>
      <c r="B755" t="s">
        <v>19</v>
      </c>
      <c r="C755" t="s">
        <v>54</v>
      </c>
      <c r="D755" s="6">
        <v>44811</v>
      </c>
      <c r="E755" s="46">
        <v>17</v>
      </c>
      <c r="F755" s="46">
        <v>20</v>
      </c>
      <c r="G755" s="46">
        <v>17</v>
      </c>
      <c r="H755" s="46">
        <v>20</v>
      </c>
      <c r="I755">
        <v>3183</v>
      </c>
      <c r="J755">
        <v>65923</v>
      </c>
      <c r="K755">
        <v>2.3224999999999998</v>
      </c>
      <c r="L755">
        <v>2.0689299999999999</v>
      </c>
      <c r="M755">
        <v>1.8142020000000001</v>
      </c>
      <c r="N755">
        <v>1.634916</v>
      </c>
      <c r="O755">
        <v>1.507385</v>
      </c>
      <c r="P755">
        <v>1.421624</v>
      </c>
      <c r="Q755">
        <v>1.351181</v>
      </c>
      <c r="R755">
        <v>1.2273849999999999</v>
      </c>
      <c r="S755">
        <v>1.1315109999999999</v>
      </c>
      <c r="T755">
        <v>1.2204539999999999</v>
      </c>
      <c r="U755">
        <v>1.4314640000000001</v>
      </c>
      <c r="V755">
        <v>1.6974629999999999</v>
      </c>
      <c r="W755">
        <v>1.985031</v>
      </c>
      <c r="X755">
        <v>2.2672129999999999</v>
      </c>
      <c r="Y755">
        <v>2.6245989999999999</v>
      </c>
      <c r="Z755">
        <v>3.0196239999999999</v>
      </c>
      <c r="AA755">
        <v>3.369513</v>
      </c>
      <c r="AB755">
        <v>3.7053759999999998</v>
      </c>
      <c r="AC755">
        <v>3.8677199999999998</v>
      </c>
      <c r="AD755">
        <v>3.736583</v>
      </c>
      <c r="AE755">
        <v>3.520635</v>
      </c>
      <c r="AF755">
        <v>3.2373259999999999</v>
      </c>
      <c r="AG755">
        <v>2.922275</v>
      </c>
      <c r="AH755">
        <v>2.5546880000000001</v>
      </c>
      <c r="AI755">
        <v>-0.15564710000000001</v>
      </c>
      <c r="AJ755">
        <v>-0.1097902</v>
      </c>
      <c r="AK755">
        <v>-0.1134641</v>
      </c>
      <c r="AL755">
        <v>-0.1044587</v>
      </c>
      <c r="AM755">
        <v>-7.9930100000000004E-2</v>
      </c>
      <c r="AN755">
        <v>-5.1829800000000002E-2</v>
      </c>
      <c r="AO755">
        <v>-6.6436599999999998E-2</v>
      </c>
      <c r="AP755">
        <v>-5.4234299999999999E-2</v>
      </c>
      <c r="AQ755">
        <v>-9.6782000000000007E-2</v>
      </c>
      <c r="AR755">
        <v>-5.5878900000000002E-2</v>
      </c>
      <c r="AS755">
        <v>-5.2871599999999998E-2</v>
      </c>
      <c r="AT755">
        <v>-5.5249300000000001E-2</v>
      </c>
      <c r="AU755">
        <v>-7.8806200000000007E-2</v>
      </c>
      <c r="AV755">
        <v>-9.7743399999999994E-2</v>
      </c>
      <c r="AW755">
        <v>-0.1059234</v>
      </c>
      <c r="AX755">
        <v>-0.1165689</v>
      </c>
      <c r="AY755">
        <v>0.3610276</v>
      </c>
      <c r="AZ755">
        <v>0.52838560000000001</v>
      </c>
      <c r="BA755">
        <v>0.4831976</v>
      </c>
      <c r="BB755">
        <v>0.4036189</v>
      </c>
      <c r="BC755">
        <v>-0.42566959999999998</v>
      </c>
      <c r="BD755">
        <v>-0.43133660000000001</v>
      </c>
      <c r="BE755">
        <v>-0.27457530000000002</v>
      </c>
      <c r="BF755">
        <v>-0.15744610000000001</v>
      </c>
      <c r="BG755">
        <v>-0.1377131</v>
      </c>
      <c r="BH755">
        <v>-9.33417E-2</v>
      </c>
      <c r="BI755">
        <v>-9.8326200000000002E-2</v>
      </c>
      <c r="BJ755">
        <v>-9.0188000000000004E-2</v>
      </c>
      <c r="BK755">
        <v>-6.6683800000000001E-2</v>
      </c>
      <c r="BL755">
        <v>-3.93803E-2</v>
      </c>
      <c r="BM755">
        <v>-5.3923400000000003E-2</v>
      </c>
      <c r="BN755">
        <v>-4.1375500000000003E-2</v>
      </c>
      <c r="BO755">
        <v>-8.2954100000000003E-2</v>
      </c>
      <c r="BP755">
        <v>-4.1126599999999999E-2</v>
      </c>
      <c r="BQ755">
        <v>-3.6004300000000003E-2</v>
      </c>
      <c r="BR755">
        <v>-3.6885399999999999E-2</v>
      </c>
      <c r="BS755">
        <v>-5.9889499999999998E-2</v>
      </c>
      <c r="BT755">
        <v>-7.7877600000000005E-2</v>
      </c>
      <c r="BU755">
        <v>-8.5718600000000006E-2</v>
      </c>
      <c r="BV755">
        <v>-9.6067700000000006E-2</v>
      </c>
      <c r="BW755">
        <v>0.38287169999999998</v>
      </c>
      <c r="BX755">
        <v>0.55125290000000005</v>
      </c>
      <c r="BY755">
        <v>0.50546639999999998</v>
      </c>
      <c r="BZ755">
        <v>0.42441240000000002</v>
      </c>
      <c r="CA755">
        <v>-0.40434579999999998</v>
      </c>
      <c r="CB755">
        <v>-0.41103630000000002</v>
      </c>
      <c r="CC755">
        <v>-0.25493080000000001</v>
      </c>
      <c r="CD755">
        <v>-0.13960690000000001</v>
      </c>
      <c r="CE755">
        <v>-0.12529209999999999</v>
      </c>
      <c r="CF755">
        <v>-8.1949499999999995E-2</v>
      </c>
      <c r="CG755">
        <v>-8.7841699999999995E-2</v>
      </c>
      <c r="CH755">
        <v>-8.0304200000000006E-2</v>
      </c>
      <c r="CI755">
        <v>-5.7509400000000002E-2</v>
      </c>
      <c r="CJ755">
        <v>-3.0757799999999998E-2</v>
      </c>
      <c r="CK755">
        <v>-4.5256900000000003E-2</v>
      </c>
      <c r="CL755">
        <v>-3.2469600000000001E-2</v>
      </c>
      <c r="CM755">
        <v>-7.3376899999999995E-2</v>
      </c>
      <c r="CN755">
        <v>-3.0909099999999998E-2</v>
      </c>
      <c r="CO755">
        <v>-2.4322099999999999E-2</v>
      </c>
      <c r="CP755">
        <v>-2.4166699999999999E-2</v>
      </c>
      <c r="CQ755">
        <v>-4.6787799999999997E-2</v>
      </c>
      <c r="CR755">
        <v>-6.4118599999999998E-2</v>
      </c>
      <c r="CS755">
        <v>-7.1724800000000005E-2</v>
      </c>
      <c r="CT755">
        <v>-8.1868700000000003E-2</v>
      </c>
      <c r="CU755">
        <v>0.39800089999999999</v>
      </c>
      <c r="CV755">
        <v>0.56709069999999995</v>
      </c>
      <c r="CW755">
        <v>0.52088970000000001</v>
      </c>
      <c r="CX755">
        <v>0.43881389999999998</v>
      </c>
      <c r="CY755">
        <v>-0.3895769</v>
      </c>
      <c r="CZ755">
        <v>-0.39697640000000001</v>
      </c>
      <c r="DA755">
        <v>-0.24132509999999999</v>
      </c>
      <c r="DB755">
        <v>-0.12725149999999999</v>
      </c>
      <c r="DC755">
        <v>-0.1128711</v>
      </c>
      <c r="DD755">
        <v>-7.0557300000000003E-2</v>
      </c>
      <c r="DE755">
        <v>-7.7357200000000001E-2</v>
      </c>
      <c r="DF755">
        <v>-7.0420399999999994E-2</v>
      </c>
      <c r="DG755">
        <v>-4.8335099999999999E-2</v>
      </c>
      <c r="DH755">
        <v>-2.2135200000000001E-2</v>
      </c>
      <c r="DI755">
        <v>-3.6590299999999999E-2</v>
      </c>
      <c r="DJ755">
        <v>-2.3563600000000001E-2</v>
      </c>
      <c r="DK755">
        <v>-6.3799700000000001E-2</v>
      </c>
      <c r="DL755">
        <v>-2.06917E-2</v>
      </c>
      <c r="DM755">
        <v>-1.2639900000000001E-2</v>
      </c>
      <c r="DN755">
        <v>-1.1448E-2</v>
      </c>
      <c r="DO755">
        <v>-3.3686199999999999E-2</v>
      </c>
      <c r="DP755">
        <v>-5.0359599999999997E-2</v>
      </c>
      <c r="DQ755">
        <v>-5.77311E-2</v>
      </c>
      <c r="DR755">
        <v>-6.7669599999999996E-2</v>
      </c>
      <c r="DS755">
        <v>0.41313</v>
      </c>
      <c r="DT755">
        <v>0.58292860000000002</v>
      </c>
      <c r="DU755">
        <v>0.53631300000000004</v>
      </c>
      <c r="DV755">
        <v>0.45321539999999999</v>
      </c>
      <c r="DW755">
        <v>-0.37480809999999998</v>
      </c>
      <c r="DX755">
        <v>-0.38291639999999999</v>
      </c>
      <c r="DY755">
        <v>-0.22771939999999999</v>
      </c>
      <c r="DZ755">
        <v>-0.1148962</v>
      </c>
      <c r="EA755">
        <v>-9.4937099999999996E-2</v>
      </c>
      <c r="EB755">
        <v>-5.4108700000000003E-2</v>
      </c>
      <c r="EC755">
        <v>-6.2219200000000002E-2</v>
      </c>
      <c r="ED755">
        <v>-5.6149699999999997E-2</v>
      </c>
      <c r="EE755">
        <v>-3.5088800000000003E-2</v>
      </c>
      <c r="EF755">
        <v>-9.6857000000000002E-3</v>
      </c>
      <c r="EG755">
        <v>-2.40772E-2</v>
      </c>
      <c r="EH755">
        <v>-1.07048E-2</v>
      </c>
      <c r="EI755">
        <v>-4.9971799999999997E-2</v>
      </c>
      <c r="EJ755">
        <v>-5.9394000000000001E-3</v>
      </c>
      <c r="EK755">
        <v>4.2272999999999998E-3</v>
      </c>
      <c r="EL755">
        <v>6.9157999999999997E-3</v>
      </c>
      <c r="EM755">
        <v>-1.47695E-2</v>
      </c>
      <c r="EN755">
        <v>-3.0493900000000001E-2</v>
      </c>
      <c r="EO755">
        <v>-3.7526299999999999E-2</v>
      </c>
      <c r="EP755">
        <v>-4.7168399999999999E-2</v>
      </c>
      <c r="EQ755">
        <v>0.43497419999999998</v>
      </c>
      <c r="ER755">
        <v>0.60579590000000005</v>
      </c>
      <c r="ES755">
        <v>0.55858180000000002</v>
      </c>
      <c r="ET755">
        <v>0.47400890000000001</v>
      </c>
      <c r="EU755">
        <v>-0.35348429999999997</v>
      </c>
      <c r="EV755">
        <v>-0.3626161</v>
      </c>
      <c r="EW755">
        <v>-0.20807500000000001</v>
      </c>
      <c r="EX755">
        <v>-9.7056900000000002E-2</v>
      </c>
      <c r="EY755">
        <v>92</v>
      </c>
      <c r="EZ755">
        <v>91</v>
      </c>
      <c r="FA755">
        <v>88</v>
      </c>
      <c r="FB755">
        <v>86</v>
      </c>
      <c r="FC755">
        <v>85.5</v>
      </c>
      <c r="FD755">
        <v>83.5</v>
      </c>
      <c r="FE755">
        <v>83.5</v>
      </c>
      <c r="FF755">
        <v>85</v>
      </c>
      <c r="FG755">
        <v>91</v>
      </c>
      <c r="FH755">
        <v>96</v>
      </c>
      <c r="FI755">
        <v>101.5</v>
      </c>
      <c r="FJ755">
        <v>104.5</v>
      </c>
      <c r="FK755">
        <v>106.5</v>
      </c>
      <c r="FL755">
        <v>108.5</v>
      </c>
      <c r="FM755">
        <v>110</v>
      </c>
      <c r="FN755">
        <v>111</v>
      </c>
      <c r="FO755">
        <v>110.5</v>
      </c>
      <c r="FP755">
        <v>109.5</v>
      </c>
      <c r="FQ755">
        <v>108</v>
      </c>
      <c r="FR755">
        <v>105</v>
      </c>
      <c r="FS755">
        <v>102</v>
      </c>
      <c r="FT755">
        <v>100</v>
      </c>
      <c r="FU755">
        <v>97</v>
      </c>
      <c r="FV755">
        <v>94.5</v>
      </c>
      <c r="FW755">
        <v>0.2471602</v>
      </c>
      <c r="FX755">
        <v>1.4499400000000001E-2</v>
      </c>
      <c r="FY755">
        <v>1.4499400000000001E-2</v>
      </c>
      <c r="FZ755">
        <v>0</v>
      </c>
      <c r="GA755">
        <v>0</v>
      </c>
    </row>
    <row r="756" spans="1:183" x14ac:dyDescent="0.3">
      <c r="A756" t="s">
        <v>52</v>
      </c>
      <c r="B756" t="s">
        <v>19</v>
      </c>
      <c r="C756" t="s">
        <v>54</v>
      </c>
      <c r="D756" s="6">
        <v>44812</v>
      </c>
      <c r="E756" s="46">
        <v>18</v>
      </c>
      <c r="F756" s="46">
        <v>19</v>
      </c>
      <c r="G756" s="46">
        <v>18</v>
      </c>
      <c r="H756" s="46">
        <v>19</v>
      </c>
      <c r="I756">
        <v>3182</v>
      </c>
      <c r="J756">
        <v>65875</v>
      </c>
      <c r="K756">
        <v>2.2200709999999999</v>
      </c>
      <c r="L756">
        <v>1.928884</v>
      </c>
      <c r="M756">
        <v>1.700035</v>
      </c>
      <c r="N756">
        <v>1.5494859999999999</v>
      </c>
      <c r="O756">
        <v>1.412337</v>
      </c>
      <c r="P756">
        <v>1.3436509999999999</v>
      </c>
      <c r="Q756">
        <v>1.2939499999999999</v>
      </c>
      <c r="R756">
        <v>1.178782</v>
      </c>
      <c r="S756">
        <v>1.015288</v>
      </c>
      <c r="T756">
        <v>1.099817</v>
      </c>
      <c r="U756">
        <v>1.2878320000000001</v>
      </c>
      <c r="V756">
        <v>1.575272</v>
      </c>
      <c r="W756">
        <v>1.6942489999999999</v>
      </c>
      <c r="X756">
        <v>1.9725109999999999</v>
      </c>
      <c r="Y756">
        <v>2.3168890000000002</v>
      </c>
      <c r="Z756">
        <v>2.7330109999999999</v>
      </c>
      <c r="AA756">
        <v>3.1889980000000002</v>
      </c>
      <c r="AB756">
        <v>3.4126720000000001</v>
      </c>
      <c r="AC756">
        <v>3.4424109999999999</v>
      </c>
      <c r="AD756">
        <v>3.332141</v>
      </c>
      <c r="AE756">
        <v>3.1816070000000001</v>
      </c>
      <c r="AF756">
        <v>2.8940679999999999</v>
      </c>
      <c r="AG756">
        <v>2.5170279999999998</v>
      </c>
      <c r="AH756">
        <v>2.1830240000000001</v>
      </c>
      <c r="AI756">
        <v>-0.1198261</v>
      </c>
      <c r="AJ756">
        <v>-8.2821699999999998E-2</v>
      </c>
      <c r="AK756">
        <v>-6.0550800000000002E-2</v>
      </c>
      <c r="AL756">
        <v>-3.6241299999999997E-2</v>
      </c>
      <c r="AM756">
        <v>-3.9596699999999999E-2</v>
      </c>
      <c r="AN756">
        <v>-2.2113299999999999E-2</v>
      </c>
      <c r="AO756">
        <v>-5.03884E-2</v>
      </c>
      <c r="AP756">
        <v>-6.6912700000000006E-2</v>
      </c>
      <c r="AQ756">
        <v>-0.11238099999999999</v>
      </c>
      <c r="AR756">
        <v>-7.2775900000000004E-2</v>
      </c>
      <c r="AS756">
        <v>-8.1659999999999996E-2</v>
      </c>
      <c r="AT756">
        <v>-7.88629E-2</v>
      </c>
      <c r="AU756">
        <v>-7.3802300000000001E-2</v>
      </c>
      <c r="AV756">
        <v>-7.9881199999999999E-2</v>
      </c>
      <c r="AW756">
        <v>-0.10139239999999999</v>
      </c>
      <c r="AX756">
        <v>-9.2920100000000005E-2</v>
      </c>
      <c r="AY756">
        <v>-7.7577599999999997E-2</v>
      </c>
      <c r="AZ756">
        <v>0.47880070000000002</v>
      </c>
      <c r="BA756">
        <v>0.3684152</v>
      </c>
      <c r="BB756">
        <v>-0.35978090000000001</v>
      </c>
      <c r="BC756">
        <v>-0.18222459999999999</v>
      </c>
      <c r="BD756">
        <v>-0.1239034</v>
      </c>
      <c r="BE756">
        <v>-0.12754599999999999</v>
      </c>
      <c r="BF756">
        <v>-7.8337599999999993E-2</v>
      </c>
      <c r="BG756">
        <v>-0.1031072</v>
      </c>
      <c r="BH756">
        <v>-6.7466899999999996E-2</v>
      </c>
      <c r="BI756">
        <v>-4.6392599999999999E-2</v>
      </c>
      <c r="BJ756">
        <v>-2.28784E-2</v>
      </c>
      <c r="BK756">
        <v>-2.7335700000000001E-2</v>
      </c>
      <c r="BL756">
        <v>-1.0483599999999999E-2</v>
      </c>
      <c r="BM756">
        <v>-3.86021E-2</v>
      </c>
      <c r="BN756">
        <v>-5.4321599999999998E-2</v>
      </c>
      <c r="BO756">
        <v>-9.9307800000000002E-2</v>
      </c>
      <c r="BP756">
        <v>-5.8851399999999998E-2</v>
      </c>
      <c r="BQ756">
        <v>-6.6037200000000004E-2</v>
      </c>
      <c r="BR756">
        <v>-6.1189800000000003E-2</v>
      </c>
      <c r="BS756">
        <v>-5.64138E-2</v>
      </c>
      <c r="BT756">
        <v>-6.1239399999999999E-2</v>
      </c>
      <c r="BU756">
        <v>-8.2035999999999998E-2</v>
      </c>
      <c r="BV756">
        <v>-7.3451900000000001E-2</v>
      </c>
      <c r="BW756">
        <v>-5.6394699999999999E-2</v>
      </c>
      <c r="BX756">
        <v>0.49964989999999998</v>
      </c>
      <c r="BY756">
        <v>0.38895109999999999</v>
      </c>
      <c r="BZ756">
        <v>-0.33979680000000001</v>
      </c>
      <c r="CA756">
        <v>-0.16312879999999999</v>
      </c>
      <c r="CB756">
        <v>-0.10572960000000001</v>
      </c>
      <c r="CC756">
        <v>-0.1101671</v>
      </c>
      <c r="CD756">
        <v>-6.2059599999999999E-2</v>
      </c>
      <c r="CE756">
        <v>-9.1527800000000006E-2</v>
      </c>
      <c r="CF756">
        <v>-5.6832199999999999E-2</v>
      </c>
      <c r="CG756">
        <v>-3.6586599999999997E-2</v>
      </c>
      <c r="CH756">
        <v>-1.36233E-2</v>
      </c>
      <c r="CI756">
        <v>-1.8843800000000001E-2</v>
      </c>
      <c r="CJ756">
        <v>-2.4288999999999999E-3</v>
      </c>
      <c r="CK756">
        <v>-3.0438900000000001E-2</v>
      </c>
      <c r="CL756">
        <v>-4.5601000000000003E-2</v>
      </c>
      <c r="CM756">
        <v>-9.0253299999999995E-2</v>
      </c>
      <c r="CN756">
        <v>-4.9207300000000002E-2</v>
      </c>
      <c r="CO756">
        <v>-5.5216899999999999E-2</v>
      </c>
      <c r="CP756">
        <v>-4.8949300000000001E-2</v>
      </c>
      <c r="CQ756">
        <v>-4.4370600000000003E-2</v>
      </c>
      <c r="CR756">
        <v>-4.8328200000000002E-2</v>
      </c>
      <c r="CS756">
        <v>-6.8629899999999994E-2</v>
      </c>
      <c r="CT756">
        <v>-5.9968300000000002E-2</v>
      </c>
      <c r="CU756">
        <v>-4.1723499999999997E-2</v>
      </c>
      <c r="CV756">
        <v>0.51408989999999999</v>
      </c>
      <c r="CW756">
        <v>0.40317419999999998</v>
      </c>
      <c r="CX756">
        <v>-0.32595600000000002</v>
      </c>
      <c r="CY756">
        <v>-0.14990310000000001</v>
      </c>
      <c r="CZ756">
        <v>-9.3142600000000006E-2</v>
      </c>
      <c r="DA756">
        <v>-9.8130499999999996E-2</v>
      </c>
      <c r="DB756">
        <v>-5.07856E-2</v>
      </c>
      <c r="DC756">
        <v>-7.99483E-2</v>
      </c>
      <c r="DD756">
        <v>-4.6197500000000002E-2</v>
      </c>
      <c r="DE756">
        <v>-2.6780600000000002E-2</v>
      </c>
      <c r="DF756">
        <v>-4.3682E-3</v>
      </c>
      <c r="DG756">
        <v>-1.0351900000000001E-2</v>
      </c>
      <c r="DH756">
        <v>5.6258999999999997E-3</v>
      </c>
      <c r="DI756">
        <v>-2.2275799999999998E-2</v>
      </c>
      <c r="DJ756">
        <v>-3.6880400000000001E-2</v>
      </c>
      <c r="DK756">
        <v>-8.1198900000000004E-2</v>
      </c>
      <c r="DL756">
        <v>-3.9563300000000003E-2</v>
      </c>
      <c r="DM756">
        <v>-4.4396699999999997E-2</v>
      </c>
      <c r="DN756">
        <v>-3.6708900000000003E-2</v>
      </c>
      <c r="DO756">
        <v>-3.2327399999999999E-2</v>
      </c>
      <c r="DP756">
        <v>-3.5416900000000001E-2</v>
      </c>
      <c r="DQ756">
        <v>-5.5223700000000001E-2</v>
      </c>
      <c r="DR756">
        <v>-4.6484699999999997E-2</v>
      </c>
      <c r="DS756">
        <v>-2.7052199999999998E-2</v>
      </c>
      <c r="DT756">
        <v>0.52853000000000006</v>
      </c>
      <c r="DU756">
        <v>0.41739730000000003</v>
      </c>
      <c r="DV756">
        <v>-0.31211509999999998</v>
      </c>
      <c r="DW756">
        <v>-0.1366773</v>
      </c>
      <c r="DX756">
        <v>-8.0555500000000002E-2</v>
      </c>
      <c r="DY756">
        <v>-8.6093900000000001E-2</v>
      </c>
      <c r="DZ756">
        <v>-3.9511499999999998E-2</v>
      </c>
      <c r="EA756">
        <v>-6.3229499999999994E-2</v>
      </c>
      <c r="EB756">
        <v>-3.0842600000000001E-2</v>
      </c>
      <c r="EC756">
        <v>-1.2622299999999999E-2</v>
      </c>
      <c r="ED756">
        <v>8.9946999999999996E-3</v>
      </c>
      <c r="EE756">
        <v>1.9090000000000001E-3</v>
      </c>
      <c r="EF756">
        <v>1.7255599999999999E-2</v>
      </c>
      <c r="EG756">
        <v>-1.0489500000000001E-2</v>
      </c>
      <c r="EH756">
        <v>-2.42893E-2</v>
      </c>
      <c r="EI756">
        <v>-6.8125699999999997E-2</v>
      </c>
      <c r="EJ756">
        <v>-2.56388E-2</v>
      </c>
      <c r="EK756">
        <v>-2.8773900000000002E-2</v>
      </c>
      <c r="EL756">
        <v>-1.9035799999999999E-2</v>
      </c>
      <c r="EM756">
        <v>-1.49389E-2</v>
      </c>
      <c r="EN756">
        <v>-1.6775100000000001E-2</v>
      </c>
      <c r="EO756">
        <v>-3.5867400000000001E-2</v>
      </c>
      <c r="EP756">
        <v>-2.7016499999999999E-2</v>
      </c>
      <c r="EQ756">
        <v>-5.8693E-3</v>
      </c>
      <c r="ER756">
        <v>0.54937919999999996</v>
      </c>
      <c r="ES756">
        <v>0.43793320000000002</v>
      </c>
      <c r="ET756">
        <v>-0.29213099999999997</v>
      </c>
      <c r="EU756">
        <v>-0.11758150000000001</v>
      </c>
      <c r="EV756">
        <v>-6.2381800000000001E-2</v>
      </c>
      <c r="EW756">
        <v>-6.8714999999999998E-2</v>
      </c>
      <c r="EX756">
        <v>-2.3233500000000001E-2</v>
      </c>
      <c r="EY756">
        <v>91.5</v>
      </c>
      <c r="EZ756">
        <v>88.5</v>
      </c>
      <c r="FA756">
        <v>86.5</v>
      </c>
      <c r="FB756">
        <v>84.5</v>
      </c>
      <c r="FC756">
        <v>82.5</v>
      </c>
      <c r="FD756">
        <v>81</v>
      </c>
      <c r="FE756">
        <v>82</v>
      </c>
      <c r="FF756">
        <v>83.5</v>
      </c>
      <c r="FG756">
        <v>88.5</v>
      </c>
      <c r="FH756">
        <v>94</v>
      </c>
      <c r="FI756">
        <v>96.5</v>
      </c>
      <c r="FJ756">
        <v>99.5</v>
      </c>
      <c r="FK756">
        <v>103</v>
      </c>
      <c r="FL756">
        <v>105</v>
      </c>
      <c r="FM756">
        <v>106</v>
      </c>
      <c r="FN756">
        <v>107</v>
      </c>
      <c r="FO756">
        <v>106.5</v>
      </c>
      <c r="FP756">
        <v>105.5</v>
      </c>
      <c r="FQ756">
        <v>103</v>
      </c>
      <c r="FR756">
        <v>100.5</v>
      </c>
      <c r="FS756">
        <v>98.5</v>
      </c>
      <c r="FT756">
        <v>96</v>
      </c>
      <c r="FU756">
        <v>92</v>
      </c>
      <c r="FV756">
        <v>89</v>
      </c>
      <c r="FW756">
        <v>0.23056470000000001</v>
      </c>
      <c r="FX756">
        <v>1.93254E-2</v>
      </c>
      <c r="FY756">
        <v>1.93254E-2</v>
      </c>
      <c r="FZ756">
        <v>0</v>
      </c>
      <c r="GA756">
        <v>0</v>
      </c>
    </row>
    <row r="757" spans="1:183" x14ac:dyDescent="0.3">
      <c r="A757" t="s">
        <v>52</v>
      </c>
      <c r="B757" t="s">
        <v>19</v>
      </c>
      <c r="C757" t="s">
        <v>54</v>
      </c>
      <c r="D757" s="6">
        <v>44813</v>
      </c>
      <c r="F757" s="46"/>
      <c r="G757" s="46"/>
      <c r="H757" s="46"/>
      <c r="FZ757">
        <v>0</v>
      </c>
      <c r="GA757">
        <v>1</v>
      </c>
    </row>
    <row r="758" spans="1:183" x14ac:dyDescent="0.3">
      <c r="A758" t="s">
        <v>52</v>
      </c>
      <c r="B758" t="s">
        <v>19</v>
      </c>
      <c r="C758" t="s">
        <v>95</v>
      </c>
      <c r="D758" s="6">
        <v>44753</v>
      </c>
      <c r="F758" s="46"/>
      <c r="G758" s="46"/>
      <c r="H758" s="46"/>
      <c r="FZ758">
        <v>0</v>
      </c>
      <c r="GA758">
        <v>1</v>
      </c>
    </row>
    <row r="759" spans="1:183" x14ac:dyDescent="0.3">
      <c r="A759" t="s">
        <v>52</v>
      </c>
      <c r="B759" t="s">
        <v>19</v>
      </c>
      <c r="C759" t="s">
        <v>95</v>
      </c>
      <c r="D759" s="6">
        <v>44758</v>
      </c>
      <c r="F759" s="46"/>
      <c r="G759" s="46"/>
      <c r="H759" s="46"/>
      <c r="FZ759">
        <v>0</v>
      </c>
      <c r="GA759">
        <v>1</v>
      </c>
    </row>
    <row r="760" spans="1:183" x14ac:dyDescent="0.3">
      <c r="A760" t="s">
        <v>52</v>
      </c>
      <c r="B760" t="s">
        <v>19</v>
      </c>
      <c r="C760" t="s">
        <v>95</v>
      </c>
      <c r="D760" s="6">
        <v>44759</v>
      </c>
      <c r="F760" s="46"/>
      <c r="G760" s="46"/>
      <c r="H760" s="46"/>
      <c r="FZ760">
        <v>0</v>
      </c>
      <c r="GA760">
        <v>1</v>
      </c>
    </row>
    <row r="761" spans="1:183" x14ac:dyDescent="0.3">
      <c r="A761" t="s">
        <v>52</v>
      </c>
      <c r="B761" t="s">
        <v>19</v>
      </c>
      <c r="C761" t="s">
        <v>95</v>
      </c>
      <c r="D761" s="6">
        <v>44766</v>
      </c>
      <c r="F761" s="46"/>
      <c r="G761" s="46"/>
      <c r="H761" s="46"/>
      <c r="FZ761">
        <v>0</v>
      </c>
      <c r="GA761">
        <v>1</v>
      </c>
    </row>
    <row r="762" spans="1:183" x14ac:dyDescent="0.3">
      <c r="A762" t="s">
        <v>52</v>
      </c>
      <c r="B762" t="s">
        <v>19</v>
      </c>
      <c r="C762" t="s">
        <v>95</v>
      </c>
      <c r="D762" s="6">
        <v>44771</v>
      </c>
      <c r="F762" s="46"/>
      <c r="G762" s="46"/>
      <c r="H762" s="46"/>
      <c r="FZ762">
        <v>0</v>
      </c>
      <c r="GA762">
        <v>1</v>
      </c>
    </row>
    <row r="763" spans="1:183" x14ac:dyDescent="0.3">
      <c r="A763" t="s">
        <v>52</v>
      </c>
      <c r="B763" t="s">
        <v>19</v>
      </c>
      <c r="C763" t="s">
        <v>95</v>
      </c>
      <c r="D763" s="6">
        <v>44789</v>
      </c>
      <c r="F763" s="46"/>
      <c r="G763" s="46"/>
      <c r="H763" s="46"/>
      <c r="FZ763">
        <v>0</v>
      </c>
      <c r="GA763">
        <v>1</v>
      </c>
    </row>
    <row r="764" spans="1:183" x14ac:dyDescent="0.3">
      <c r="A764" t="s">
        <v>52</v>
      </c>
      <c r="B764" t="s">
        <v>19</v>
      </c>
      <c r="C764" t="s">
        <v>95</v>
      </c>
      <c r="D764" s="6">
        <v>44790</v>
      </c>
      <c r="F764" s="46"/>
      <c r="G764" s="46"/>
      <c r="H764" s="46"/>
      <c r="FZ764">
        <v>0</v>
      </c>
      <c r="GA764">
        <v>1</v>
      </c>
    </row>
    <row r="765" spans="1:183" x14ac:dyDescent="0.3">
      <c r="A765" t="s">
        <v>52</v>
      </c>
      <c r="B765" t="s">
        <v>19</v>
      </c>
      <c r="C765" t="s">
        <v>95</v>
      </c>
      <c r="D765" s="6">
        <v>44792</v>
      </c>
      <c r="F765" s="46"/>
      <c r="G765" s="46"/>
      <c r="H765" s="46"/>
      <c r="FZ765">
        <v>0</v>
      </c>
      <c r="GA765">
        <v>1</v>
      </c>
    </row>
    <row r="766" spans="1:183" x14ac:dyDescent="0.3">
      <c r="A766" t="s">
        <v>52</v>
      </c>
      <c r="B766" t="s">
        <v>19</v>
      </c>
      <c r="C766" t="s">
        <v>95</v>
      </c>
      <c r="D766" s="6">
        <v>44806</v>
      </c>
      <c r="F766" s="46"/>
      <c r="G766" s="46"/>
      <c r="H766" s="46"/>
      <c r="FZ766">
        <v>0</v>
      </c>
      <c r="GA766">
        <v>1</v>
      </c>
    </row>
    <row r="767" spans="1:183" x14ac:dyDescent="0.3">
      <c r="A767" t="s">
        <v>52</v>
      </c>
      <c r="B767" t="s">
        <v>19</v>
      </c>
      <c r="C767" t="s">
        <v>95</v>
      </c>
      <c r="D767" s="6">
        <v>44809</v>
      </c>
      <c r="F767" s="46"/>
      <c r="G767" s="46"/>
      <c r="H767" s="46"/>
      <c r="FZ767">
        <v>0</v>
      </c>
      <c r="GA767">
        <v>1</v>
      </c>
    </row>
    <row r="768" spans="1:183" x14ac:dyDescent="0.3">
      <c r="A768" t="s">
        <v>52</v>
      </c>
      <c r="B768" t="s">
        <v>19</v>
      </c>
      <c r="C768" t="s">
        <v>95</v>
      </c>
      <c r="D768" s="6">
        <v>44810</v>
      </c>
      <c r="F768" s="46"/>
      <c r="G768" s="46"/>
      <c r="H768" s="46"/>
      <c r="FZ768">
        <v>0</v>
      </c>
      <c r="GA768">
        <v>1</v>
      </c>
    </row>
    <row r="769" spans="1:183" x14ac:dyDescent="0.3">
      <c r="A769" t="s">
        <v>52</v>
      </c>
      <c r="B769" t="s">
        <v>19</v>
      </c>
      <c r="C769" t="s">
        <v>95</v>
      </c>
      <c r="D769" s="6">
        <v>44811</v>
      </c>
      <c r="F769" s="46"/>
      <c r="G769" s="46"/>
      <c r="H769" s="46"/>
      <c r="FZ769">
        <v>0</v>
      </c>
      <c r="GA769">
        <v>1</v>
      </c>
    </row>
    <row r="770" spans="1:183" x14ac:dyDescent="0.3">
      <c r="A770" t="s">
        <v>52</v>
      </c>
      <c r="B770" t="s">
        <v>19</v>
      </c>
      <c r="C770" t="s">
        <v>95</v>
      </c>
      <c r="D770" s="6">
        <v>44812</v>
      </c>
      <c r="F770" s="46"/>
      <c r="G770" s="46"/>
      <c r="H770" s="46"/>
      <c r="FZ770">
        <v>0</v>
      </c>
      <c r="GA770">
        <v>1</v>
      </c>
    </row>
    <row r="771" spans="1:183" x14ac:dyDescent="0.3">
      <c r="A771" t="s">
        <v>52</v>
      </c>
      <c r="B771" t="s">
        <v>19</v>
      </c>
      <c r="C771" t="s">
        <v>95</v>
      </c>
      <c r="D771" s="6">
        <v>44813</v>
      </c>
      <c r="F771" s="46"/>
      <c r="G771" s="46"/>
      <c r="H771" s="46"/>
      <c r="FZ771">
        <v>0</v>
      </c>
      <c r="GA771">
        <v>1</v>
      </c>
    </row>
    <row r="772" spans="1:183" x14ac:dyDescent="0.3">
      <c r="A772" t="s">
        <v>52</v>
      </c>
      <c r="B772" t="s">
        <v>19</v>
      </c>
      <c r="C772" t="s">
        <v>104</v>
      </c>
      <c r="D772" s="6">
        <v>44753</v>
      </c>
      <c r="F772" s="46"/>
      <c r="G772" s="46"/>
      <c r="H772" s="46"/>
      <c r="FZ772">
        <v>0</v>
      </c>
      <c r="GA772">
        <v>1</v>
      </c>
    </row>
    <row r="773" spans="1:183" x14ac:dyDescent="0.3">
      <c r="A773" t="s">
        <v>52</v>
      </c>
      <c r="B773" t="s">
        <v>19</v>
      </c>
      <c r="C773" t="s">
        <v>104</v>
      </c>
      <c r="D773" s="6">
        <v>44758</v>
      </c>
      <c r="F773" s="46"/>
      <c r="G773" s="46"/>
      <c r="H773" s="46"/>
      <c r="FZ773">
        <v>0</v>
      </c>
      <c r="GA773">
        <v>1</v>
      </c>
    </row>
    <row r="774" spans="1:183" x14ac:dyDescent="0.3">
      <c r="A774" t="s">
        <v>52</v>
      </c>
      <c r="B774" t="s">
        <v>19</v>
      </c>
      <c r="C774" t="s">
        <v>104</v>
      </c>
      <c r="D774" s="6">
        <v>44759</v>
      </c>
      <c r="F774" s="46"/>
      <c r="G774" s="46"/>
      <c r="H774" s="46"/>
      <c r="FZ774">
        <v>0</v>
      </c>
      <c r="GA774">
        <v>1</v>
      </c>
    </row>
    <row r="775" spans="1:183" x14ac:dyDescent="0.3">
      <c r="A775" t="s">
        <v>52</v>
      </c>
      <c r="B775" t="s">
        <v>19</v>
      </c>
      <c r="C775" t="s">
        <v>104</v>
      </c>
      <c r="D775" s="6">
        <v>44766</v>
      </c>
      <c r="F775" s="46"/>
      <c r="G775" s="46"/>
      <c r="H775" s="46"/>
      <c r="FZ775">
        <v>0</v>
      </c>
      <c r="GA775">
        <v>1</v>
      </c>
    </row>
    <row r="776" spans="1:183" x14ac:dyDescent="0.3">
      <c r="A776" t="s">
        <v>52</v>
      </c>
      <c r="B776" t="s">
        <v>19</v>
      </c>
      <c r="C776" t="s">
        <v>104</v>
      </c>
      <c r="D776" s="6">
        <v>44771</v>
      </c>
      <c r="F776" s="46"/>
      <c r="G776" s="46"/>
      <c r="H776" s="46"/>
      <c r="FZ776">
        <v>0</v>
      </c>
      <c r="GA776">
        <v>1</v>
      </c>
    </row>
    <row r="777" spans="1:183" x14ac:dyDescent="0.3">
      <c r="A777" t="s">
        <v>52</v>
      </c>
      <c r="B777" t="s">
        <v>19</v>
      </c>
      <c r="C777" t="s">
        <v>104</v>
      </c>
      <c r="D777" s="6">
        <v>44789</v>
      </c>
      <c r="F777" s="46"/>
      <c r="G777" s="46"/>
      <c r="H777" s="46"/>
      <c r="FZ777">
        <v>0</v>
      </c>
      <c r="GA777">
        <v>1</v>
      </c>
    </row>
    <row r="778" spans="1:183" x14ac:dyDescent="0.3">
      <c r="A778" t="s">
        <v>52</v>
      </c>
      <c r="B778" t="s">
        <v>19</v>
      </c>
      <c r="C778" t="s">
        <v>104</v>
      </c>
      <c r="D778" s="6">
        <v>44790</v>
      </c>
      <c r="F778" s="46"/>
      <c r="G778" s="46"/>
      <c r="H778" s="46"/>
      <c r="FZ778">
        <v>0</v>
      </c>
      <c r="GA778">
        <v>1</v>
      </c>
    </row>
    <row r="779" spans="1:183" x14ac:dyDescent="0.3">
      <c r="A779" t="s">
        <v>52</v>
      </c>
      <c r="B779" t="s">
        <v>19</v>
      </c>
      <c r="C779" t="s">
        <v>104</v>
      </c>
      <c r="D779" s="6">
        <v>44792</v>
      </c>
      <c r="F779" s="46"/>
      <c r="G779" s="46"/>
      <c r="H779" s="46"/>
      <c r="FZ779">
        <v>0</v>
      </c>
      <c r="GA779">
        <v>1</v>
      </c>
    </row>
    <row r="780" spans="1:183" x14ac:dyDescent="0.3">
      <c r="A780" t="s">
        <v>52</v>
      </c>
      <c r="B780" t="s">
        <v>19</v>
      </c>
      <c r="C780" t="s">
        <v>104</v>
      </c>
      <c r="D780" s="6">
        <v>44806</v>
      </c>
      <c r="F780" s="46"/>
      <c r="G780" s="46"/>
      <c r="H780" s="46"/>
      <c r="FZ780">
        <v>0</v>
      </c>
      <c r="GA780">
        <v>1</v>
      </c>
    </row>
    <row r="781" spans="1:183" x14ac:dyDescent="0.3">
      <c r="A781" t="s">
        <v>52</v>
      </c>
      <c r="B781" t="s">
        <v>19</v>
      </c>
      <c r="C781" t="s">
        <v>104</v>
      </c>
      <c r="D781" s="6">
        <v>44809</v>
      </c>
      <c r="F781" s="46"/>
      <c r="G781" s="46"/>
      <c r="H781" s="46"/>
      <c r="FZ781">
        <v>0</v>
      </c>
      <c r="GA781">
        <v>1</v>
      </c>
    </row>
    <row r="782" spans="1:183" x14ac:dyDescent="0.3">
      <c r="A782" t="s">
        <v>52</v>
      </c>
      <c r="B782" t="s">
        <v>19</v>
      </c>
      <c r="C782" t="s">
        <v>104</v>
      </c>
      <c r="D782" s="6">
        <v>44810</v>
      </c>
      <c r="F782" s="46"/>
      <c r="G782" s="46"/>
      <c r="H782" s="46"/>
      <c r="FZ782">
        <v>0</v>
      </c>
      <c r="GA782">
        <v>1</v>
      </c>
    </row>
    <row r="783" spans="1:183" x14ac:dyDescent="0.3">
      <c r="A783" t="s">
        <v>52</v>
      </c>
      <c r="B783" t="s">
        <v>19</v>
      </c>
      <c r="C783" t="s">
        <v>104</v>
      </c>
      <c r="D783" s="6">
        <v>44811</v>
      </c>
      <c r="F783" s="46"/>
      <c r="G783" s="46"/>
      <c r="H783" s="46"/>
      <c r="FZ783">
        <v>0</v>
      </c>
      <c r="GA783">
        <v>1</v>
      </c>
    </row>
    <row r="784" spans="1:183" x14ac:dyDescent="0.3">
      <c r="A784" t="s">
        <v>52</v>
      </c>
      <c r="B784" t="s">
        <v>19</v>
      </c>
      <c r="C784" t="s">
        <v>104</v>
      </c>
      <c r="D784" s="6">
        <v>44812</v>
      </c>
      <c r="F784" s="46"/>
      <c r="G784" s="46"/>
      <c r="H784" s="46"/>
      <c r="FZ784">
        <v>0</v>
      </c>
      <c r="GA784">
        <v>1</v>
      </c>
    </row>
    <row r="785" spans="1:183" x14ac:dyDescent="0.3">
      <c r="A785" t="s">
        <v>52</v>
      </c>
      <c r="B785" t="s">
        <v>19</v>
      </c>
      <c r="C785" t="s">
        <v>104</v>
      </c>
      <c r="D785" s="6">
        <v>44813</v>
      </c>
      <c r="F785" s="46"/>
      <c r="G785" s="46"/>
      <c r="H785" s="46"/>
      <c r="FZ785">
        <v>0</v>
      </c>
      <c r="GA785">
        <v>1</v>
      </c>
    </row>
    <row r="786" spans="1:183" x14ac:dyDescent="0.3">
      <c r="A786" t="s">
        <v>52</v>
      </c>
      <c r="B786" t="s">
        <v>19</v>
      </c>
      <c r="C786" t="s">
        <v>94</v>
      </c>
      <c r="D786" s="6">
        <v>44753</v>
      </c>
      <c r="F786" s="46"/>
      <c r="G786" s="46"/>
      <c r="H786" s="46"/>
      <c r="FZ786">
        <v>0</v>
      </c>
      <c r="GA786">
        <v>1</v>
      </c>
    </row>
    <row r="787" spans="1:183" x14ac:dyDescent="0.3">
      <c r="A787" t="s">
        <v>52</v>
      </c>
      <c r="B787" t="s">
        <v>19</v>
      </c>
      <c r="C787" t="s">
        <v>94</v>
      </c>
      <c r="D787" s="6">
        <v>44758</v>
      </c>
      <c r="F787" s="46"/>
      <c r="G787" s="46"/>
      <c r="H787" s="46"/>
      <c r="FZ787">
        <v>0</v>
      </c>
      <c r="GA787">
        <v>1</v>
      </c>
    </row>
    <row r="788" spans="1:183" x14ac:dyDescent="0.3">
      <c r="A788" t="s">
        <v>52</v>
      </c>
      <c r="B788" t="s">
        <v>19</v>
      </c>
      <c r="C788" t="s">
        <v>94</v>
      </c>
      <c r="D788" s="6">
        <v>44759</v>
      </c>
      <c r="F788" s="46"/>
      <c r="G788" s="46"/>
      <c r="H788" s="46"/>
      <c r="FZ788">
        <v>0</v>
      </c>
      <c r="GA788">
        <v>1</v>
      </c>
    </row>
    <row r="789" spans="1:183" x14ac:dyDescent="0.3">
      <c r="A789" t="s">
        <v>52</v>
      </c>
      <c r="B789" t="s">
        <v>19</v>
      </c>
      <c r="C789" t="s">
        <v>94</v>
      </c>
      <c r="D789" s="6">
        <v>44766</v>
      </c>
      <c r="F789" s="46"/>
      <c r="G789" s="46"/>
      <c r="H789" s="46"/>
      <c r="FZ789">
        <v>0</v>
      </c>
      <c r="GA789">
        <v>1</v>
      </c>
    </row>
    <row r="790" spans="1:183" x14ac:dyDescent="0.3">
      <c r="A790" t="s">
        <v>52</v>
      </c>
      <c r="B790" t="s">
        <v>19</v>
      </c>
      <c r="C790" t="s">
        <v>94</v>
      </c>
      <c r="D790" s="6">
        <v>44771</v>
      </c>
      <c r="F790" s="46"/>
      <c r="G790" s="46"/>
      <c r="H790" s="46"/>
      <c r="FZ790">
        <v>0</v>
      </c>
      <c r="GA790">
        <v>1</v>
      </c>
    </row>
    <row r="791" spans="1:183" x14ac:dyDescent="0.3">
      <c r="A791" t="s">
        <v>52</v>
      </c>
      <c r="B791" t="s">
        <v>19</v>
      </c>
      <c r="C791" t="s">
        <v>94</v>
      </c>
      <c r="D791" s="6">
        <v>44789</v>
      </c>
      <c r="F791" s="46"/>
      <c r="G791" s="46"/>
      <c r="H791" s="46"/>
      <c r="FZ791">
        <v>0</v>
      </c>
      <c r="GA791">
        <v>1</v>
      </c>
    </row>
    <row r="792" spans="1:183" x14ac:dyDescent="0.3">
      <c r="A792" t="s">
        <v>52</v>
      </c>
      <c r="B792" t="s">
        <v>19</v>
      </c>
      <c r="C792" t="s">
        <v>94</v>
      </c>
      <c r="D792" s="6">
        <v>44790</v>
      </c>
      <c r="F792" s="46"/>
      <c r="G792" s="46"/>
      <c r="H792" s="46"/>
      <c r="FZ792">
        <v>0</v>
      </c>
      <c r="GA792">
        <v>1</v>
      </c>
    </row>
    <row r="793" spans="1:183" x14ac:dyDescent="0.3">
      <c r="A793" t="s">
        <v>52</v>
      </c>
      <c r="B793" t="s">
        <v>19</v>
      </c>
      <c r="C793" t="s">
        <v>94</v>
      </c>
      <c r="D793" s="6">
        <v>44792</v>
      </c>
      <c r="F793" s="46"/>
      <c r="G793" s="46"/>
      <c r="H793" s="46"/>
      <c r="FZ793">
        <v>0</v>
      </c>
      <c r="GA793">
        <v>1</v>
      </c>
    </row>
    <row r="794" spans="1:183" x14ac:dyDescent="0.3">
      <c r="A794" t="s">
        <v>52</v>
      </c>
      <c r="B794" t="s">
        <v>19</v>
      </c>
      <c r="C794" t="s">
        <v>94</v>
      </c>
      <c r="D794" s="6">
        <v>44806</v>
      </c>
      <c r="F794" s="46"/>
      <c r="G794" s="46"/>
      <c r="H794" s="46"/>
      <c r="FZ794">
        <v>0</v>
      </c>
      <c r="GA794">
        <v>1</v>
      </c>
    </row>
    <row r="795" spans="1:183" x14ac:dyDescent="0.3">
      <c r="A795" t="s">
        <v>52</v>
      </c>
      <c r="B795" t="s">
        <v>19</v>
      </c>
      <c r="C795" t="s">
        <v>94</v>
      </c>
      <c r="D795" s="6">
        <v>44809</v>
      </c>
      <c r="F795" s="46"/>
      <c r="G795" s="46"/>
      <c r="H795" s="46"/>
      <c r="FZ795">
        <v>0</v>
      </c>
      <c r="GA795">
        <v>1</v>
      </c>
    </row>
    <row r="796" spans="1:183" x14ac:dyDescent="0.3">
      <c r="A796" t="s">
        <v>52</v>
      </c>
      <c r="B796" t="s">
        <v>19</v>
      </c>
      <c r="C796" t="s">
        <v>94</v>
      </c>
      <c r="D796" s="6">
        <v>44810</v>
      </c>
      <c r="F796" s="46"/>
      <c r="G796" s="46"/>
      <c r="H796" s="46"/>
      <c r="FZ796">
        <v>0</v>
      </c>
      <c r="GA796">
        <v>1</v>
      </c>
    </row>
    <row r="797" spans="1:183" x14ac:dyDescent="0.3">
      <c r="A797" t="s">
        <v>52</v>
      </c>
      <c r="B797" t="s">
        <v>19</v>
      </c>
      <c r="C797" t="s">
        <v>94</v>
      </c>
      <c r="D797" s="6">
        <v>44811</v>
      </c>
      <c r="F797" s="46"/>
      <c r="G797" s="46"/>
      <c r="H797" s="46"/>
      <c r="FZ797">
        <v>0</v>
      </c>
      <c r="GA797">
        <v>1</v>
      </c>
    </row>
    <row r="798" spans="1:183" x14ac:dyDescent="0.3">
      <c r="A798" t="s">
        <v>52</v>
      </c>
      <c r="B798" t="s">
        <v>19</v>
      </c>
      <c r="C798" t="s">
        <v>94</v>
      </c>
      <c r="D798" s="6">
        <v>44812</v>
      </c>
      <c r="F798" s="46"/>
      <c r="G798" s="46"/>
      <c r="H798" s="46"/>
      <c r="FZ798">
        <v>0</v>
      </c>
      <c r="GA798">
        <v>1</v>
      </c>
    </row>
    <row r="799" spans="1:183" x14ac:dyDescent="0.3">
      <c r="A799" t="s">
        <v>52</v>
      </c>
      <c r="B799" t="s">
        <v>19</v>
      </c>
      <c r="C799" t="s">
        <v>94</v>
      </c>
      <c r="D799" s="6">
        <v>44813</v>
      </c>
      <c r="F799" s="46"/>
      <c r="G799" s="46"/>
      <c r="H799" s="46"/>
      <c r="FZ799">
        <v>0</v>
      </c>
      <c r="GA799">
        <v>1</v>
      </c>
    </row>
    <row r="800" spans="1:183" x14ac:dyDescent="0.3">
      <c r="A800" t="s">
        <v>52</v>
      </c>
      <c r="B800" t="s">
        <v>19</v>
      </c>
      <c r="C800" t="s">
        <v>102</v>
      </c>
      <c r="D800" s="6">
        <v>44753</v>
      </c>
      <c r="F800" s="46"/>
      <c r="G800" s="46"/>
      <c r="H800" s="46"/>
      <c r="FZ800">
        <v>0</v>
      </c>
      <c r="GA800">
        <v>1</v>
      </c>
    </row>
    <row r="801" spans="1:183" x14ac:dyDescent="0.3">
      <c r="A801" t="s">
        <v>52</v>
      </c>
      <c r="B801" t="s">
        <v>19</v>
      </c>
      <c r="C801" t="s">
        <v>102</v>
      </c>
      <c r="D801" s="6">
        <v>44758</v>
      </c>
      <c r="F801" s="46"/>
      <c r="G801" s="46"/>
      <c r="H801" s="46"/>
      <c r="FZ801">
        <v>0</v>
      </c>
      <c r="GA801">
        <v>1</v>
      </c>
    </row>
    <row r="802" spans="1:183" x14ac:dyDescent="0.3">
      <c r="A802" t="s">
        <v>52</v>
      </c>
      <c r="B802" t="s">
        <v>19</v>
      </c>
      <c r="C802" t="s">
        <v>102</v>
      </c>
      <c r="D802" s="6">
        <v>44759</v>
      </c>
      <c r="F802" s="46"/>
      <c r="G802" s="46"/>
      <c r="H802" s="46"/>
      <c r="FZ802">
        <v>0</v>
      </c>
      <c r="GA802">
        <v>1</v>
      </c>
    </row>
    <row r="803" spans="1:183" x14ac:dyDescent="0.3">
      <c r="A803" t="s">
        <v>52</v>
      </c>
      <c r="B803" t="s">
        <v>19</v>
      </c>
      <c r="C803" t="s">
        <v>102</v>
      </c>
      <c r="D803" s="6">
        <v>44766</v>
      </c>
      <c r="F803" s="46"/>
      <c r="G803" s="46"/>
      <c r="H803" s="46"/>
      <c r="FZ803">
        <v>0</v>
      </c>
      <c r="GA803">
        <v>1</v>
      </c>
    </row>
    <row r="804" spans="1:183" x14ac:dyDescent="0.3">
      <c r="A804" t="s">
        <v>52</v>
      </c>
      <c r="B804" t="s">
        <v>19</v>
      </c>
      <c r="C804" t="s">
        <v>102</v>
      </c>
      <c r="D804" s="6">
        <v>44771</v>
      </c>
      <c r="F804" s="46"/>
      <c r="G804" s="46"/>
      <c r="H804" s="46"/>
      <c r="FZ804">
        <v>0</v>
      </c>
      <c r="GA804">
        <v>1</v>
      </c>
    </row>
    <row r="805" spans="1:183" x14ac:dyDescent="0.3">
      <c r="A805" t="s">
        <v>52</v>
      </c>
      <c r="B805" t="s">
        <v>19</v>
      </c>
      <c r="C805" t="s">
        <v>102</v>
      </c>
      <c r="D805" s="6">
        <v>44789</v>
      </c>
      <c r="F805" s="46"/>
      <c r="G805" s="46"/>
      <c r="H805" s="46"/>
      <c r="FZ805">
        <v>0</v>
      </c>
      <c r="GA805">
        <v>1</v>
      </c>
    </row>
    <row r="806" spans="1:183" x14ac:dyDescent="0.3">
      <c r="A806" t="s">
        <v>52</v>
      </c>
      <c r="B806" t="s">
        <v>19</v>
      </c>
      <c r="C806" t="s">
        <v>102</v>
      </c>
      <c r="D806" s="6">
        <v>44790</v>
      </c>
      <c r="F806" s="46"/>
      <c r="G806" s="46"/>
      <c r="H806" s="46"/>
      <c r="FZ806">
        <v>0</v>
      </c>
      <c r="GA806">
        <v>1</v>
      </c>
    </row>
    <row r="807" spans="1:183" x14ac:dyDescent="0.3">
      <c r="A807" t="s">
        <v>52</v>
      </c>
      <c r="B807" t="s">
        <v>19</v>
      </c>
      <c r="C807" t="s">
        <v>102</v>
      </c>
      <c r="D807" s="6">
        <v>44792</v>
      </c>
      <c r="F807" s="46"/>
      <c r="G807" s="46"/>
      <c r="H807" s="46"/>
      <c r="FZ807">
        <v>0</v>
      </c>
      <c r="GA807">
        <v>1</v>
      </c>
    </row>
    <row r="808" spans="1:183" x14ac:dyDescent="0.3">
      <c r="A808" t="s">
        <v>52</v>
      </c>
      <c r="B808" t="s">
        <v>19</v>
      </c>
      <c r="C808" t="s">
        <v>102</v>
      </c>
      <c r="D808" s="6">
        <v>44806</v>
      </c>
      <c r="F808" s="46"/>
      <c r="G808" s="46"/>
      <c r="H808" s="46"/>
      <c r="FZ808">
        <v>0</v>
      </c>
      <c r="GA808">
        <v>1</v>
      </c>
    </row>
    <row r="809" spans="1:183" x14ac:dyDescent="0.3">
      <c r="A809" t="s">
        <v>52</v>
      </c>
      <c r="B809" t="s">
        <v>19</v>
      </c>
      <c r="C809" t="s">
        <v>102</v>
      </c>
      <c r="D809" s="6">
        <v>44809</v>
      </c>
      <c r="F809" s="46"/>
      <c r="G809" s="46"/>
      <c r="H809" s="46"/>
      <c r="FZ809">
        <v>0</v>
      </c>
      <c r="GA809">
        <v>1</v>
      </c>
    </row>
    <row r="810" spans="1:183" x14ac:dyDescent="0.3">
      <c r="A810" t="s">
        <v>52</v>
      </c>
      <c r="B810" t="s">
        <v>19</v>
      </c>
      <c r="C810" t="s">
        <v>102</v>
      </c>
      <c r="D810" s="6">
        <v>44810</v>
      </c>
      <c r="F810" s="46"/>
      <c r="G810" s="46"/>
      <c r="H810" s="46"/>
      <c r="FZ810">
        <v>0</v>
      </c>
      <c r="GA810">
        <v>1</v>
      </c>
    </row>
    <row r="811" spans="1:183" x14ac:dyDescent="0.3">
      <c r="A811" t="s">
        <v>52</v>
      </c>
      <c r="B811" t="s">
        <v>19</v>
      </c>
      <c r="C811" t="s">
        <v>102</v>
      </c>
      <c r="D811" s="6">
        <v>44811</v>
      </c>
      <c r="F811" s="46"/>
      <c r="G811" s="46"/>
      <c r="H811" s="46"/>
      <c r="FZ811">
        <v>0</v>
      </c>
      <c r="GA811">
        <v>1</v>
      </c>
    </row>
    <row r="812" spans="1:183" x14ac:dyDescent="0.3">
      <c r="A812" t="s">
        <v>52</v>
      </c>
      <c r="B812" t="s">
        <v>19</v>
      </c>
      <c r="C812" t="s">
        <v>102</v>
      </c>
      <c r="D812" s="6">
        <v>44812</v>
      </c>
      <c r="F812" s="46"/>
      <c r="G812" s="46"/>
      <c r="H812" s="46"/>
      <c r="FZ812">
        <v>0</v>
      </c>
      <c r="GA812">
        <v>1</v>
      </c>
    </row>
    <row r="813" spans="1:183" x14ac:dyDescent="0.3">
      <c r="A813" t="s">
        <v>52</v>
      </c>
      <c r="B813" t="s">
        <v>19</v>
      </c>
      <c r="C813" t="s">
        <v>102</v>
      </c>
      <c r="D813" s="6">
        <v>44813</v>
      </c>
      <c r="F813" s="46"/>
      <c r="G813" s="46"/>
      <c r="H813" s="46"/>
      <c r="FZ813">
        <v>0</v>
      </c>
      <c r="GA813">
        <v>1</v>
      </c>
    </row>
    <row r="814" spans="1:183" x14ac:dyDescent="0.3">
      <c r="A814" t="s">
        <v>52</v>
      </c>
      <c r="B814" t="s">
        <v>19</v>
      </c>
      <c r="C814" t="s">
        <v>103</v>
      </c>
      <c r="D814" s="6">
        <v>44753</v>
      </c>
      <c r="F814" s="46"/>
      <c r="G814" s="46"/>
      <c r="H814" s="46"/>
      <c r="FZ814">
        <v>0</v>
      </c>
      <c r="GA814">
        <v>1</v>
      </c>
    </row>
    <row r="815" spans="1:183" x14ac:dyDescent="0.3">
      <c r="A815" t="s">
        <v>52</v>
      </c>
      <c r="B815" t="s">
        <v>19</v>
      </c>
      <c r="C815" t="s">
        <v>103</v>
      </c>
      <c r="D815" s="6">
        <v>44758</v>
      </c>
      <c r="F815" s="46"/>
      <c r="G815" s="46"/>
      <c r="H815" s="46"/>
      <c r="FZ815">
        <v>0</v>
      </c>
      <c r="GA815">
        <v>1</v>
      </c>
    </row>
    <row r="816" spans="1:183" x14ac:dyDescent="0.3">
      <c r="A816" t="s">
        <v>52</v>
      </c>
      <c r="B816" t="s">
        <v>19</v>
      </c>
      <c r="C816" t="s">
        <v>103</v>
      </c>
      <c r="D816" s="6">
        <v>44759</v>
      </c>
      <c r="F816" s="46"/>
      <c r="G816" s="46"/>
      <c r="H816" s="46"/>
      <c r="FZ816">
        <v>0</v>
      </c>
      <c r="GA816">
        <v>1</v>
      </c>
    </row>
    <row r="817" spans="1:183" x14ac:dyDescent="0.3">
      <c r="A817" t="s">
        <v>52</v>
      </c>
      <c r="B817" t="s">
        <v>19</v>
      </c>
      <c r="C817" t="s">
        <v>103</v>
      </c>
      <c r="D817" s="6">
        <v>44766</v>
      </c>
      <c r="F817" s="46"/>
      <c r="G817" s="46"/>
      <c r="H817" s="46"/>
      <c r="FZ817">
        <v>0</v>
      </c>
      <c r="GA817">
        <v>1</v>
      </c>
    </row>
    <row r="818" spans="1:183" x14ac:dyDescent="0.3">
      <c r="A818" t="s">
        <v>52</v>
      </c>
      <c r="B818" t="s">
        <v>19</v>
      </c>
      <c r="C818" t="s">
        <v>103</v>
      </c>
      <c r="D818" s="6">
        <v>44771</v>
      </c>
      <c r="F818" s="46"/>
      <c r="G818" s="46"/>
      <c r="H818" s="46"/>
      <c r="FZ818">
        <v>0</v>
      </c>
      <c r="GA818">
        <v>1</v>
      </c>
    </row>
    <row r="819" spans="1:183" x14ac:dyDescent="0.3">
      <c r="A819" t="s">
        <v>52</v>
      </c>
      <c r="B819" t="s">
        <v>19</v>
      </c>
      <c r="C819" t="s">
        <v>103</v>
      </c>
      <c r="D819" s="6">
        <v>44789</v>
      </c>
      <c r="F819" s="46"/>
      <c r="G819" s="46"/>
      <c r="H819" s="46"/>
      <c r="FZ819">
        <v>0</v>
      </c>
      <c r="GA819">
        <v>1</v>
      </c>
    </row>
    <row r="820" spans="1:183" x14ac:dyDescent="0.3">
      <c r="A820" t="s">
        <v>52</v>
      </c>
      <c r="B820" t="s">
        <v>19</v>
      </c>
      <c r="C820" t="s">
        <v>103</v>
      </c>
      <c r="D820" s="6">
        <v>44790</v>
      </c>
      <c r="F820" s="46"/>
      <c r="G820" s="46"/>
      <c r="H820" s="46"/>
      <c r="FZ820">
        <v>0</v>
      </c>
      <c r="GA820">
        <v>1</v>
      </c>
    </row>
    <row r="821" spans="1:183" x14ac:dyDescent="0.3">
      <c r="A821" t="s">
        <v>52</v>
      </c>
      <c r="B821" t="s">
        <v>19</v>
      </c>
      <c r="C821" t="s">
        <v>103</v>
      </c>
      <c r="D821" s="6">
        <v>44792</v>
      </c>
      <c r="F821" s="46"/>
      <c r="G821" s="46"/>
      <c r="H821" s="46"/>
      <c r="FZ821">
        <v>0</v>
      </c>
      <c r="GA821">
        <v>1</v>
      </c>
    </row>
    <row r="822" spans="1:183" x14ac:dyDescent="0.3">
      <c r="A822" t="s">
        <v>52</v>
      </c>
      <c r="B822" t="s">
        <v>19</v>
      </c>
      <c r="C822" t="s">
        <v>103</v>
      </c>
      <c r="D822" s="6">
        <v>44806</v>
      </c>
      <c r="F822" s="46"/>
      <c r="G822" s="46"/>
      <c r="H822" s="46"/>
      <c r="FZ822">
        <v>0</v>
      </c>
      <c r="GA822">
        <v>1</v>
      </c>
    </row>
    <row r="823" spans="1:183" x14ac:dyDescent="0.3">
      <c r="A823" t="s">
        <v>52</v>
      </c>
      <c r="B823" t="s">
        <v>19</v>
      </c>
      <c r="C823" t="s">
        <v>103</v>
      </c>
      <c r="D823" s="6">
        <v>44809</v>
      </c>
      <c r="F823" s="46"/>
      <c r="G823" s="46"/>
      <c r="H823" s="46"/>
      <c r="FZ823">
        <v>0</v>
      </c>
      <c r="GA823">
        <v>1</v>
      </c>
    </row>
    <row r="824" spans="1:183" x14ac:dyDescent="0.3">
      <c r="A824" t="s">
        <v>52</v>
      </c>
      <c r="B824" t="s">
        <v>19</v>
      </c>
      <c r="C824" t="s">
        <v>103</v>
      </c>
      <c r="D824" s="6">
        <v>44810</v>
      </c>
      <c r="F824" s="46"/>
      <c r="G824" s="46"/>
      <c r="H824" s="46"/>
      <c r="FZ824">
        <v>0</v>
      </c>
      <c r="GA824">
        <v>1</v>
      </c>
    </row>
    <row r="825" spans="1:183" x14ac:dyDescent="0.3">
      <c r="A825" t="s">
        <v>52</v>
      </c>
      <c r="B825" t="s">
        <v>19</v>
      </c>
      <c r="C825" t="s">
        <v>103</v>
      </c>
      <c r="D825" s="6">
        <v>44811</v>
      </c>
      <c r="F825" s="46"/>
      <c r="G825" s="46"/>
      <c r="H825" s="46"/>
      <c r="FZ825">
        <v>0</v>
      </c>
      <c r="GA825">
        <v>1</v>
      </c>
    </row>
    <row r="826" spans="1:183" x14ac:dyDescent="0.3">
      <c r="A826" t="s">
        <v>52</v>
      </c>
      <c r="B826" t="s">
        <v>19</v>
      </c>
      <c r="C826" t="s">
        <v>103</v>
      </c>
      <c r="D826" s="6">
        <v>44812</v>
      </c>
      <c r="F826" s="46"/>
      <c r="G826" s="46"/>
      <c r="H826" s="46"/>
      <c r="FZ826">
        <v>0</v>
      </c>
      <c r="GA826">
        <v>1</v>
      </c>
    </row>
    <row r="827" spans="1:183" x14ac:dyDescent="0.3">
      <c r="A827" t="s">
        <v>52</v>
      </c>
      <c r="B827" t="s">
        <v>19</v>
      </c>
      <c r="C827" t="s">
        <v>103</v>
      </c>
      <c r="D827" s="6">
        <v>44813</v>
      </c>
      <c r="F827" s="46"/>
      <c r="G827" s="46"/>
      <c r="H827" s="46"/>
      <c r="FZ827">
        <v>0</v>
      </c>
      <c r="GA827">
        <v>1</v>
      </c>
    </row>
    <row r="828" spans="1:183" x14ac:dyDescent="0.3">
      <c r="A828" t="s">
        <v>52</v>
      </c>
      <c r="B828" t="s">
        <v>19</v>
      </c>
      <c r="C828" t="s">
        <v>108</v>
      </c>
      <c r="D828" s="6">
        <v>44753</v>
      </c>
      <c r="F828" s="46"/>
      <c r="G828" s="46"/>
      <c r="H828" s="46"/>
      <c r="FZ828">
        <v>0</v>
      </c>
      <c r="GA828">
        <v>1</v>
      </c>
    </row>
    <row r="829" spans="1:183" x14ac:dyDescent="0.3">
      <c r="A829" t="s">
        <v>52</v>
      </c>
      <c r="B829" t="s">
        <v>19</v>
      </c>
      <c r="C829" t="s">
        <v>108</v>
      </c>
      <c r="D829" s="6">
        <v>44758</v>
      </c>
      <c r="F829" s="46"/>
      <c r="G829" s="46"/>
      <c r="H829" s="46"/>
      <c r="FZ829">
        <v>0</v>
      </c>
      <c r="GA829">
        <v>1</v>
      </c>
    </row>
    <row r="830" spans="1:183" x14ac:dyDescent="0.3">
      <c r="A830" t="s">
        <v>52</v>
      </c>
      <c r="B830" t="s">
        <v>19</v>
      </c>
      <c r="C830" t="s">
        <v>108</v>
      </c>
      <c r="D830" s="6">
        <v>44759</v>
      </c>
      <c r="F830" s="46"/>
      <c r="G830" s="46"/>
      <c r="H830" s="46"/>
      <c r="FZ830">
        <v>0</v>
      </c>
      <c r="GA830">
        <v>1</v>
      </c>
    </row>
    <row r="831" spans="1:183" x14ac:dyDescent="0.3">
      <c r="A831" t="s">
        <v>52</v>
      </c>
      <c r="B831" t="s">
        <v>19</v>
      </c>
      <c r="C831" t="s">
        <v>108</v>
      </c>
      <c r="D831" s="6">
        <v>44766</v>
      </c>
      <c r="F831" s="46"/>
      <c r="G831" s="46"/>
      <c r="H831" s="46"/>
      <c r="FZ831">
        <v>0</v>
      </c>
      <c r="GA831">
        <v>1</v>
      </c>
    </row>
    <row r="832" spans="1:183" x14ac:dyDescent="0.3">
      <c r="A832" t="s">
        <v>52</v>
      </c>
      <c r="B832" t="s">
        <v>19</v>
      </c>
      <c r="C832" t="s">
        <v>108</v>
      </c>
      <c r="D832" s="6">
        <v>44771</v>
      </c>
      <c r="F832" s="46"/>
      <c r="G832" s="46"/>
      <c r="H832" s="46"/>
      <c r="FZ832">
        <v>0</v>
      </c>
      <c r="GA832">
        <v>1</v>
      </c>
    </row>
    <row r="833" spans="1:183" x14ac:dyDescent="0.3">
      <c r="A833" t="s">
        <v>52</v>
      </c>
      <c r="B833" t="s">
        <v>19</v>
      </c>
      <c r="C833" t="s">
        <v>108</v>
      </c>
      <c r="D833" s="6">
        <v>44789</v>
      </c>
      <c r="F833" s="46"/>
      <c r="G833" s="46"/>
      <c r="H833" s="46"/>
      <c r="FZ833">
        <v>0</v>
      </c>
      <c r="GA833">
        <v>1</v>
      </c>
    </row>
    <row r="834" spans="1:183" x14ac:dyDescent="0.3">
      <c r="A834" t="s">
        <v>52</v>
      </c>
      <c r="B834" t="s">
        <v>19</v>
      </c>
      <c r="C834" t="s">
        <v>108</v>
      </c>
      <c r="D834" s="6">
        <v>44790</v>
      </c>
      <c r="F834" s="46"/>
      <c r="G834" s="46"/>
      <c r="H834" s="46"/>
      <c r="FZ834">
        <v>0</v>
      </c>
      <c r="GA834">
        <v>1</v>
      </c>
    </row>
    <row r="835" spans="1:183" x14ac:dyDescent="0.3">
      <c r="A835" t="s">
        <v>52</v>
      </c>
      <c r="B835" t="s">
        <v>19</v>
      </c>
      <c r="C835" t="s">
        <v>108</v>
      </c>
      <c r="D835" s="6">
        <v>44792</v>
      </c>
      <c r="F835" s="46"/>
      <c r="G835" s="46"/>
      <c r="H835" s="46"/>
      <c r="FZ835">
        <v>0</v>
      </c>
      <c r="GA835">
        <v>1</v>
      </c>
    </row>
    <row r="836" spans="1:183" x14ac:dyDescent="0.3">
      <c r="A836" t="s">
        <v>52</v>
      </c>
      <c r="B836" t="s">
        <v>19</v>
      </c>
      <c r="C836" t="s">
        <v>108</v>
      </c>
      <c r="D836" s="6">
        <v>44806</v>
      </c>
      <c r="F836" s="46"/>
      <c r="G836" s="46"/>
      <c r="H836" s="46"/>
      <c r="FZ836">
        <v>0</v>
      </c>
      <c r="GA836">
        <v>1</v>
      </c>
    </row>
    <row r="837" spans="1:183" x14ac:dyDescent="0.3">
      <c r="A837" t="s">
        <v>52</v>
      </c>
      <c r="B837" t="s">
        <v>19</v>
      </c>
      <c r="C837" t="s">
        <v>108</v>
      </c>
      <c r="D837" s="6">
        <v>44809</v>
      </c>
      <c r="F837" s="46"/>
      <c r="G837" s="46"/>
      <c r="H837" s="46"/>
      <c r="FZ837">
        <v>0</v>
      </c>
      <c r="GA837">
        <v>1</v>
      </c>
    </row>
    <row r="838" spans="1:183" x14ac:dyDescent="0.3">
      <c r="A838" t="s">
        <v>52</v>
      </c>
      <c r="B838" t="s">
        <v>19</v>
      </c>
      <c r="C838" t="s">
        <v>108</v>
      </c>
      <c r="D838" s="6">
        <v>44810</v>
      </c>
      <c r="F838" s="46"/>
      <c r="G838" s="46"/>
      <c r="H838" s="46"/>
      <c r="FZ838">
        <v>0</v>
      </c>
      <c r="GA838">
        <v>1</v>
      </c>
    </row>
    <row r="839" spans="1:183" x14ac:dyDescent="0.3">
      <c r="A839" t="s">
        <v>52</v>
      </c>
      <c r="B839" t="s">
        <v>19</v>
      </c>
      <c r="C839" t="s">
        <v>108</v>
      </c>
      <c r="D839" s="6">
        <v>44811</v>
      </c>
      <c r="F839" s="46"/>
      <c r="G839" s="46"/>
      <c r="H839" s="46"/>
      <c r="FZ839">
        <v>0</v>
      </c>
      <c r="GA839">
        <v>1</v>
      </c>
    </row>
    <row r="840" spans="1:183" x14ac:dyDescent="0.3">
      <c r="A840" t="s">
        <v>52</v>
      </c>
      <c r="B840" t="s">
        <v>19</v>
      </c>
      <c r="C840" t="s">
        <v>108</v>
      </c>
      <c r="D840" s="6">
        <v>44812</v>
      </c>
      <c r="F840" s="46"/>
      <c r="G840" s="46"/>
      <c r="H840" s="46"/>
      <c r="FZ840">
        <v>0</v>
      </c>
      <c r="GA840">
        <v>1</v>
      </c>
    </row>
    <row r="841" spans="1:183" x14ac:dyDescent="0.3">
      <c r="A841" t="s">
        <v>52</v>
      </c>
      <c r="B841" t="s">
        <v>19</v>
      </c>
      <c r="C841" t="s">
        <v>108</v>
      </c>
      <c r="D841" s="6">
        <v>44813</v>
      </c>
      <c r="F841" s="46"/>
      <c r="G841" s="46"/>
      <c r="H841" s="46"/>
      <c r="FZ841">
        <v>0</v>
      </c>
      <c r="GA841">
        <v>1</v>
      </c>
    </row>
    <row r="842" spans="1:183" x14ac:dyDescent="0.3">
      <c r="A842" t="s">
        <v>52</v>
      </c>
      <c r="B842" t="s">
        <v>19</v>
      </c>
      <c r="C842" t="s">
        <v>106</v>
      </c>
      <c r="D842" s="6">
        <v>44753</v>
      </c>
      <c r="F842" s="46"/>
      <c r="G842" s="46"/>
      <c r="H842" s="46"/>
      <c r="FZ842">
        <v>0</v>
      </c>
      <c r="GA842">
        <v>1</v>
      </c>
    </row>
    <row r="843" spans="1:183" x14ac:dyDescent="0.3">
      <c r="A843" t="s">
        <v>52</v>
      </c>
      <c r="B843" t="s">
        <v>19</v>
      </c>
      <c r="C843" t="s">
        <v>106</v>
      </c>
      <c r="D843" s="6">
        <v>44758</v>
      </c>
      <c r="F843" s="46"/>
      <c r="G843" s="46"/>
      <c r="H843" s="46"/>
      <c r="FZ843">
        <v>0</v>
      </c>
      <c r="GA843">
        <v>1</v>
      </c>
    </row>
    <row r="844" spans="1:183" x14ac:dyDescent="0.3">
      <c r="A844" t="s">
        <v>52</v>
      </c>
      <c r="B844" t="s">
        <v>19</v>
      </c>
      <c r="C844" t="s">
        <v>106</v>
      </c>
      <c r="D844" s="6">
        <v>44759</v>
      </c>
      <c r="F844" s="46"/>
      <c r="G844" s="46"/>
      <c r="H844" s="46"/>
      <c r="FZ844">
        <v>0</v>
      </c>
      <c r="GA844">
        <v>1</v>
      </c>
    </row>
    <row r="845" spans="1:183" x14ac:dyDescent="0.3">
      <c r="A845" t="s">
        <v>52</v>
      </c>
      <c r="B845" t="s">
        <v>19</v>
      </c>
      <c r="C845" t="s">
        <v>106</v>
      </c>
      <c r="D845" s="6">
        <v>44766</v>
      </c>
      <c r="F845" s="46"/>
      <c r="G845" s="46"/>
      <c r="H845" s="46"/>
      <c r="FZ845">
        <v>0</v>
      </c>
      <c r="GA845">
        <v>1</v>
      </c>
    </row>
    <row r="846" spans="1:183" x14ac:dyDescent="0.3">
      <c r="A846" t="s">
        <v>52</v>
      </c>
      <c r="B846" t="s">
        <v>19</v>
      </c>
      <c r="C846" t="s">
        <v>106</v>
      </c>
      <c r="D846" s="6">
        <v>44771</v>
      </c>
      <c r="F846" s="46"/>
      <c r="G846" s="46"/>
      <c r="H846" s="46"/>
      <c r="FZ846">
        <v>0</v>
      </c>
      <c r="GA846">
        <v>1</v>
      </c>
    </row>
    <row r="847" spans="1:183" x14ac:dyDescent="0.3">
      <c r="A847" t="s">
        <v>52</v>
      </c>
      <c r="B847" t="s">
        <v>19</v>
      </c>
      <c r="C847" t="s">
        <v>106</v>
      </c>
      <c r="D847" s="6">
        <v>44789</v>
      </c>
      <c r="F847" s="46"/>
      <c r="G847" s="46"/>
      <c r="H847" s="46"/>
      <c r="FZ847">
        <v>0</v>
      </c>
      <c r="GA847">
        <v>1</v>
      </c>
    </row>
    <row r="848" spans="1:183" x14ac:dyDescent="0.3">
      <c r="A848" t="s">
        <v>52</v>
      </c>
      <c r="B848" t="s">
        <v>19</v>
      </c>
      <c r="C848" t="s">
        <v>106</v>
      </c>
      <c r="D848" s="6">
        <v>44790</v>
      </c>
      <c r="F848" s="46"/>
      <c r="G848" s="46"/>
      <c r="H848" s="46"/>
      <c r="FZ848">
        <v>0</v>
      </c>
      <c r="GA848">
        <v>1</v>
      </c>
    </row>
    <row r="849" spans="1:183" x14ac:dyDescent="0.3">
      <c r="A849" t="s">
        <v>52</v>
      </c>
      <c r="B849" t="s">
        <v>19</v>
      </c>
      <c r="C849" t="s">
        <v>106</v>
      </c>
      <c r="D849" s="6">
        <v>44792</v>
      </c>
      <c r="F849" s="46"/>
      <c r="G849" s="46"/>
      <c r="H849" s="46"/>
      <c r="FZ849">
        <v>0</v>
      </c>
      <c r="GA849">
        <v>1</v>
      </c>
    </row>
    <row r="850" spans="1:183" x14ac:dyDescent="0.3">
      <c r="A850" t="s">
        <v>52</v>
      </c>
      <c r="B850" t="s">
        <v>19</v>
      </c>
      <c r="C850" t="s">
        <v>106</v>
      </c>
      <c r="D850" s="6">
        <v>44806</v>
      </c>
      <c r="F850" s="46"/>
      <c r="G850" s="46"/>
      <c r="H850" s="46"/>
      <c r="FZ850">
        <v>0</v>
      </c>
      <c r="GA850">
        <v>1</v>
      </c>
    </row>
    <row r="851" spans="1:183" x14ac:dyDescent="0.3">
      <c r="A851" t="s">
        <v>52</v>
      </c>
      <c r="B851" t="s">
        <v>19</v>
      </c>
      <c r="C851" t="s">
        <v>106</v>
      </c>
      <c r="D851" s="6">
        <v>44809</v>
      </c>
      <c r="F851" s="46"/>
      <c r="G851" s="46"/>
      <c r="H851" s="46"/>
      <c r="FZ851">
        <v>0</v>
      </c>
      <c r="GA851">
        <v>1</v>
      </c>
    </row>
    <row r="852" spans="1:183" x14ac:dyDescent="0.3">
      <c r="A852" t="s">
        <v>52</v>
      </c>
      <c r="B852" t="s">
        <v>19</v>
      </c>
      <c r="C852" t="s">
        <v>106</v>
      </c>
      <c r="D852" s="6">
        <v>44810</v>
      </c>
      <c r="F852" s="46"/>
      <c r="G852" s="46"/>
      <c r="H852" s="46"/>
      <c r="FZ852">
        <v>0</v>
      </c>
      <c r="GA852">
        <v>1</v>
      </c>
    </row>
    <row r="853" spans="1:183" x14ac:dyDescent="0.3">
      <c r="A853" t="s">
        <v>52</v>
      </c>
      <c r="B853" t="s">
        <v>19</v>
      </c>
      <c r="C853" t="s">
        <v>106</v>
      </c>
      <c r="D853" s="6">
        <v>44811</v>
      </c>
      <c r="F853" s="46"/>
      <c r="G853" s="46"/>
      <c r="H853" s="46"/>
      <c r="FZ853">
        <v>0</v>
      </c>
      <c r="GA853">
        <v>1</v>
      </c>
    </row>
    <row r="854" spans="1:183" x14ac:dyDescent="0.3">
      <c r="A854" t="s">
        <v>52</v>
      </c>
      <c r="B854" t="s">
        <v>19</v>
      </c>
      <c r="C854" t="s">
        <v>106</v>
      </c>
      <c r="D854" s="6">
        <v>44812</v>
      </c>
      <c r="F854" s="46"/>
      <c r="G854" s="46"/>
      <c r="H854" s="46"/>
      <c r="FZ854">
        <v>0</v>
      </c>
      <c r="GA854">
        <v>1</v>
      </c>
    </row>
    <row r="855" spans="1:183" x14ac:dyDescent="0.3">
      <c r="A855" t="s">
        <v>52</v>
      </c>
      <c r="B855" t="s">
        <v>19</v>
      </c>
      <c r="C855" t="s">
        <v>106</v>
      </c>
      <c r="D855" s="6">
        <v>44813</v>
      </c>
      <c r="F855" s="46"/>
      <c r="G855" s="46"/>
      <c r="H855" s="46"/>
      <c r="FZ855">
        <v>0</v>
      </c>
      <c r="GA855">
        <v>1</v>
      </c>
    </row>
    <row r="856" spans="1:183" x14ac:dyDescent="0.3">
      <c r="A856" t="s">
        <v>52</v>
      </c>
      <c r="B856" t="s">
        <v>19</v>
      </c>
      <c r="C856" t="s">
        <v>107</v>
      </c>
      <c r="D856" s="6">
        <v>44753</v>
      </c>
      <c r="F856" s="46"/>
      <c r="G856" s="46"/>
      <c r="H856" s="46"/>
      <c r="FZ856">
        <v>0</v>
      </c>
      <c r="GA856">
        <v>1</v>
      </c>
    </row>
    <row r="857" spans="1:183" x14ac:dyDescent="0.3">
      <c r="A857" t="s">
        <v>52</v>
      </c>
      <c r="B857" t="s">
        <v>19</v>
      </c>
      <c r="C857" t="s">
        <v>107</v>
      </c>
      <c r="D857" s="6">
        <v>44758</v>
      </c>
      <c r="F857" s="46"/>
      <c r="G857" s="46"/>
      <c r="H857" s="46"/>
      <c r="FZ857">
        <v>0</v>
      </c>
      <c r="GA857">
        <v>1</v>
      </c>
    </row>
    <row r="858" spans="1:183" x14ac:dyDescent="0.3">
      <c r="A858" t="s">
        <v>52</v>
      </c>
      <c r="B858" t="s">
        <v>19</v>
      </c>
      <c r="C858" t="s">
        <v>107</v>
      </c>
      <c r="D858" s="6">
        <v>44759</v>
      </c>
      <c r="F858" s="46"/>
      <c r="G858" s="46"/>
      <c r="H858" s="46"/>
      <c r="FZ858">
        <v>0</v>
      </c>
      <c r="GA858">
        <v>1</v>
      </c>
    </row>
    <row r="859" spans="1:183" x14ac:dyDescent="0.3">
      <c r="A859" t="s">
        <v>52</v>
      </c>
      <c r="B859" t="s">
        <v>19</v>
      </c>
      <c r="C859" t="s">
        <v>107</v>
      </c>
      <c r="D859" s="6">
        <v>44766</v>
      </c>
      <c r="F859" s="46"/>
      <c r="G859" s="46"/>
      <c r="H859" s="46"/>
      <c r="FZ859">
        <v>0</v>
      </c>
      <c r="GA859">
        <v>1</v>
      </c>
    </row>
    <row r="860" spans="1:183" x14ac:dyDescent="0.3">
      <c r="A860" t="s">
        <v>52</v>
      </c>
      <c r="B860" t="s">
        <v>19</v>
      </c>
      <c r="C860" t="s">
        <v>107</v>
      </c>
      <c r="D860" s="6">
        <v>44771</v>
      </c>
      <c r="F860" s="46"/>
      <c r="G860" s="46"/>
      <c r="H860" s="46"/>
      <c r="FZ860">
        <v>0</v>
      </c>
      <c r="GA860">
        <v>1</v>
      </c>
    </row>
    <row r="861" spans="1:183" x14ac:dyDescent="0.3">
      <c r="A861" t="s">
        <v>52</v>
      </c>
      <c r="B861" t="s">
        <v>19</v>
      </c>
      <c r="C861" t="s">
        <v>107</v>
      </c>
      <c r="D861" s="6">
        <v>44789</v>
      </c>
      <c r="F861" s="46"/>
      <c r="G861" s="46"/>
      <c r="H861" s="46"/>
      <c r="FZ861">
        <v>0</v>
      </c>
      <c r="GA861">
        <v>1</v>
      </c>
    </row>
    <row r="862" spans="1:183" x14ac:dyDescent="0.3">
      <c r="A862" t="s">
        <v>52</v>
      </c>
      <c r="B862" t="s">
        <v>19</v>
      </c>
      <c r="C862" t="s">
        <v>107</v>
      </c>
      <c r="D862" s="6">
        <v>44790</v>
      </c>
      <c r="F862" s="46"/>
      <c r="G862" s="46"/>
      <c r="H862" s="46"/>
      <c r="FZ862">
        <v>0</v>
      </c>
      <c r="GA862">
        <v>1</v>
      </c>
    </row>
    <row r="863" spans="1:183" x14ac:dyDescent="0.3">
      <c r="A863" t="s">
        <v>52</v>
      </c>
      <c r="B863" t="s">
        <v>19</v>
      </c>
      <c r="C863" t="s">
        <v>107</v>
      </c>
      <c r="D863" s="6">
        <v>44792</v>
      </c>
      <c r="F863" s="46"/>
      <c r="G863" s="46"/>
      <c r="H863" s="46"/>
      <c r="FZ863">
        <v>0</v>
      </c>
      <c r="GA863">
        <v>1</v>
      </c>
    </row>
    <row r="864" spans="1:183" x14ac:dyDescent="0.3">
      <c r="A864" t="s">
        <v>52</v>
      </c>
      <c r="B864" t="s">
        <v>19</v>
      </c>
      <c r="C864" t="s">
        <v>107</v>
      </c>
      <c r="D864" s="6">
        <v>44806</v>
      </c>
      <c r="F864" s="46"/>
      <c r="G864" s="46"/>
      <c r="H864" s="46"/>
      <c r="FZ864">
        <v>0</v>
      </c>
      <c r="GA864">
        <v>1</v>
      </c>
    </row>
    <row r="865" spans="1:183" x14ac:dyDescent="0.3">
      <c r="A865" t="s">
        <v>52</v>
      </c>
      <c r="B865" t="s">
        <v>19</v>
      </c>
      <c r="C865" t="s">
        <v>107</v>
      </c>
      <c r="D865" s="6">
        <v>44809</v>
      </c>
      <c r="F865" s="46"/>
      <c r="G865" s="46"/>
      <c r="H865" s="46"/>
      <c r="FZ865">
        <v>0</v>
      </c>
      <c r="GA865">
        <v>1</v>
      </c>
    </row>
    <row r="866" spans="1:183" x14ac:dyDescent="0.3">
      <c r="A866" t="s">
        <v>52</v>
      </c>
      <c r="B866" t="s">
        <v>19</v>
      </c>
      <c r="C866" t="s">
        <v>107</v>
      </c>
      <c r="D866" s="6">
        <v>44810</v>
      </c>
      <c r="F866" s="46"/>
      <c r="G866" s="46"/>
      <c r="H866" s="46"/>
      <c r="FZ866">
        <v>0</v>
      </c>
      <c r="GA866">
        <v>1</v>
      </c>
    </row>
    <row r="867" spans="1:183" x14ac:dyDescent="0.3">
      <c r="A867" t="s">
        <v>52</v>
      </c>
      <c r="B867" t="s">
        <v>19</v>
      </c>
      <c r="C867" t="s">
        <v>107</v>
      </c>
      <c r="D867" s="6">
        <v>44811</v>
      </c>
      <c r="F867" s="46"/>
      <c r="G867" s="46"/>
      <c r="H867" s="46"/>
      <c r="FZ867">
        <v>0</v>
      </c>
      <c r="GA867">
        <v>1</v>
      </c>
    </row>
    <row r="868" spans="1:183" x14ac:dyDescent="0.3">
      <c r="A868" t="s">
        <v>52</v>
      </c>
      <c r="B868" t="s">
        <v>19</v>
      </c>
      <c r="C868" t="s">
        <v>107</v>
      </c>
      <c r="D868" s="6">
        <v>44812</v>
      </c>
      <c r="F868" s="46"/>
      <c r="G868" s="46"/>
      <c r="H868" s="46"/>
      <c r="FZ868">
        <v>0</v>
      </c>
      <c r="GA868">
        <v>1</v>
      </c>
    </row>
    <row r="869" spans="1:183" x14ac:dyDescent="0.3">
      <c r="A869" t="s">
        <v>52</v>
      </c>
      <c r="B869" t="s">
        <v>19</v>
      </c>
      <c r="C869" t="s">
        <v>107</v>
      </c>
      <c r="D869" s="6">
        <v>44813</v>
      </c>
      <c r="F869" s="46"/>
      <c r="G869" s="46"/>
      <c r="H869" s="46"/>
      <c r="FZ869">
        <v>0</v>
      </c>
      <c r="GA869">
        <v>1</v>
      </c>
    </row>
    <row r="870" spans="1:183" x14ac:dyDescent="0.3">
      <c r="A870" t="s">
        <v>52</v>
      </c>
      <c r="B870" t="s">
        <v>19</v>
      </c>
      <c r="C870" t="s">
        <v>97</v>
      </c>
      <c r="D870" s="6">
        <v>44753</v>
      </c>
      <c r="F870" s="46"/>
      <c r="G870" s="46"/>
      <c r="H870" s="46"/>
      <c r="FZ870">
        <v>0</v>
      </c>
      <c r="GA870">
        <v>1</v>
      </c>
    </row>
    <row r="871" spans="1:183" x14ac:dyDescent="0.3">
      <c r="A871" t="s">
        <v>52</v>
      </c>
      <c r="B871" t="s">
        <v>19</v>
      </c>
      <c r="C871" t="s">
        <v>97</v>
      </c>
      <c r="D871" s="6">
        <v>44758</v>
      </c>
      <c r="F871" s="46"/>
      <c r="G871" s="46"/>
      <c r="H871" s="46"/>
      <c r="FZ871">
        <v>0</v>
      </c>
      <c r="GA871">
        <v>1</v>
      </c>
    </row>
    <row r="872" spans="1:183" x14ac:dyDescent="0.3">
      <c r="A872" t="s">
        <v>52</v>
      </c>
      <c r="B872" t="s">
        <v>19</v>
      </c>
      <c r="C872" t="s">
        <v>97</v>
      </c>
      <c r="D872" s="6">
        <v>44759</v>
      </c>
      <c r="F872" s="46"/>
      <c r="G872" s="46"/>
      <c r="H872" s="46"/>
      <c r="FZ872">
        <v>0</v>
      </c>
      <c r="GA872">
        <v>1</v>
      </c>
    </row>
    <row r="873" spans="1:183" x14ac:dyDescent="0.3">
      <c r="A873" t="s">
        <v>52</v>
      </c>
      <c r="B873" t="s">
        <v>19</v>
      </c>
      <c r="C873" t="s">
        <v>97</v>
      </c>
      <c r="D873" s="6">
        <v>44766</v>
      </c>
      <c r="F873" s="46"/>
      <c r="G873" s="46"/>
      <c r="H873" s="46"/>
      <c r="FZ873">
        <v>0</v>
      </c>
      <c r="GA873">
        <v>1</v>
      </c>
    </row>
    <row r="874" spans="1:183" x14ac:dyDescent="0.3">
      <c r="A874" t="s">
        <v>52</v>
      </c>
      <c r="B874" t="s">
        <v>19</v>
      </c>
      <c r="C874" t="s">
        <v>97</v>
      </c>
      <c r="D874" s="6">
        <v>44771</v>
      </c>
      <c r="F874" s="46"/>
      <c r="G874" s="46"/>
      <c r="H874" s="46"/>
      <c r="FZ874">
        <v>0</v>
      </c>
      <c r="GA874">
        <v>1</v>
      </c>
    </row>
    <row r="875" spans="1:183" x14ac:dyDescent="0.3">
      <c r="A875" t="s">
        <v>52</v>
      </c>
      <c r="B875" t="s">
        <v>19</v>
      </c>
      <c r="C875" t="s">
        <v>97</v>
      </c>
      <c r="D875" s="6">
        <v>44789</v>
      </c>
      <c r="F875" s="46"/>
      <c r="G875" s="46"/>
      <c r="H875" s="46"/>
      <c r="FZ875">
        <v>0</v>
      </c>
      <c r="GA875">
        <v>1</v>
      </c>
    </row>
    <row r="876" spans="1:183" x14ac:dyDescent="0.3">
      <c r="A876" t="s">
        <v>52</v>
      </c>
      <c r="B876" t="s">
        <v>19</v>
      </c>
      <c r="C876" t="s">
        <v>97</v>
      </c>
      <c r="D876" s="6">
        <v>44790</v>
      </c>
      <c r="F876" s="46"/>
      <c r="G876" s="46"/>
      <c r="H876" s="46"/>
      <c r="FZ876">
        <v>0</v>
      </c>
      <c r="GA876">
        <v>1</v>
      </c>
    </row>
    <row r="877" spans="1:183" x14ac:dyDescent="0.3">
      <c r="A877" t="s">
        <v>52</v>
      </c>
      <c r="B877" t="s">
        <v>19</v>
      </c>
      <c r="C877" t="s">
        <v>97</v>
      </c>
      <c r="D877" s="6">
        <v>44792</v>
      </c>
      <c r="F877" s="46"/>
      <c r="G877" s="46"/>
      <c r="H877" s="46"/>
      <c r="FZ877">
        <v>0</v>
      </c>
      <c r="GA877">
        <v>1</v>
      </c>
    </row>
    <row r="878" spans="1:183" x14ac:dyDescent="0.3">
      <c r="A878" t="s">
        <v>52</v>
      </c>
      <c r="B878" t="s">
        <v>19</v>
      </c>
      <c r="C878" t="s">
        <v>97</v>
      </c>
      <c r="D878" s="6">
        <v>44806</v>
      </c>
      <c r="F878" s="46"/>
      <c r="G878" s="46"/>
      <c r="H878" s="46"/>
      <c r="FZ878">
        <v>0</v>
      </c>
      <c r="GA878">
        <v>1</v>
      </c>
    </row>
    <row r="879" spans="1:183" x14ac:dyDescent="0.3">
      <c r="A879" t="s">
        <v>52</v>
      </c>
      <c r="B879" t="s">
        <v>19</v>
      </c>
      <c r="C879" t="s">
        <v>97</v>
      </c>
      <c r="D879" s="6">
        <v>44809</v>
      </c>
      <c r="F879" s="46"/>
      <c r="G879" s="46"/>
      <c r="H879" s="46"/>
      <c r="FZ879">
        <v>0</v>
      </c>
      <c r="GA879">
        <v>1</v>
      </c>
    </row>
    <row r="880" spans="1:183" x14ac:dyDescent="0.3">
      <c r="A880" t="s">
        <v>52</v>
      </c>
      <c r="B880" t="s">
        <v>19</v>
      </c>
      <c r="C880" t="s">
        <v>97</v>
      </c>
      <c r="D880" s="6">
        <v>44810</v>
      </c>
      <c r="F880" s="46"/>
      <c r="G880" s="46"/>
      <c r="H880" s="46"/>
      <c r="FZ880">
        <v>0</v>
      </c>
      <c r="GA880">
        <v>1</v>
      </c>
    </row>
    <row r="881" spans="1:183" x14ac:dyDescent="0.3">
      <c r="A881" t="s">
        <v>52</v>
      </c>
      <c r="B881" t="s">
        <v>19</v>
      </c>
      <c r="C881" t="s">
        <v>97</v>
      </c>
      <c r="D881" s="6">
        <v>44811</v>
      </c>
      <c r="F881" s="46"/>
      <c r="G881" s="46"/>
      <c r="H881" s="46"/>
      <c r="FZ881">
        <v>0</v>
      </c>
      <c r="GA881">
        <v>1</v>
      </c>
    </row>
    <row r="882" spans="1:183" x14ac:dyDescent="0.3">
      <c r="A882" t="s">
        <v>52</v>
      </c>
      <c r="B882" t="s">
        <v>19</v>
      </c>
      <c r="C882" t="s">
        <v>97</v>
      </c>
      <c r="D882" s="6">
        <v>44812</v>
      </c>
      <c r="F882" s="46"/>
      <c r="G882" s="46"/>
      <c r="H882" s="46"/>
      <c r="EE882" s="34"/>
      <c r="FZ882">
        <v>0</v>
      </c>
      <c r="GA882">
        <v>1</v>
      </c>
    </row>
    <row r="883" spans="1:183" x14ac:dyDescent="0.3">
      <c r="A883" t="s">
        <v>52</v>
      </c>
      <c r="B883" t="s">
        <v>19</v>
      </c>
      <c r="C883" t="s">
        <v>97</v>
      </c>
      <c r="D883" s="6">
        <v>44813</v>
      </c>
      <c r="F883" s="46"/>
      <c r="G883" s="46"/>
      <c r="H883" s="46"/>
      <c r="FZ883">
        <v>0</v>
      </c>
      <c r="GA883">
        <v>1</v>
      </c>
    </row>
    <row r="884" spans="1:183" x14ac:dyDescent="0.3">
      <c r="A884" t="s">
        <v>52</v>
      </c>
      <c r="B884" t="s">
        <v>19</v>
      </c>
      <c r="C884" t="s">
        <v>96</v>
      </c>
      <c r="D884" s="6">
        <v>44753</v>
      </c>
      <c r="F884" s="46"/>
      <c r="G884" s="46"/>
      <c r="H884" s="46"/>
      <c r="FZ884">
        <v>0</v>
      </c>
      <c r="GA884">
        <v>1</v>
      </c>
    </row>
    <row r="885" spans="1:183" x14ac:dyDescent="0.3">
      <c r="A885" t="s">
        <v>52</v>
      </c>
      <c r="B885" t="s">
        <v>19</v>
      </c>
      <c r="C885" t="s">
        <v>96</v>
      </c>
      <c r="D885" s="6">
        <v>44758</v>
      </c>
      <c r="F885" s="46"/>
      <c r="G885" s="46"/>
      <c r="H885" s="46"/>
      <c r="FZ885">
        <v>0</v>
      </c>
      <c r="GA885">
        <v>1</v>
      </c>
    </row>
    <row r="886" spans="1:183" x14ac:dyDescent="0.3">
      <c r="A886" t="s">
        <v>52</v>
      </c>
      <c r="B886" t="s">
        <v>19</v>
      </c>
      <c r="C886" t="s">
        <v>96</v>
      </c>
      <c r="D886" s="6">
        <v>44759</v>
      </c>
      <c r="F886" s="46"/>
      <c r="G886" s="46"/>
      <c r="H886" s="46"/>
      <c r="FZ886">
        <v>0</v>
      </c>
      <c r="GA886">
        <v>1</v>
      </c>
    </row>
    <row r="887" spans="1:183" x14ac:dyDescent="0.3">
      <c r="A887" t="s">
        <v>52</v>
      </c>
      <c r="B887" t="s">
        <v>19</v>
      </c>
      <c r="C887" t="s">
        <v>96</v>
      </c>
      <c r="D887" s="6">
        <v>44766</v>
      </c>
      <c r="F887" s="46"/>
      <c r="G887" s="46"/>
      <c r="H887" s="46"/>
      <c r="FZ887">
        <v>0</v>
      </c>
      <c r="GA887">
        <v>1</v>
      </c>
    </row>
    <row r="888" spans="1:183" x14ac:dyDescent="0.3">
      <c r="A888" t="s">
        <v>52</v>
      </c>
      <c r="B888" t="s">
        <v>19</v>
      </c>
      <c r="C888" t="s">
        <v>96</v>
      </c>
      <c r="D888" s="6">
        <v>44771</v>
      </c>
      <c r="F888" s="46"/>
      <c r="G888" s="46"/>
      <c r="H888" s="46"/>
      <c r="FZ888">
        <v>0</v>
      </c>
      <c r="GA888">
        <v>1</v>
      </c>
    </row>
    <row r="889" spans="1:183" x14ac:dyDescent="0.3">
      <c r="A889" t="s">
        <v>52</v>
      </c>
      <c r="B889" t="s">
        <v>19</v>
      </c>
      <c r="C889" t="s">
        <v>96</v>
      </c>
      <c r="D889" s="6">
        <v>44789</v>
      </c>
      <c r="F889" s="46"/>
      <c r="G889" s="46"/>
      <c r="H889" s="46"/>
      <c r="FZ889">
        <v>0</v>
      </c>
      <c r="GA889">
        <v>1</v>
      </c>
    </row>
    <row r="890" spans="1:183" x14ac:dyDescent="0.3">
      <c r="A890" t="s">
        <v>52</v>
      </c>
      <c r="B890" t="s">
        <v>19</v>
      </c>
      <c r="C890" t="s">
        <v>96</v>
      </c>
      <c r="D890" s="6">
        <v>44790</v>
      </c>
      <c r="F890" s="46"/>
      <c r="G890" s="46"/>
      <c r="H890" s="46"/>
      <c r="FZ890">
        <v>0</v>
      </c>
      <c r="GA890">
        <v>1</v>
      </c>
    </row>
    <row r="891" spans="1:183" x14ac:dyDescent="0.3">
      <c r="A891" t="s">
        <v>52</v>
      </c>
      <c r="B891" t="s">
        <v>19</v>
      </c>
      <c r="C891" t="s">
        <v>96</v>
      </c>
      <c r="D891" s="6">
        <v>44792</v>
      </c>
      <c r="F891" s="46"/>
      <c r="G891" s="46"/>
      <c r="H891" s="46"/>
      <c r="FZ891">
        <v>0</v>
      </c>
      <c r="GA891">
        <v>1</v>
      </c>
    </row>
    <row r="892" spans="1:183" x14ac:dyDescent="0.3">
      <c r="A892" t="s">
        <v>52</v>
      </c>
      <c r="B892" t="s">
        <v>19</v>
      </c>
      <c r="C892" t="s">
        <v>96</v>
      </c>
      <c r="D892" s="6">
        <v>44806</v>
      </c>
      <c r="F892" s="46"/>
      <c r="G892" s="46"/>
      <c r="H892" s="46"/>
      <c r="FZ892">
        <v>0</v>
      </c>
      <c r="GA892">
        <v>1</v>
      </c>
    </row>
    <row r="893" spans="1:183" x14ac:dyDescent="0.3">
      <c r="A893" t="s">
        <v>52</v>
      </c>
      <c r="B893" t="s">
        <v>19</v>
      </c>
      <c r="C893" t="s">
        <v>96</v>
      </c>
      <c r="D893" s="6">
        <v>44809</v>
      </c>
      <c r="F893" s="46"/>
      <c r="G893" s="46"/>
      <c r="H893" s="46"/>
      <c r="FZ893">
        <v>0</v>
      </c>
      <c r="GA893">
        <v>1</v>
      </c>
    </row>
    <row r="894" spans="1:183" x14ac:dyDescent="0.3">
      <c r="A894" t="s">
        <v>52</v>
      </c>
      <c r="B894" t="s">
        <v>19</v>
      </c>
      <c r="C894" t="s">
        <v>96</v>
      </c>
      <c r="D894" s="6">
        <v>44810</v>
      </c>
      <c r="F894" s="46"/>
      <c r="G894" s="46"/>
      <c r="H894" s="46"/>
      <c r="FZ894">
        <v>0</v>
      </c>
      <c r="GA894">
        <v>1</v>
      </c>
    </row>
    <row r="895" spans="1:183" x14ac:dyDescent="0.3">
      <c r="A895" t="s">
        <v>52</v>
      </c>
      <c r="B895" t="s">
        <v>19</v>
      </c>
      <c r="C895" t="s">
        <v>96</v>
      </c>
      <c r="D895" s="6">
        <v>44811</v>
      </c>
      <c r="F895" s="46"/>
      <c r="G895" s="46"/>
      <c r="H895" s="46"/>
      <c r="FZ895">
        <v>0</v>
      </c>
      <c r="GA895">
        <v>1</v>
      </c>
    </row>
    <row r="896" spans="1:183" x14ac:dyDescent="0.3">
      <c r="A896" t="s">
        <v>52</v>
      </c>
      <c r="B896" t="s">
        <v>19</v>
      </c>
      <c r="C896" t="s">
        <v>96</v>
      </c>
      <c r="D896" s="6">
        <v>44812</v>
      </c>
      <c r="F896" s="46"/>
      <c r="G896" s="46"/>
      <c r="H896" s="46"/>
      <c r="FZ896">
        <v>0</v>
      </c>
      <c r="GA896">
        <v>1</v>
      </c>
    </row>
    <row r="897" spans="1:183" x14ac:dyDescent="0.3">
      <c r="A897" t="s">
        <v>52</v>
      </c>
      <c r="B897" t="s">
        <v>19</v>
      </c>
      <c r="C897" t="s">
        <v>96</v>
      </c>
      <c r="D897" s="6">
        <v>44813</v>
      </c>
      <c r="F897" s="46"/>
      <c r="G897" s="46"/>
      <c r="H897" s="46"/>
      <c r="FZ897">
        <v>0</v>
      </c>
      <c r="GA897">
        <v>1</v>
      </c>
    </row>
    <row r="898" spans="1:183" x14ac:dyDescent="0.3">
      <c r="A898" t="s">
        <v>52</v>
      </c>
      <c r="B898" t="s">
        <v>19</v>
      </c>
      <c r="C898" t="s">
        <v>98</v>
      </c>
      <c r="D898" s="6">
        <v>44753</v>
      </c>
      <c r="F898" s="46"/>
      <c r="G898" s="46"/>
      <c r="H898" s="46"/>
      <c r="FZ898">
        <v>0</v>
      </c>
      <c r="GA898">
        <v>1</v>
      </c>
    </row>
    <row r="899" spans="1:183" x14ac:dyDescent="0.3">
      <c r="A899" t="s">
        <v>52</v>
      </c>
      <c r="B899" t="s">
        <v>19</v>
      </c>
      <c r="C899" t="s">
        <v>98</v>
      </c>
      <c r="D899" s="6">
        <v>44758</v>
      </c>
      <c r="F899" s="46"/>
      <c r="G899" s="46"/>
      <c r="H899" s="46"/>
      <c r="FZ899">
        <v>0</v>
      </c>
      <c r="GA899">
        <v>1</v>
      </c>
    </row>
    <row r="900" spans="1:183" x14ac:dyDescent="0.3">
      <c r="A900" t="s">
        <v>52</v>
      </c>
      <c r="B900" t="s">
        <v>19</v>
      </c>
      <c r="C900" t="s">
        <v>98</v>
      </c>
      <c r="D900" s="6">
        <v>44759</v>
      </c>
      <c r="F900" s="46"/>
      <c r="G900" s="46"/>
      <c r="H900" s="46"/>
      <c r="FZ900">
        <v>0</v>
      </c>
      <c r="GA900">
        <v>1</v>
      </c>
    </row>
    <row r="901" spans="1:183" x14ac:dyDescent="0.3">
      <c r="A901" t="s">
        <v>52</v>
      </c>
      <c r="B901" t="s">
        <v>19</v>
      </c>
      <c r="C901" t="s">
        <v>98</v>
      </c>
      <c r="D901" s="6">
        <v>44766</v>
      </c>
      <c r="F901" s="46"/>
      <c r="G901" s="46"/>
      <c r="H901" s="46"/>
      <c r="FZ901">
        <v>0</v>
      </c>
      <c r="GA901">
        <v>1</v>
      </c>
    </row>
    <row r="902" spans="1:183" x14ac:dyDescent="0.3">
      <c r="A902" t="s">
        <v>52</v>
      </c>
      <c r="B902" t="s">
        <v>19</v>
      </c>
      <c r="C902" t="s">
        <v>98</v>
      </c>
      <c r="D902" s="6">
        <v>44771</v>
      </c>
      <c r="F902" s="46"/>
      <c r="G902" s="46"/>
      <c r="H902" s="46"/>
      <c r="FZ902">
        <v>0</v>
      </c>
      <c r="GA902">
        <v>1</v>
      </c>
    </row>
    <row r="903" spans="1:183" x14ac:dyDescent="0.3">
      <c r="A903" t="s">
        <v>52</v>
      </c>
      <c r="B903" t="s">
        <v>19</v>
      </c>
      <c r="C903" t="s">
        <v>98</v>
      </c>
      <c r="D903" s="6">
        <v>44789</v>
      </c>
      <c r="F903" s="46"/>
      <c r="G903" s="46"/>
      <c r="H903" s="46"/>
      <c r="FZ903">
        <v>0</v>
      </c>
      <c r="GA903">
        <v>1</v>
      </c>
    </row>
    <row r="904" spans="1:183" x14ac:dyDescent="0.3">
      <c r="A904" t="s">
        <v>52</v>
      </c>
      <c r="B904" t="s">
        <v>19</v>
      </c>
      <c r="C904" t="s">
        <v>98</v>
      </c>
      <c r="D904" s="6">
        <v>44790</v>
      </c>
      <c r="F904" s="46"/>
      <c r="G904" s="46"/>
      <c r="H904" s="46"/>
      <c r="FZ904">
        <v>0</v>
      </c>
      <c r="GA904">
        <v>1</v>
      </c>
    </row>
    <row r="905" spans="1:183" x14ac:dyDescent="0.3">
      <c r="A905" t="s">
        <v>52</v>
      </c>
      <c r="B905" t="s">
        <v>19</v>
      </c>
      <c r="C905" t="s">
        <v>98</v>
      </c>
      <c r="D905" s="6">
        <v>44792</v>
      </c>
      <c r="F905" s="46"/>
      <c r="G905" s="46"/>
      <c r="H905" s="46"/>
      <c r="FZ905">
        <v>0</v>
      </c>
      <c r="GA905">
        <v>1</v>
      </c>
    </row>
    <row r="906" spans="1:183" x14ac:dyDescent="0.3">
      <c r="A906" t="s">
        <v>52</v>
      </c>
      <c r="B906" t="s">
        <v>19</v>
      </c>
      <c r="C906" t="s">
        <v>98</v>
      </c>
      <c r="D906" s="6">
        <v>44806</v>
      </c>
      <c r="F906" s="46"/>
      <c r="G906" s="46"/>
      <c r="H906" s="46"/>
      <c r="FZ906">
        <v>0</v>
      </c>
      <c r="GA906">
        <v>1</v>
      </c>
    </row>
    <row r="907" spans="1:183" x14ac:dyDescent="0.3">
      <c r="A907" t="s">
        <v>52</v>
      </c>
      <c r="B907" t="s">
        <v>19</v>
      </c>
      <c r="C907" t="s">
        <v>98</v>
      </c>
      <c r="D907" s="6">
        <v>44809</v>
      </c>
      <c r="F907" s="46"/>
      <c r="G907" s="46"/>
      <c r="H907" s="46"/>
      <c r="FZ907">
        <v>0</v>
      </c>
      <c r="GA907">
        <v>1</v>
      </c>
    </row>
    <row r="908" spans="1:183" x14ac:dyDescent="0.3">
      <c r="A908" t="s">
        <v>52</v>
      </c>
      <c r="B908" t="s">
        <v>19</v>
      </c>
      <c r="C908" t="s">
        <v>98</v>
      </c>
      <c r="D908" s="6">
        <v>44810</v>
      </c>
      <c r="F908" s="46"/>
      <c r="G908" s="46"/>
      <c r="H908" s="46"/>
      <c r="FZ908">
        <v>0</v>
      </c>
      <c r="GA908">
        <v>1</v>
      </c>
    </row>
    <row r="909" spans="1:183" x14ac:dyDescent="0.3">
      <c r="A909" t="s">
        <v>52</v>
      </c>
      <c r="B909" t="s">
        <v>19</v>
      </c>
      <c r="C909" t="s">
        <v>98</v>
      </c>
      <c r="D909" s="6">
        <v>44811</v>
      </c>
      <c r="F909" s="46"/>
      <c r="G909" s="46"/>
      <c r="H909" s="46"/>
      <c r="FZ909">
        <v>0</v>
      </c>
      <c r="GA909">
        <v>1</v>
      </c>
    </row>
    <row r="910" spans="1:183" x14ac:dyDescent="0.3">
      <c r="A910" t="s">
        <v>52</v>
      </c>
      <c r="B910" t="s">
        <v>19</v>
      </c>
      <c r="C910" t="s">
        <v>98</v>
      </c>
      <c r="D910" s="6">
        <v>44812</v>
      </c>
      <c r="F910" s="46"/>
      <c r="G910" s="46"/>
      <c r="H910" s="46"/>
      <c r="FZ910">
        <v>0</v>
      </c>
      <c r="GA910">
        <v>1</v>
      </c>
    </row>
    <row r="911" spans="1:183" x14ac:dyDescent="0.3">
      <c r="A911" t="s">
        <v>52</v>
      </c>
      <c r="B911" t="s">
        <v>19</v>
      </c>
      <c r="C911" t="s">
        <v>98</v>
      </c>
      <c r="D911" s="6">
        <v>44813</v>
      </c>
      <c r="F911" s="46"/>
      <c r="G911" s="46"/>
      <c r="H911" s="46"/>
      <c r="FZ911">
        <v>0</v>
      </c>
      <c r="GA911">
        <v>1</v>
      </c>
    </row>
    <row r="912" spans="1:183" x14ac:dyDescent="0.3">
      <c r="A912" t="s">
        <v>52</v>
      </c>
      <c r="B912" t="s">
        <v>19</v>
      </c>
      <c r="C912" t="s">
        <v>105</v>
      </c>
      <c r="D912" s="6">
        <v>44753</v>
      </c>
      <c r="F912" s="46"/>
      <c r="G912" s="46"/>
      <c r="H912" s="46"/>
      <c r="FZ912">
        <v>0</v>
      </c>
      <c r="GA912">
        <v>1</v>
      </c>
    </row>
    <row r="913" spans="1:183" x14ac:dyDescent="0.3">
      <c r="A913" t="s">
        <v>52</v>
      </c>
      <c r="B913" t="s">
        <v>19</v>
      </c>
      <c r="C913" t="s">
        <v>105</v>
      </c>
      <c r="D913" s="6">
        <v>44758</v>
      </c>
      <c r="F913" s="46"/>
      <c r="G913" s="46"/>
      <c r="H913" s="46"/>
      <c r="FZ913">
        <v>0</v>
      </c>
      <c r="GA913">
        <v>1</v>
      </c>
    </row>
    <row r="914" spans="1:183" x14ac:dyDescent="0.3">
      <c r="A914" t="s">
        <v>52</v>
      </c>
      <c r="B914" t="s">
        <v>19</v>
      </c>
      <c r="C914" t="s">
        <v>105</v>
      </c>
      <c r="D914" s="6">
        <v>44759</v>
      </c>
      <c r="F914" s="46"/>
      <c r="G914" s="46"/>
      <c r="H914" s="46"/>
      <c r="FZ914">
        <v>0</v>
      </c>
      <c r="GA914">
        <v>1</v>
      </c>
    </row>
    <row r="915" spans="1:183" x14ac:dyDescent="0.3">
      <c r="A915" t="s">
        <v>52</v>
      </c>
      <c r="B915" t="s">
        <v>19</v>
      </c>
      <c r="C915" t="s">
        <v>105</v>
      </c>
      <c r="D915" s="6">
        <v>44766</v>
      </c>
      <c r="F915" s="46"/>
      <c r="G915" s="46"/>
      <c r="H915" s="46"/>
      <c r="FZ915">
        <v>0</v>
      </c>
      <c r="GA915">
        <v>1</v>
      </c>
    </row>
    <row r="916" spans="1:183" x14ac:dyDescent="0.3">
      <c r="A916" t="s">
        <v>52</v>
      </c>
      <c r="B916" t="s">
        <v>19</v>
      </c>
      <c r="C916" t="s">
        <v>105</v>
      </c>
      <c r="D916" s="6">
        <v>44771</v>
      </c>
      <c r="F916" s="46"/>
      <c r="G916" s="46"/>
      <c r="H916" s="46"/>
      <c r="FZ916">
        <v>0</v>
      </c>
      <c r="GA916">
        <v>1</v>
      </c>
    </row>
    <row r="917" spans="1:183" x14ac:dyDescent="0.3">
      <c r="A917" t="s">
        <v>52</v>
      </c>
      <c r="B917" t="s">
        <v>19</v>
      </c>
      <c r="C917" t="s">
        <v>105</v>
      </c>
      <c r="D917" s="6">
        <v>44789</v>
      </c>
      <c r="F917" s="46"/>
      <c r="G917" s="46"/>
      <c r="H917" s="46"/>
      <c r="FZ917">
        <v>0</v>
      </c>
      <c r="GA917">
        <v>1</v>
      </c>
    </row>
    <row r="918" spans="1:183" x14ac:dyDescent="0.3">
      <c r="A918" t="s">
        <v>52</v>
      </c>
      <c r="B918" t="s">
        <v>19</v>
      </c>
      <c r="C918" t="s">
        <v>105</v>
      </c>
      <c r="D918" s="6">
        <v>44790</v>
      </c>
      <c r="F918" s="46"/>
      <c r="G918" s="46"/>
      <c r="H918" s="46"/>
      <c r="FZ918">
        <v>0</v>
      </c>
      <c r="GA918">
        <v>1</v>
      </c>
    </row>
    <row r="919" spans="1:183" x14ac:dyDescent="0.3">
      <c r="A919" t="s">
        <v>52</v>
      </c>
      <c r="B919" t="s">
        <v>19</v>
      </c>
      <c r="C919" t="s">
        <v>105</v>
      </c>
      <c r="D919" s="6">
        <v>44792</v>
      </c>
      <c r="F919" s="46"/>
      <c r="G919" s="46"/>
      <c r="H919" s="46"/>
      <c r="FZ919">
        <v>0</v>
      </c>
      <c r="GA919">
        <v>1</v>
      </c>
    </row>
    <row r="920" spans="1:183" x14ac:dyDescent="0.3">
      <c r="A920" t="s">
        <v>52</v>
      </c>
      <c r="B920" t="s">
        <v>19</v>
      </c>
      <c r="C920" t="s">
        <v>105</v>
      </c>
      <c r="D920" s="6">
        <v>44806</v>
      </c>
      <c r="F920" s="46"/>
      <c r="G920" s="46"/>
      <c r="H920" s="46"/>
      <c r="FZ920">
        <v>0</v>
      </c>
      <c r="GA920">
        <v>1</v>
      </c>
    </row>
    <row r="921" spans="1:183" x14ac:dyDescent="0.3">
      <c r="A921" t="s">
        <v>52</v>
      </c>
      <c r="B921" t="s">
        <v>19</v>
      </c>
      <c r="C921" t="s">
        <v>105</v>
      </c>
      <c r="D921" s="6">
        <v>44809</v>
      </c>
      <c r="F921" s="46"/>
      <c r="G921" s="46"/>
      <c r="H921" s="46"/>
      <c r="FZ921">
        <v>0</v>
      </c>
      <c r="GA921">
        <v>1</v>
      </c>
    </row>
    <row r="922" spans="1:183" x14ac:dyDescent="0.3">
      <c r="A922" t="s">
        <v>52</v>
      </c>
      <c r="B922" t="s">
        <v>19</v>
      </c>
      <c r="C922" t="s">
        <v>105</v>
      </c>
      <c r="D922" s="6">
        <v>44810</v>
      </c>
      <c r="F922" s="46"/>
      <c r="G922" s="46"/>
      <c r="H922" s="46"/>
      <c r="FZ922">
        <v>0</v>
      </c>
      <c r="GA922">
        <v>1</v>
      </c>
    </row>
    <row r="923" spans="1:183" x14ac:dyDescent="0.3">
      <c r="A923" t="s">
        <v>52</v>
      </c>
      <c r="B923" t="s">
        <v>19</v>
      </c>
      <c r="C923" t="s">
        <v>105</v>
      </c>
      <c r="D923" s="6">
        <v>44811</v>
      </c>
      <c r="F923" s="46"/>
      <c r="G923" s="46"/>
      <c r="H923" s="46"/>
      <c r="FZ923">
        <v>0</v>
      </c>
      <c r="GA923">
        <v>1</v>
      </c>
    </row>
    <row r="924" spans="1:183" x14ac:dyDescent="0.3">
      <c r="A924" t="s">
        <v>52</v>
      </c>
      <c r="B924" t="s">
        <v>19</v>
      </c>
      <c r="C924" t="s">
        <v>105</v>
      </c>
      <c r="D924" s="6">
        <v>44812</v>
      </c>
      <c r="F924" s="46"/>
      <c r="G924" s="46"/>
      <c r="H924" s="46"/>
      <c r="FZ924">
        <v>0</v>
      </c>
      <c r="GA924">
        <v>1</v>
      </c>
    </row>
    <row r="925" spans="1:183" x14ac:dyDescent="0.3">
      <c r="A925" t="s">
        <v>52</v>
      </c>
      <c r="B925" t="s">
        <v>19</v>
      </c>
      <c r="C925" t="s">
        <v>105</v>
      </c>
      <c r="D925" s="6">
        <v>44813</v>
      </c>
      <c r="F925" s="46"/>
      <c r="G925" s="46"/>
      <c r="H925" s="46"/>
      <c r="FZ925">
        <v>0</v>
      </c>
      <c r="GA925">
        <v>1</v>
      </c>
    </row>
    <row r="926" spans="1:183" x14ac:dyDescent="0.3">
      <c r="A926" t="s">
        <v>52</v>
      </c>
      <c r="B926" t="s">
        <v>19</v>
      </c>
      <c r="C926" t="s">
        <v>93</v>
      </c>
      <c r="D926" s="6">
        <v>44753</v>
      </c>
      <c r="F926" s="46"/>
      <c r="G926" s="46"/>
      <c r="H926" s="46"/>
      <c r="FZ926">
        <v>0</v>
      </c>
      <c r="GA926">
        <v>1</v>
      </c>
    </row>
    <row r="927" spans="1:183" x14ac:dyDescent="0.3">
      <c r="A927" t="s">
        <v>52</v>
      </c>
      <c r="B927" t="s">
        <v>19</v>
      </c>
      <c r="C927" t="s">
        <v>93</v>
      </c>
      <c r="D927" s="6">
        <v>44758</v>
      </c>
      <c r="F927" s="46"/>
      <c r="G927" s="46"/>
      <c r="H927" s="46"/>
      <c r="FZ927">
        <v>0</v>
      </c>
      <c r="GA927">
        <v>1</v>
      </c>
    </row>
    <row r="928" spans="1:183" x14ac:dyDescent="0.3">
      <c r="A928" t="s">
        <v>52</v>
      </c>
      <c r="B928" t="s">
        <v>19</v>
      </c>
      <c r="C928" t="s">
        <v>93</v>
      </c>
      <c r="D928" s="6">
        <v>44759</v>
      </c>
      <c r="F928" s="46"/>
      <c r="G928" s="46"/>
      <c r="H928" s="46"/>
      <c r="FZ928">
        <v>0</v>
      </c>
      <c r="GA928">
        <v>1</v>
      </c>
    </row>
    <row r="929" spans="1:183" x14ac:dyDescent="0.3">
      <c r="A929" t="s">
        <v>52</v>
      </c>
      <c r="B929" t="s">
        <v>19</v>
      </c>
      <c r="C929" t="s">
        <v>93</v>
      </c>
      <c r="D929" s="6">
        <v>44766</v>
      </c>
      <c r="F929" s="46"/>
      <c r="G929" s="46"/>
      <c r="H929" s="46"/>
      <c r="FZ929">
        <v>0</v>
      </c>
      <c r="GA929">
        <v>1</v>
      </c>
    </row>
    <row r="930" spans="1:183" x14ac:dyDescent="0.3">
      <c r="A930" t="s">
        <v>52</v>
      </c>
      <c r="B930" t="s">
        <v>19</v>
      </c>
      <c r="C930" t="s">
        <v>93</v>
      </c>
      <c r="D930" s="6">
        <v>44771</v>
      </c>
      <c r="F930" s="46"/>
      <c r="G930" s="46"/>
      <c r="H930" s="46"/>
      <c r="FZ930">
        <v>0</v>
      </c>
      <c r="GA930">
        <v>1</v>
      </c>
    </row>
    <row r="931" spans="1:183" x14ac:dyDescent="0.3">
      <c r="A931" t="s">
        <v>52</v>
      </c>
      <c r="B931" t="s">
        <v>19</v>
      </c>
      <c r="C931" t="s">
        <v>93</v>
      </c>
      <c r="D931" s="6">
        <v>44789</v>
      </c>
      <c r="F931" s="46"/>
      <c r="G931" s="46"/>
      <c r="H931" s="46"/>
      <c r="FZ931">
        <v>0</v>
      </c>
      <c r="GA931">
        <v>1</v>
      </c>
    </row>
    <row r="932" spans="1:183" x14ac:dyDescent="0.3">
      <c r="A932" t="s">
        <v>52</v>
      </c>
      <c r="B932" t="s">
        <v>19</v>
      </c>
      <c r="C932" t="s">
        <v>93</v>
      </c>
      <c r="D932" s="6">
        <v>44790</v>
      </c>
      <c r="F932" s="46"/>
      <c r="G932" s="46"/>
      <c r="H932" s="46"/>
      <c r="FZ932">
        <v>0</v>
      </c>
      <c r="GA932">
        <v>1</v>
      </c>
    </row>
    <row r="933" spans="1:183" x14ac:dyDescent="0.3">
      <c r="A933" t="s">
        <v>52</v>
      </c>
      <c r="B933" t="s">
        <v>19</v>
      </c>
      <c r="C933" t="s">
        <v>93</v>
      </c>
      <c r="D933" s="6">
        <v>44792</v>
      </c>
      <c r="F933" s="46"/>
      <c r="G933" s="46"/>
      <c r="H933" s="46"/>
      <c r="FZ933">
        <v>0</v>
      </c>
      <c r="GA933">
        <v>1</v>
      </c>
    </row>
    <row r="934" spans="1:183" x14ac:dyDescent="0.3">
      <c r="A934" t="s">
        <v>52</v>
      </c>
      <c r="B934" t="s">
        <v>19</v>
      </c>
      <c r="C934" t="s">
        <v>93</v>
      </c>
      <c r="D934" s="6">
        <v>44806</v>
      </c>
      <c r="F934" s="46"/>
      <c r="G934" s="46"/>
      <c r="H934" s="46"/>
      <c r="FZ934">
        <v>0</v>
      </c>
      <c r="GA934">
        <v>1</v>
      </c>
    </row>
    <row r="935" spans="1:183" x14ac:dyDescent="0.3">
      <c r="A935" t="s">
        <v>52</v>
      </c>
      <c r="B935" t="s">
        <v>19</v>
      </c>
      <c r="C935" t="s">
        <v>93</v>
      </c>
      <c r="D935" s="6">
        <v>44809</v>
      </c>
      <c r="F935" s="46"/>
      <c r="G935" s="46"/>
      <c r="H935" s="46"/>
      <c r="FZ935">
        <v>0</v>
      </c>
      <c r="GA935">
        <v>1</v>
      </c>
    </row>
    <row r="936" spans="1:183" x14ac:dyDescent="0.3">
      <c r="A936" t="s">
        <v>52</v>
      </c>
      <c r="B936" t="s">
        <v>19</v>
      </c>
      <c r="C936" t="s">
        <v>93</v>
      </c>
      <c r="D936" s="6">
        <v>44810</v>
      </c>
      <c r="F936" s="46"/>
      <c r="G936" s="46"/>
      <c r="H936" s="46"/>
      <c r="FZ936">
        <v>0</v>
      </c>
      <c r="GA936">
        <v>1</v>
      </c>
    </row>
    <row r="937" spans="1:183" x14ac:dyDescent="0.3">
      <c r="A937" t="s">
        <v>52</v>
      </c>
      <c r="B937" t="s">
        <v>19</v>
      </c>
      <c r="C937" t="s">
        <v>93</v>
      </c>
      <c r="D937" s="6">
        <v>44811</v>
      </c>
      <c r="F937" s="46"/>
      <c r="G937" s="46"/>
      <c r="H937" s="46"/>
      <c r="FZ937">
        <v>0</v>
      </c>
      <c r="GA937">
        <v>1</v>
      </c>
    </row>
    <row r="938" spans="1:183" x14ac:dyDescent="0.3">
      <c r="A938" t="s">
        <v>52</v>
      </c>
      <c r="B938" t="s">
        <v>19</v>
      </c>
      <c r="C938" t="s">
        <v>93</v>
      </c>
      <c r="D938" s="6">
        <v>44812</v>
      </c>
      <c r="F938" s="46"/>
      <c r="G938" s="46"/>
      <c r="H938" s="46"/>
      <c r="FZ938">
        <v>0</v>
      </c>
      <c r="GA938">
        <v>1</v>
      </c>
    </row>
    <row r="939" spans="1:183" x14ac:dyDescent="0.3">
      <c r="A939" t="s">
        <v>52</v>
      </c>
      <c r="B939" t="s">
        <v>19</v>
      </c>
      <c r="C939" t="s">
        <v>93</v>
      </c>
      <c r="D939" s="6">
        <v>44813</v>
      </c>
      <c r="F939" s="46"/>
      <c r="G939" s="46"/>
      <c r="H939" s="46"/>
      <c r="FZ939">
        <v>0</v>
      </c>
      <c r="GA939">
        <v>1</v>
      </c>
    </row>
    <row r="940" spans="1:183" x14ac:dyDescent="0.3">
      <c r="A940" t="s">
        <v>52</v>
      </c>
      <c r="B940" t="s">
        <v>19</v>
      </c>
      <c r="C940" t="s">
        <v>101</v>
      </c>
      <c r="D940" s="6">
        <v>44753</v>
      </c>
      <c r="F940" s="46"/>
      <c r="G940" s="46"/>
      <c r="H940" s="46"/>
      <c r="FZ940">
        <v>0</v>
      </c>
      <c r="GA940">
        <v>1</v>
      </c>
    </row>
    <row r="941" spans="1:183" x14ac:dyDescent="0.3">
      <c r="A941" t="s">
        <v>52</v>
      </c>
      <c r="B941" t="s">
        <v>19</v>
      </c>
      <c r="C941" t="s">
        <v>101</v>
      </c>
      <c r="D941" s="6">
        <v>44758</v>
      </c>
      <c r="F941" s="46"/>
      <c r="G941" s="46"/>
      <c r="H941" s="46"/>
      <c r="FZ941">
        <v>0</v>
      </c>
      <c r="GA941">
        <v>1</v>
      </c>
    </row>
    <row r="942" spans="1:183" x14ac:dyDescent="0.3">
      <c r="A942" t="s">
        <v>52</v>
      </c>
      <c r="B942" t="s">
        <v>19</v>
      </c>
      <c r="C942" t="s">
        <v>101</v>
      </c>
      <c r="D942" s="6">
        <v>44759</v>
      </c>
      <c r="F942" s="46"/>
      <c r="G942" s="46"/>
      <c r="H942" s="46"/>
      <c r="FZ942">
        <v>0</v>
      </c>
      <c r="GA942">
        <v>1</v>
      </c>
    </row>
    <row r="943" spans="1:183" x14ac:dyDescent="0.3">
      <c r="A943" t="s">
        <v>52</v>
      </c>
      <c r="B943" t="s">
        <v>19</v>
      </c>
      <c r="C943" t="s">
        <v>101</v>
      </c>
      <c r="D943" s="6">
        <v>44766</v>
      </c>
      <c r="F943" s="46"/>
      <c r="G943" s="46"/>
      <c r="H943" s="46"/>
      <c r="FZ943">
        <v>0</v>
      </c>
      <c r="GA943">
        <v>1</v>
      </c>
    </row>
    <row r="944" spans="1:183" x14ac:dyDescent="0.3">
      <c r="A944" t="s">
        <v>52</v>
      </c>
      <c r="B944" t="s">
        <v>19</v>
      </c>
      <c r="C944" t="s">
        <v>101</v>
      </c>
      <c r="D944" s="6">
        <v>44771</v>
      </c>
      <c r="F944" s="46"/>
      <c r="G944" s="46"/>
      <c r="H944" s="46"/>
      <c r="FZ944">
        <v>0</v>
      </c>
      <c r="GA944">
        <v>1</v>
      </c>
    </row>
    <row r="945" spans="1:183" x14ac:dyDescent="0.3">
      <c r="A945" t="s">
        <v>52</v>
      </c>
      <c r="B945" t="s">
        <v>19</v>
      </c>
      <c r="C945" t="s">
        <v>101</v>
      </c>
      <c r="D945" s="6">
        <v>44789</v>
      </c>
      <c r="F945" s="46"/>
      <c r="G945" s="46"/>
      <c r="H945" s="46"/>
      <c r="FZ945">
        <v>0</v>
      </c>
      <c r="GA945">
        <v>1</v>
      </c>
    </row>
    <row r="946" spans="1:183" x14ac:dyDescent="0.3">
      <c r="A946" t="s">
        <v>52</v>
      </c>
      <c r="B946" t="s">
        <v>19</v>
      </c>
      <c r="C946" t="s">
        <v>101</v>
      </c>
      <c r="D946" s="6">
        <v>44790</v>
      </c>
      <c r="F946" s="46"/>
      <c r="G946" s="46"/>
      <c r="H946" s="46"/>
      <c r="FZ946">
        <v>0</v>
      </c>
      <c r="GA946">
        <v>1</v>
      </c>
    </row>
    <row r="947" spans="1:183" x14ac:dyDescent="0.3">
      <c r="A947" t="s">
        <v>52</v>
      </c>
      <c r="B947" t="s">
        <v>19</v>
      </c>
      <c r="C947" t="s">
        <v>101</v>
      </c>
      <c r="D947" s="6">
        <v>44792</v>
      </c>
      <c r="F947" s="46"/>
      <c r="G947" s="46"/>
      <c r="H947" s="46"/>
      <c r="FZ947">
        <v>0</v>
      </c>
      <c r="GA947">
        <v>1</v>
      </c>
    </row>
    <row r="948" spans="1:183" x14ac:dyDescent="0.3">
      <c r="A948" t="s">
        <v>52</v>
      </c>
      <c r="B948" t="s">
        <v>19</v>
      </c>
      <c r="C948" t="s">
        <v>101</v>
      </c>
      <c r="D948" s="6">
        <v>44806</v>
      </c>
      <c r="F948" s="46"/>
      <c r="G948" s="46"/>
      <c r="H948" s="46"/>
      <c r="FZ948">
        <v>0</v>
      </c>
      <c r="GA948">
        <v>1</v>
      </c>
    </row>
    <row r="949" spans="1:183" x14ac:dyDescent="0.3">
      <c r="A949" t="s">
        <v>52</v>
      </c>
      <c r="B949" t="s">
        <v>19</v>
      </c>
      <c r="C949" t="s">
        <v>101</v>
      </c>
      <c r="D949" s="6">
        <v>44809</v>
      </c>
      <c r="F949" s="46"/>
      <c r="G949" s="46"/>
      <c r="H949" s="46"/>
      <c r="FZ949">
        <v>0</v>
      </c>
      <c r="GA949">
        <v>1</v>
      </c>
    </row>
    <row r="950" spans="1:183" x14ac:dyDescent="0.3">
      <c r="A950" t="s">
        <v>52</v>
      </c>
      <c r="B950" t="s">
        <v>19</v>
      </c>
      <c r="C950" t="s">
        <v>101</v>
      </c>
      <c r="D950" s="6">
        <v>44810</v>
      </c>
      <c r="F950" s="46"/>
      <c r="G950" s="46"/>
      <c r="H950" s="46"/>
      <c r="FZ950">
        <v>0</v>
      </c>
      <c r="GA950">
        <v>1</v>
      </c>
    </row>
    <row r="951" spans="1:183" x14ac:dyDescent="0.3">
      <c r="A951" t="s">
        <v>52</v>
      </c>
      <c r="B951" t="s">
        <v>19</v>
      </c>
      <c r="C951" t="s">
        <v>101</v>
      </c>
      <c r="D951" s="6">
        <v>44811</v>
      </c>
      <c r="F951" s="46"/>
      <c r="G951" s="46"/>
      <c r="H951" s="46"/>
      <c r="FZ951">
        <v>0</v>
      </c>
      <c r="GA951">
        <v>1</v>
      </c>
    </row>
    <row r="952" spans="1:183" x14ac:dyDescent="0.3">
      <c r="A952" t="s">
        <v>52</v>
      </c>
      <c r="B952" t="s">
        <v>19</v>
      </c>
      <c r="C952" t="s">
        <v>101</v>
      </c>
      <c r="D952" s="6">
        <v>44812</v>
      </c>
      <c r="F952" s="46"/>
      <c r="G952" s="46"/>
      <c r="H952" s="46"/>
      <c r="FZ952">
        <v>0</v>
      </c>
      <c r="GA952">
        <v>1</v>
      </c>
    </row>
    <row r="953" spans="1:183" x14ac:dyDescent="0.3">
      <c r="A953" t="s">
        <v>52</v>
      </c>
      <c r="B953" t="s">
        <v>19</v>
      </c>
      <c r="C953" t="s">
        <v>101</v>
      </c>
      <c r="D953" s="6">
        <v>44813</v>
      </c>
      <c r="F953" s="46"/>
      <c r="G953" s="46"/>
      <c r="H953" s="46"/>
      <c r="FZ953">
        <v>0</v>
      </c>
      <c r="GA953">
        <v>1</v>
      </c>
    </row>
    <row r="954" spans="1:183" x14ac:dyDescent="0.3">
      <c r="A954" t="s">
        <v>52</v>
      </c>
      <c r="B954" t="s">
        <v>20</v>
      </c>
      <c r="C954" t="s">
        <v>99</v>
      </c>
      <c r="D954" s="6">
        <v>44753</v>
      </c>
      <c r="F954" s="46"/>
      <c r="G954" s="46"/>
      <c r="H954" s="46"/>
      <c r="FZ954">
        <v>0</v>
      </c>
      <c r="GA954">
        <v>1</v>
      </c>
    </row>
    <row r="955" spans="1:183" x14ac:dyDescent="0.3">
      <c r="A955" t="s">
        <v>52</v>
      </c>
      <c r="B955" t="s">
        <v>20</v>
      </c>
      <c r="C955" t="s">
        <v>99</v>
      </c>
      <c r="D955" s="6">
        <v>44758</v>
      </c>
      <c r="F955" s="46"/>
      <c r="G955" s="46"/>
      <c r="H955" s="46"/>
      <c r="FZ955">
        <v>0</v>
      </c>
      <c r="GA955">
        <v>1</v>
      </c>
    </row>
    <row r="956" spans="1:183" x14ac:dyDescent="0.3">
      <c r="A956" t="s">
        <v>52</v>
      </c>
      <c r="B956" t="s">
        <v>20</v>
      </c>
      <c r="C956" t="s">
        <v>99</v>
      </c>
      <c r="D956" s="6">
        <v>44759</v>
      </c>
      <c r="F956" s="46"/>
      <c r="G956" s="46"/>
      <c r="H956" s="46"/>
      <c r="FZ956">
        <v>0</v>
      </c>
      <c r="GA956">
        <v>1</v>
      </c>
    </row>
    <row r="957" spans="1:183" x14ac:dyDescent="0.3">
      <c r="A957" t="s">
        <v>52</v>
      </c>
      <c r="B957" t="s">
        <v>20</v>
      </c>
      <c r="C957" t="s">
        <v>99</v>
      </c>
      <c r="D957" s="6">
        <v>44766</v>
      </c>
      <c r="F957" s="46"/>
      <c r="G957" s="46"/>
      <c r="H957" s="46"/>
      <c r="FZ957">
        <v>0</v>
      </c>
      <c r="GA957">
        <v>1</v>
      </c>
    </row>
    <row r="958" spans="1:183" x14ac:dyDescent="0.3">
      <c r="A958" t="s">
        <v>52</v>
      </c>
      <c r="B958" t="s">
        <v>20</v>
      </c>
      <c r="C958" t="s">
        <v>99</v>
      </c>
      <c r="D958" s="6">
        <v>44771</v>
      </c>
      <c r="F958" s="46"/>
      <c r="G958" s="46"/>
      <c r="H958" s="46"/>
      <c r="FZ958">
        <v>0</v>
      </c>
      <c r="GA958">
        <v>1</v>
      </c>
    </row>
    <row r="959" spans="1:183" x14ac:dyDescent="0.3">
      <c r="A959" t="s">
        <v>52</v>
      </c>
      <c r="B959" t="s">
        <v>20</v>
      </c>
      <c r="C959" t="s">
        <v>99</v>
      </c>
      <c r="D959" s="6">
        <v>44789</v>
      </c>
      <c r="F959" s="46"/>
      <c r="G959" s="46"/>
      <c r="H959" s="46"/>
      <c r="FZ959">
        <v>0</v>
      </c>
      <c r="GA959">
        <v>1</v>
      </c>
    </row>
    <row r="960" spans="1:183" x14ac:dyDescent="0.3">
      <c r="A960" t="s">
        <v>52</v>
      </c>
      <c r="B960" t="s">
        <v>20</v>
      </c>
      <c r="C960" t="s">
        <v>99</v>
      </c>
      <c r="D960" s="6">
        <v>44790</v>
      </c>
      <c r="F960" s="46"/>
      <c r="G960" s="46"/>
      <c r="H960" s="46"/>
      <c r="FZ960">
        <v>0</v>
      </c>
      <c r="GA960">
        <v>1</v>
      </c>
    </row>
    <row r="961" spans="1:183" x14ac:dyDescent="0.3">
      <c r="A961" t="s">
        <v>52</v>
      </c>
      <c r="B961" t="s">
        <v>20</v>
      </c>
      <c r="C961" t="s">
        <v>99</v>
      </c>
      <c r="D961" s="6">
        <v>44792</v>
      </c>
      <c r="F961" s="46"/>
      <c r="G961" s="46"/>
      <c r="H961" s="46"/>
      <c r="FZ961">
        <v>0</v>
      </c>
      <c r="GA961">
        <v>1</v>
      </c>
    </row>
    <row r="962" spans="1:183" x14ac:dyDescent="0.3">
      <c r="A962" t="s">
        <v>52</v>
      </c>
      <c r="B962" t="s">
        <v>20</v>
      </c>
      <c r="C962" t="s">
        <v>99</v>
      </c>
      <c r="D962" s="6">
        <v>44806</v>
      </c>
      <c r="F962" s="46"/>
      <c r="G962" s="46"/>
      <c r="H962" s="46"/>
      <c r="FZ962">
        <v>0</v>
      </c>
      <c r="GA962">
        <v>1</v>
      </c>
    </row>
    <row r="963" spans="1:183" x14ac:dyDescent="0.3">
      <c r="A963" t="s">
        <v>52</v>
      </c>
      <c r="B963" t="s">
        <v>20</v>
      </c>
      <c r="C963" t="s">
        <v>99</v>
      </c>
      <c r="D963" s="6">
        <v>44809</v>
      </c>
      <c r="F963" s="46"/>
      <c r="G963" s="46"/>
      <c r="H963" s="46"/>
      <c r="FZ963">
        <v>0</v>
      </c>
      <c r="GA963">
        <v>1</v>
      </c>
    </row>
    <row r="964" spans="1:183" x14ac:dyDescent="0.3">
      <c r="A964" t="s">
        <v>52</v>
      </c>
      <c r="B964" t="s">
        <v>20</v>
      </c>
      <c r="C964" t="s">
        <v>99</v>
      </c>
      <c r="D964" s="6">
        <v>44810</v>
      </c>
      <c r="F964" s="46"/>
      <c r="G964" s="46"/>
      <c r="H964" s="46"/>
      <c r="FZ964">
        <v>0</v>
      </c>
      <c r="GA964">
        <v>1</v>
      </c>
    </row>
    <row r="965" spans="1:183" x14ac:dyDescent="0.3">
      <c r="A965" t="s">
        <v>52</v>
      </c>
      <c r="B965" t="s">
        <v>20</v>
      </c>
      <c r="C965" t="s">
        <v>99</v>
      </c>
      <c r="D965" s="6">
        <v>44811</v>
      </c>
      <c r="F965" s="46"/>
      <c r="G965" s="46"/>
      <c r="H965" s="46"/>
      <c r="FZ965">
        <v>0</v>
      </c>
      <c r="GA965">
        <v>1</v>
      </c>
    </row>
    <row r="966" spans="1:183" x14ac:dyDescent="0.3">
      <c r="A966" t="s">
        <v>52</v>
      </c>
      <c r="B966" t="s">
        <v>20</v>
      </c>
      <c r="C966" t="s">
        <v>99</v>
      </c>
      <c r="D966" s="6">
        <v>44812</v>
      </c>
      <c r="F966" s="46"/>
      <c r="G966" s="46"/>
      <c r="H966" s="46"/>
      <c r="FZ966">
        <v>0</v>
      </c>
      <c r="GA966">
        <v>1</v>
      </c>
    </row>
    <row r="967" spans="1:183" x14ac:dyDescent="0.3">
      <c r="A967" t="s">
        <v>52</v>
      </c>
      <c r="B967" t="s">
        <v>20</v>
      </c>
      <c r="C967" t="s">
        <v>99</v>
      </c>
      <c r="D967" s="6">
        <v>44813</v>
      </c>
      <c r="F967" s="46"/>
      <c r="G967" s="46"/>
      <c r="H967" s="46"/>
      <c r="FZ967">
        <v>0</v>
      </c>
      <c r="GA967">
        <v>1</v>
      </c>
    </row>
    <row r="968" spans="1:183" x14ac:dyDescent="0.3">
      <c r="A968" t="s">
        <v>52</v>
      </c>
      <c r="B968" t="s">
        <v>20</v>
      </c>
      <c r="C968" t="s">
        <v>100</v>
      </c>
      <c r="D968" s="6">
        <v>44753</v>
      </c>
      <c r="F968" s="46"/>
      <c r="G968" s="46"/>
      <c r="H968" s="46"/>
      <c r="FZ968">
        <v>0</v>
      </c>
      <c r="GA968">
        <v>1</v>
      </c>
    </row>
    <row r="969" spans="1:183" x14ac:dyDescent="0.3">
      <c r="A969" t="s">
        <v>52</v>
      </c>
      <c r="B969" t="s">
        <v>20</v>
      </c>
      <c r="C969" t="s">
        <v>100</v>
      </c>
      <c r="D969" s="6">
        <v>44758</v>
      </c>
      <c r="F969" s="46"/>
      <c r="G969" s="46"/>
      <c r="H969" s="46"/>
      <c r="FZ969">
        <v>0</v>
      </c>
      <c r="GA969">
        <v>1</v>
      </c>
    </row>
    <row r="970" spans="1:183" x14ac:dyDescent="0.3">
      <c r="A970" t="s">
        <v>52</v>
      </c>
      <c r="B970" t="s">
        <v>20</v>
      </c>
      <c r="C970" t="s">
        <v>100</v>
      </c>
      <c r="D970" s="6">
        <v>44759</v>
      </c>
      <c r="F970" s="46"/>
      <c r="G970" s="46"/>
      <c r="H970" s="46"/>
      <c r="BJ970" s="34"/>
      <c r="FZ970">
        <v>0</v>
      </c>
      <c r="GA970">
        <v>1</v>
      </c>
    </row>
    <row r="971" spans="1:183" x14ac:dyDescent="0.3">
      <c r="A971" t="s">
        <v>52</v>
      </c>
      <c r="B971" t="s">
        <v>20</v>
      </c>
      <c r="C971" t="s">
        <v>100</v>
      </c>
      <c r="D971" s="6">
        <v>44766</v>
      </c>
      <c r="F971" s="46"/>
      <c r="G971" s="46"/>
      <c r="H971" s="46"/>
      <c r="FZ971">
        <v>0</v>
      </c>
      <c r="GA971">
        <v>1</v>
      </c>
    </row>
    <row r="972" spans="1:183" x14ac:dyDescent="0.3">
      <c r="A972" t="s">
        <v>52</v>
      </c>
      <c r="B972" t="s">
        <v>20</v>
      </c>
      <c r="C972" t="s">
        <v>100</v>
      </c>
      <c r="D972" s="6">
        <v>44771</v>
      </c>
      <c r="F972" s="46"/>
      <c r="G972" s="46"/>
      <c r="H972" s="46"/>
      <c r="FZ972">
        <v>0</v>
      </c>
      <c r="GA972">
        <v>1</v>
      </c>
    </row>
    <row r="973" spans="1:183" x14ac:dyDescent="0.3">
      <c r="A973" t="s">
        <v>52</v>
      </c>
      <c r="B973" t="s">
        <v>20</v>
      </c>
      <c r="C973" t="s">
        <v>100</v>
      </c>
      <c r="D973" s="6">
        <v>44789</v>
      </c>
      <c r="F973" s="46"/>
      <c r="G973" s="46"/>
      <c r="H973" s="46"/>
      <c r="FZ973">
        <v>0</v>
      </c>
      <c r="GA973">
        <v>1</v>
      </c>
    </row>
    <row r="974" spans="1:183" x14ac:dyDescent="0.3">
      <c r="A974" t="s">
        <v>52</v>
      </c>
      <c r="B974" t="s">
        <v>20</v>
      </c>
      <c r="C974" t="s">
        <v>100</v>
      </c>
      <c r="D974" s="6">
        <v>44790</v>
      </c>
      <c r="F974" s="46"/>
      <c r="G974" s="46"/>
      <c r="H974" s="46"/>
      <c r="FZ974">
        <v>0</v>
      </c>
      <c r="GA974">
        <v>1</v>
      </c>
    </row>
    <row r="975" spans="1:183" x14ac:dyDescent="0.3">
      <c r="A975" t="s">
        <v>52</v>
      </c>
      <c r="B975" t="s">
        <v>20</v>
      </c>
      <c r="C975" t="s">
        <v>100</v>
      </c>
      <c r="D975" s="6">
        <v>44792</v>
      </c>
      <c r="F975" s="46"/>
      <c r="G975" s="46"/>
      <c r="H975" s="46"/>
      <c r="FZ975">
        <v>0</v>
      </c>
      <c r="GA975">
        <v>1</v>
      </c>
    </row>
    <row r="976" spans="1:183" x14ac:dyDescent="0.3">
      <c r="A976" t="s">
        <v>52</v>
      </c>
      <c r="B976" t="s">
        <v>20</v>
      </c>
      <c r="C976" t="s">
        <v>100</v>
      </c>
      <c r="D976" s="6">
        <v>44806</v>
      </c>
      <c r="F976" s="46"/>
      <c r="G976" s="46"/>
      <c r="H976" s="46"/>
      <c r="FZ976">
        <v>0</v>
      </c>
      <c r="GA976">
        <v>1</v>
      </c>
    </row>
    <row r="977" spans="1:183" x14ac:dyDescent="0.3">
      <c r="A977" t="s">
        <v>52</v>
      </c>
      <c r="B977" t="s">
        <v>20</v>
      </c>
      <c r="C977" t="s">
        <v>100</v>
      </c>
      <c r="D977" s="6">
        <v>44809</v>
      </c>
      <c r="F977" s="46"/>
      <c r="G977" s="46"/>
      <c r="H977" s="46"/>
      <c r="FZ977">
        <v>0</v>
      </c>
      <c r="GA977">
        <v>1</v>
      </c>
    </row>
    <row r="978" spans="1:183" x14ac:dyDescent="0.3">
      <c r="A978" t="s">
        <v>52</v>
      </c>
      <c r="B978" t="s">
        <v>20</v>
      </c>
      <c r="C978" t="s">
        <v>100</v>
      </c>
      <c r="D978" s="6">
        <v>44810</v>
      </c>
      <c r="F978" s="46"/>
      <c r="G978" s="46"/>
      <c r="H978" s="46"/>
      <c r="FZ978">
        <v>0</v>
      </c>
      <c r="GA978">
        <v>1</v>
      </c>
    </row>
    <row r="979" spans="1:183" x14ac:dyDescent="0.3">
      <c r="A979" t="s">
        <v>52</v>
      </c>
      <c r="B979" t="s">
        <v>20</v>
      </c>
      <c r="C979" t="s">
        <v>100</v>
      </c>
      <c r="D979" s="6">
        <v>44811</v>
      </c>
      <c r="F979" s="46"/>
      <c r="G979" s="46"/>
      <c r="H979" s="46"/>
      <c r="FZ979">
        <v>0</v>
      </c>
      <c r="GA979">
        <v>1</v>
      </c>
    </row>
    <row r="980" spans="1:183" x14ac:dyDescent="0.3">
      <c r="A980" t="s">
        <v>52</v>
      </c>
      <c r="B980" t="s">
        <v>20</v>
      </c>
      <c r="C980" t="s">
        <v>100</v>
      </c>
      <c r="D980" s="6">
        <v>44812</v>
      </c>
      <c r="F980" s="46"/>
      <c r="G980" s="46"/>
      <c r="H980" s="46"/>
      <c r="FZ980">
        <v>0</v>
      </c>
      <c r="GA980">
        <v>1</v>
      </c>
    </row>
    <row r="981" spans="1:183" x14ac:dyDescent="0.3">
      <c r="A981" t="s">
        <v>52</v>
      </c>
      <c r="B981" t="s">
        <v>20</v>
      </c>
      <c r="C981" t="s">
        <v>100</v>
      </c>
      <c r="D981" s="6">
        <v>44813</v>
      </c>
      <c r="F981" s="46"/>
      <c r="G981" s="46"/>
      <c r="H981" s="46"/>
      <c r="FZ981">
        <v>0</v>
      </c>
      <c r="GA981">
        <v>1</v>
      </c>
    </row>
    <row r="982" spans="1:183" x14ac:dyDescent="0.3">
      <c r="A982" t="s">
        <v>52</v>
      </c>
      <c r="B982" t="s">
        <v>20</v>
      </c>
      <c r="C982" t="s">
        <v>54</v>
      </c>
      <c r="D982" s="6">
        <v>44753</v>
      </c>
      <c r="E982" s="46">
        <v>18</v>
      </c>
      <c r="F982" s="46">
        <v>19</v>
      </c>
      <c r="G982" s="46">
        <v>18</v>
      </c>
      <c r="H982" s="46">
        <v>19</v>
      </c>
      <c r="I982">
        <v>408</v>
      </c>
      <c r="J982">
        <v>66588</v>
      </c>
      <c r="K982">
        <v>0.84142910000000004</v>
      </c>
      <c r="L982">
        <v>0.68630749999999996</v>
      </c>
      <c r="M982">
        <v>0.61414020000000002</v>
      </c>
      <c r="N982">
        <v>0.60975159999999995</v>
      </c>
      <c r="O982">
        <v>0.5787272</v>
      </c>
      <c r="P982">
        <v>0.60263449999999996</v>
      </c>
      <c r="Q982">
        <v>0.65131669999999997</v>
      </c>
      <c r="R982">
        <v>0.69546719999999995</v>
      </c>
      <c r="S982">
        <v>0.67910029999999999</v>
      </c>
      <c r="T982">
        <v>0.75447030000000004</v>
      </c>
      <c r="U982">
        <v>0.85130380000000005</v>
      </c>
      <c r="V982">
        <v>1.096355</v>
      </c>
      <c r="W982">
        <v>1.387518</v>
      </c>
      <c r="X982">
        <v>1.611523</v>
      </c>
      <c r="Y982">
        <v>2.0029729999999999</v>
      </c>
      <c r="Z982">
        <v>2.218016</v>
      </c>
      <c r="AA982">
        <v>2.5187080000000002</v>
      </c>
      <c r="AB982">
        <v>2.7014840000000002</v>
      </c>
      <c r="AC982">
        <v>2.8205019999999998</v>
      </c>
      <c r="AD982">
        <v>2.728081</v>
      </c>
      <c r="AE982">
        <v>2.3006730000000002</v>
      </c>
      <c r="AF982">
        <v>1.8385450000000001</v>
      </c>
      <c r="AG982">
        <v>1.3273280000000001</v>
      </c>
      <c r="AH982">
        <v>1.034724</v>
      </c>
      <c r="AI982">
        <v>-4.8645099999999997E-2</v>
      </c>
      <c r="AJ982">
        <v>-6.5763199999999994E-2</v>
      </c>
      <c r="AK982">
        <v>-6.0593099999999997E-2</v>
      </c>
      <c r="AL982">
        <v>1.3891999999999999E-3</v>
      </c>
      <c r="AM982">
        <v>-1.9212000000000001E-3</v>
      </c>
      <c r="AN982">
        <v>-3.2703299999999998E-2</v>
      </c>
      <c r="AO982">
        <v>-5.1658700000000002E-2</v>
      </c>
      <c r="AP982">
        <v>-2.78494E-2</v>
      </c>
      <c r="AQ982">
        <v>-5.05117E-2</v>
      </c>
      <c r="AR982">
        <v>2.0235800000000002E-2</v>
      </c>
      <c r="AS982">
        <v>-1.7190899999999999E-2</v>
      </c>
      <c r="AT982">
        <v>-7.3020699999999994E-2</v>
      </c>
      <c r="AU982">
        <v>-0.10344159999999999</v>
      </c>
      <c r="AV982">
        <v>-0.15121850000000001</v>
      </c>
      <c r="AW982">
        <v>-6.33219E-2</v>
      </c>
      <c r="AX982">
        <v>-0.1572383</v>
      </c>
      <c r="AY982">
        <v>-4.6352900000000002E-2</v>
      </c>
      <c r="AZ982">
        <v>0.27122479999999999</v>
      </c>
      <c r="BA982">
        <v>0.37718360000000001</v>
      </c>
      <c r="BB982">
        <v>-9.77465E-2</v>
      </c>
      <c r="BC982">
        <v>-3.3261400000000003E-2</v>
      </c>
      <c r="BD982">
        <v>-4.4627199999999999E-2</v>
      </c>
      <c r="BE982">
        <v>-0.18561</v>
      </c>
      <c r="BF982">
        <v>-1.7483800000000001E-2</v>
      </c>
      <c r="BG982">
        <v>-1.8724500000000002E-2</v>
      </c>
      <c r="BH982">
        <v>-4.2413699999999999E-2</v>
      </c>
      <c r="BI982">
        <v>-4.0321000000000003E-2</v>
      </c>
      <c r="BJ982">
        <v>2.07782E-2</v>
      </c>
      <c r="BK982">
        <v>1.4445899999999999E-2</v>
      </c>
      <c r="BL982">
        <v>-1.49403E-2</v>
      </c>
      <c r="BM982">
        <v>-2.8944600000000001E-2</v>
      </c>
      <c r="BN982">
        <v>1.8370999999999999E-3</v>
      </c>
      <c r="BO982">
        <v>-2.0586299999999998E-2</v>
      </c>
      <c r="BP982">
        <v>5.47787E-2</v>
      </c>
      <c r="BQ982">
        <v>2.37881E-2</v>
      </c>
      <c r="BR982">
        <v>-2.29807E-2</v>
      </c>
      <c r="BS982">
        <v>-4.67623E-2</v>
      </c>
      <c r="BT982">
        <v>-9.3486700000000006E-2</v>
      </c>
      <c r="BU982">
        <v>-3.3297999999999999E-3</v>
      </c>
      <c r="BV982">
        <v>-9.59893E-2</v>
      </c>
      <c r="BW982">
        <v>1.3188200000000001E-2</v>
      </c>
      <c r="BX982">
        <v>0.33241809999999999</v>
      </c>
      <c r="BY982">
        <v>0.43584139999999999</v>
      </c>
      <c r="BZ982">
        <v>-3.8732200000000001E-2</v>
      </c>
      <c r="CA982">
        <v>2.3332499999999999E-2</v>
      </c>
      <c r="CB982">
        <v>5.4767000000000001E-3</v>
      </c>
      <c r="CC982">
        <v>-0.1408066</v>
      </c>
      <c r="CD982">
        <v>1.9883399999999999E-2</v>
      </c>
      <c r="CE982">
        <v>1.9984E-3</v>
      </c>
      <c r="CF982">
        <v>-2.6241899999999999E-2</v>
      </c>
      <c r="CG982">
        <v>-2.6280700000000001E-2</v>
      </c>
      <c r="CH982">
        <v>3.4207000000000001E-2</v>
      </c>
      <c r="CI982">
        <v>2.5781700000000001E-2</v>
      </c>
      <c r="CJ982">
        <v>-2.6377000000000002E-3</v>
      </c>
      <c r="CK982">
        <v>-1.3213000000000001E-2</v>
      </c>
      <c r="CL982">
        <v>2.2397899999999998E-2</v>
      </c>
      <c r="CM982">
        <v>1.3999999999999999E-4</v>
      </c>
      <c r="CN982">
        <v>7.8702900000000006E-2</v>
      </c>
      <c r="CO982">
        <v>5.2170099999999997E-2</v>
      </c>
      <c r="CP982">
        <v>1.16769E-2</v>
      </c>
      <c r="CQ982">
        <v>-7.5063999999999999E-3</v>
      </c>
      <c r="CR982">
        <v>-5.3501800000000002E-2</v>
      </c>
      <c r="CS982">
        <v>3.8220700000000003E-2</v>
      </c>
      <c r="CT982">
        <v>-5.3568499999999998E-2</v>
      </c>
      <c r="CU982">
        <v>5.4426299999999997E-2</v>
      </c>
      <c r="CV982">
        <v>0.37480039999999998</v>
      </c>
      <c r="CW982">
        <v>0.47646749999999999</v>
      </c>
      <c r="CX982">
        <v>2.1410000000000001E-3</v>
      </c>
      <c r="CY982">
        <v>6.2529299999999996E-2</v>
      </c>
      <c r="CZ982">
        <v>4.0178499999999999E-2</v>
      </c>
      <c r="DA982">
        <v>-0.10977580000000001</v>
      </c>
      <c r="DB982">
        <v>4.5763900000000003E-2</v>
      </c>
      <c r="DC982">
        <v>2.27213E-2</v>
      </c>
      <c r="DD982">
        <v>-1.00702E-2</v>
      </c>
      <c r="DE982">
        <v>-1.2240300000000001E-2</v>
      </c>
      <c r="DF982">
        <v>4.7635900000000002E-2</v>
      </c>
      <c r="DG982">
        <v>3.7117400000000002E-2</v>
      </c>
      <c r="DH982">
        <v>9.6647999999999994E-3</v>
      </c>
      <c r="DI982">
        <v>2.5187E-3</v>
      </c>
      <c r="DJ982">
        <v>4.2958700000000002E-2</v>
      </c>
      <c r="DK982">
        <v>2.0866200000000001E-2</v>
      </c>
      <c r="DL982">
        <v>0.1026272</v>
      </c>
      <c r="DM982">
        <v>8.0551999999999999E-2</v>
      </c>
      <c r="DN982">
        <v>4.6334399999999998E-2</v>
      </c>
      <c r="DO982">
        <v>3.17495E-2</v>
      </c>
      <c r="DP982">
        <v>-1.35169E-2</v>
      </c>
      <c r="DQ982">
        <v>7.9771099999999998E-2</v>
      </c>
      <c r="DR982">
        <v>-1.1147600000000001E-2</v>
      </c>
      <c r="DS982">
        <v>9.5664299999999994E-2</v>
      </c>
      <c r="DT982">
        <v>0.41718270000000002</v>
      </c>
      <c r="DU982">
        <v>0.51709369999999999</v>
      </c>
      <c r="DV982">
        <v>4.3014200000000002E-2</v>
      </c>
      <c r="DW982">
        <v>0.101726</v>
      </c>
      <c r="DX982">
        <v>7.4880299999999997E-2</v>
      </c>
      <c r="DY982">
        <v>-7.8745099999999998E-2</v>
      </c>
      <c r="DZ982">
        <v>7.1644299999999994E-2</v>
      </c>
      <c r="EA982">
        <v>5.2641800000000002E-2</v>
      </c>
      <c r="EB982">
        <v>1.3279300000000001E-2</v>
      </c>
      <c r="EC982">
        <v>8.0318000000000004E-3</v>
      </c>
      <c r="ED982">
        <v>6.7024899999999998E-2</v>
      </c>
      <c r="EE982">
        <v>5.3484499999999997E-2</v>
      </c>
      <c r="EF982">
        <v>2.7427799999999999E-2</v>
      </c>
      <c r="EG982">
        <v>2.52327E-2</v>
      </c>
      <c r="EH982">
        <v>7.2645100000000004E-2</v>
      </c>
      <c r="EI982">
        <v>5.0791700000000002E-2</v>
      </c>
      <c r="EJ982">
        <v>0.13717009999999999</v>
      </c>
      <c r="EK982">
        <v>0.121531</v>
      </c>
      <c r="EL982">
        <v>9.6374500000000002E-2</v>
      </c>
      <c r="EM982">
        <v>8.8428800000000002E-2</v>
      </c>
      <c r="EN982">
        <v>4.4214900000000001E-2</v>
      </c>
      <c r="EO982">
        <v>0.13976330000000001</v>
      </c>
      <c r="EP982">
        <v>5.0101399999999997E-2</v>
      </c>
      <c r="EQ982">
        <v>0.1552055</v>
      </c>
      <c r="ER982">
        <v>0.47837610000000003</v>
      </c>
      <c r="ES982">
        <v>0.57575149999999997</v>
      </c>
      <c r="ET982">
        <v>0.10202849999999999</v>
      </c>
      <c r="EU982">
        <v>0.15831990000000001</v>
      </c>
      <c r="EV982">
        <v>0.1249842</v>
      </c>
      <c r="EW982">
        <v>-3.3941699999999998E-2</v>
      </c>
      <c r="EX982">
        <v>0.1090115</v>
      </c>
      <c r="EY982">
        <v>66.673270000000002</v>
      </c>
      <c r="EZ982">
        <v>66.767330000000001</v>
      </c>
      <c r="FA982">
        <v>64.274760000000001</v>
      </c>
      <c r="FB982">
        <v>62.079210000000003</v>
      </c>
      <c r="FC982">
        <v>61.180689999999998</v>
      </c>
      <c r="FD982">
        <v>59.985149999999997</v>
      </c>
      <c r="FE982">
        <v>60.782179999999997</v>
      </c>
      <c r="FF982">
        <v>64.782179999999997</v>
      </c>
      <c r="FG982">
        <v>70.079210000000003</v>
      </c>
      <c r="FH982">
        <v>75.977720000000005</v>
      </c>
      <c r="FI982">
        <v>81.774749999999997</v>
      </c>
      <c r="FJ982">
        <v>87.274749999999997</v>
      </c>
      <c r="FK982">
        <v>92.571780000000004</v>
      </c>
      <c r="FL982">
        <v>96.259900000000002</v>
      </c>
      <c r="FM982">
        <v>96.955439999999996</v>
      </c>
      <c r="FN982">
        <v>96.650989999999993</v>
      </c>
      <c r="FO982">
        <v>96.346530000000001</v>
      </c>
      <c r="FP982">
        <v>94.339100000000002</v>
      </c>
      <c r="FQ982">
        <v>91.534649999999999</v>
      </c>
      <c r="FR982">
        <v>87.534649999999999</v>
      </c>
      <c r="FS982">
        <v>82.433170000000004</v>
      </c>
      <c r="FT982">
        <v>78.831680000000006</v>
      </c>
      <c r="FU982">
        <v>75.737629999999996</v>
      </c>
      <c r="FV982">
        <v>72.643559999999994</v>
      </c>
      <c r="FW982">
        <v>0.61934599999999995</v>
      </c>
      <c r="FX982">
        <v>5.5977300000000001E-2</v>
      </c>
      <c r="FY982">
        <v>5.5977300000000001E-2</v>
      </c>
      <c r="FZ982">
        <v>0</v>
      </c>
      <c r="GA982">
        <v>0</v>
      </c>
    </row>
    <row r="983" spans="1:183" x14ac:dyDescent="0.3">
      <c r="A983" t="s">
        <v>52</v>
      </c>
      <c r="B983" t="s">
        <v>20</v>
      </c>
      <c r="C983" t="s">
        <v>54</v>
      </c>
      <c r="D983" s="6">
        <v>44758</v>
      </c>
      <c r="F983" s="46"/>
      <c r="G983" s="46"/>
      <c r="H983" s="46"/>
      <c r="FZ983">
        <v>0</v>
      </c>
      <c r="GA983">
        <v>1</v>
      </c>
    </row>
    <row r="984" spans="1:183" x14ac:dyDescent="0.3">
      <c r="A984" t="s">
        <v>52</v>
      </c>
      <c r="B984" t="s">
        <v>20</v>
      </c>
      <c r="C984" t="s">
        <v>54</v>
      </c>
      <c r="D984" s="6">
        <v>44759</v>
      </c>
      <c r="F984" s="46"/>
      <c r="G984" s="46"/>
      <c r="H984" s="46"/>
      <c r="FZ984">
        <v>0</v>
      </c>
      <c r="GA984">
        <v>1</v>
      </c>
    </row>
    <row r="985" spans="1:183" x14ac:dyDescent="0.3">
      <c r="A985" t="s">
        <v>52</v>
      </c>
      <c r="B985" t="s">
        <v>20</v>
      </c>
      <c r="C985" t="s">
        <v>54</v>
      </c>
      <c r="D985" s="6">
        <v>44766</v>
      </c>
      <c r="E985" s="46">
        <v>19</v>
      </c>
      <c r="F985" s="46">
        <v>20</v>
      </c>
      <c r="G985" s="46">
        <v>19</v>
      </c>
      <c r="H985" s="46">
        <v>20</v>
      </c>
      <c r="I985">
        <v>463</v>
      </c>
      <c r="J985">
        <v>72614</v>
      </c>
      <c r="K985">
        <v>0.75175369999999997</v>
      </c>
      <c r="L985">
        <v>0.65723290000000001</v>
      </c>
      <c r="M985">
        <v>0.59954969999999996</v>
      </c>
      <c r="N985">
        <v>0.55413369999999995</v>
      </c>
      <c r="O985">
        <v>0.51605109999999998</v>
      </c>
      <c r="P985">
        <v>0.52007080000000006</v>
      </c>
      <c r="Q985">
        <v>0.56288740000000004</v>
      </c>
      <c r="R985">
        <v>0.59987639999999998</v>
      </c>
      <c r="S985">
        <v>0.58512920000000002</v>
      </c>
      <c r="T985">
        <v>0.75015039999999999</v>
      </c>
      <c r="U985">
        <v>0.73986739999999995</v>
      </c>
      <c r="V985">
        <v>0.88493900000000003</v>
      </c>
      <c r="W985">
        <v>1.1382950000000001</v>
      </c>
      <c r="X985">
        <v>1.416523</v>
      </c>
      <c r="Y985">
        <v>1.6107499999999999</v>
      </c>
      <c r="Z985">
        <v>1.9355020000000001</v>
      </c>
      <c r="AA985">
        <v>2.0969150000000001</v>
      </c>
      <c r="AB985">
        <v>2.3139660000000002</v>
      </c>
      <c r="AC985">
        <v>2.408023</v>
      </c>
      <c r="AD985">
        <v>2.2911929999999998</v>
      </c>
      <c r="AE985">
        <v>1.8929910000000001</v>
      </c>
      <c r="AF985">
        <v>1.498049</v>
      </c>
      <c r="AG985">
        <v>1.170212</v>
      </c>
      <c r="AH985">
        <v>0.91060269999999999</v>
      </c>
      <c r="AI985">
        <v>-4.4354299999999999E-2</v>
      </c>
      <c r="AJ985">
        <v>-2.8670899999999999E-2</v>
      </c>
      <c r="AK985">
        <v>-3.5985499999999997E-2</v>
      </c>
      <c r="AL985">
        <v>-3.2137199999999998E-2</v>
      </c>
      <c r="AM985">
        <v>-2.19496E-2</v>
      </c>
      <c r="AN985">
        <v>-3.88721E-2</v>
      </c>
      <c r="AO985">
        <v>-6.8044999999999994E-2</v>
      </c>
      <c r="AP985">
        <v>-8.2009399999999996E-2</v>
      </c>
      <c r="AQ985">
        <v>-9.4368800000000003E-2</v>
      </c>
      <c r="AR985">
        <v>5.8446199999999997E-2</v>
      </c>
      <c r="AS985">
        <v>-3.2517200000000003E-2</v>
      </c>
      <c r="AT985">
        <v>-4.2789099999999997E-2</v>
      </c>
      <c r="AU985">
        <v>5.5995999999999997E-3</v>
      </c>
      <c r="AV985">
        <v>-2.8485E-2</v>
      </c>
      <c r="AW985">
        <v>-0.12915599999999999</v>
      </c>
      <c r="AX985">
        <v>-0.1053958</v>
      </c>
      <c r="AY985">
        <v>-0.19149360000000001</v>
      </c>
      <c r="AZ985">
        <v>-0.16199469999999999</v>
      </c>
      <c r="BA985">
        <v>3.5480299999999999E-2</v>
      </c>
      <c r="BB985">
        <v>1.91401E-2</v>
      </c>
      <c r="BC985">
        <v>-0.22188250000000001</v>
      </c>
      <c r="BD985">
        <v>-0.15470229999999999</v>
      </c>
      <c r="BE985">
        <v>-0.1007497</v>
      </c>
      <c r="BF985">
        <v>-4.03834E-2</v>
      </c>
      <c r="BG985">
        <v>-1.2005E-2</v>
      </c>
      <c r="BH985">
        <v>-2.1053000000000001E-3</v>
      </c>
      <c r="BI985">
        <v>-1.2823899999999999E-2</v>
      </c>
      <c r="BJ985">
        <v>-1.20754E-2</v>
      </c>
      <c r="BK985">
        <v>-7.4834000000000003E-3</v>
      </c>
      <c r="BL985">
        <v>-2.3333300000000001E-2</v>
      </c>
      <c r="BM985">
        <v>-4.6944899999999998E-2</v>
      </c>
      <c r="BN985">
        <v>-5.6398700000000003E-2</v>
      </c>
      <c r="BO985">
        <v>-6.7588800000000004E-2</v>
      </c>
      <c r="BP985">
        <v>9.2282900000000001E-2</v>
      </c>
      <c r="BQ985">
        <v>1.6699E-3</v>
      </c>
      <c r="BR985">
        <v>-3.6249999999999998E-4</v>
      </c>
      <c r="BS985">
        <v>5.6017600000000001E-2</v>
      </c>
      <c r="BT985">
        <v>2.8536700000000002E-2</v>
      </c>
      <c r="BU985">
        <v>-7.2852700000000006E-2</v>
      </c>
      <c r="BV985">
        <v>-4.2030600000000001E-2</v>
      </c>
      <c r="BW985">
        <v>-0.12607769999999999</v>
      </c>
      <c r="BX985">
        <v>-9.6735000000000002E-2</v>
      </c>
      <c r="BY985">
        <v>9.7675600000000001E-2</v>
      </c>
      <c r="BZ985">
        <v>7.9730400000000007E-2</v>
      </c>
      <c r="CA985">
        <v>-0.1634052</v>
      </c>
      <c r="CB985">
        <v>-0.1050642</v>
      </c>
      <c r="CC985">
        <v>-5.9882699999999997E-2</v>
      </c>
      <c r="CD985">
        <v>-7.7448999999999999E-3</v>
      </c>
      <c r="CE985">
        <v>1.0400100000000001E-2</v>
      </c>
      <c r="CF985">
        <v>1.6293999999999999E-2</v>
      </c>
      <c r="CG985">
        <v>3.2177E-3</v>
      </c>
      <c r="CH985">
        <v>1.8193E-3</v>
      </c>
      <c r="CI985">
        <v>2.5357999999999999E-3</v>
      </c>
      <c r="CJ985">
        <v>-1.25711E-2</v>
      </c>
      <c r="CK985">
        <v>-3.2330999999999999E-2</v>
      </c>
      <c r="CL985">
        <v>-3.8660699999999999E-2</v>
      </c>
      <c r="CM985">
        <v>-4.9041099999999997E-2</v>
      </c>
      <c r="CN985">
        <v>0.1157181</v>
      </c>
      <c r="CO985">
        <v>2.5347700000000001E-2</v>
      </c>
      <c r="CP985">
        <v>2.90219E-2</v>
      </c>
      <c r="CQ985">
        <v>9.0937000000000004E-2</v>
      </c>
      <c r="CR985">
        <v>6.8029800000000001E-2</v>
      </c>
      <c r="CS985">
        <v>-3.38573E-2</v>
      </c>
      <c r="CT985">
        <v>1.8559E-3</v>
      </c>
      <c r="CU985">
        <v>-8.0770900000000007E-2</v>
      </c>
      <c r="CV985">
        <v>-5.1536400000000003E-2</v>
      </c>
      <c r="CW985">
        <v>0.14075190000000001</v>
      </c>
      <c r="CX985">
        <v>0.121695</v>
      </c>
      <c r="CY985">
        <v>-0.122904</v>
      </c>
      <c r="CZ985">
        <v>-7.0684999999999998E-2</v>
      </c>
      <c r="DA985">
        <v>-3.1578299999999997E-2</v>
      </c>
      <c r="DB985">
        <v>1.4860399999999999E-2</v>
      </c>
      <c r="DC985">
        <v>3.2805099999999997E-2</v>
      </c>
      <c r="DD985">
        <v>3.4693300000000003E-2</v>
      </c>
      <c r="DE985">
        <v>1.9259399999999999E-2</v>
      </c>
      <c r="DF985">
        <v>1.5714100000000002E-2</v>
      </c>
      <c r="DG985">
        <v>1.25551E-2</v>
      </c>
      <c r="DH985">
        <v>-1.8089E-3</v>
      </c>
      <c r="DI985">
        <v>-1.77171E-2</v>
      </c>
      <c r="DJ985">
        <v>-2.0922799999999998E-2</v>
      </c>
      <c r="DK985">
        <v>-3.04934E-2</v>
      </c>
      <c r="DL985">
        <v>0.13915340000000001</v>
      </c>
      <c r="DM985">
        <v>4.9025600000000003E-2</v>
      </c>
      <c r="DN985">
        <v>5.8406399999999997E-2</v>
      </c>
      <c r="DO985">
        <v>0.12585640000000001</v>
      </c>
      <c r="DP985">
        <v>0.1075228</v>
      </c>
      <c r="DQ985">
        <v>5.1381999999999999E-3</v>
      </c>
      <c r="DR985">
        <v>4.5742400000000003E-2</v>
      </c>
      <c r="DS985">
        <v>-3.5464200000000001E-2</v>
      </c>
      <c r="DT985">
        <v>-6.3376999999999999E-3</v>
      </c>
      <c r="DU985">
        <v>0.1838282</v>
      </c>
      <c r="DV985">
        <v>0.16365969999999999</v>
      </c>
      <c r="DW985">
        <v>-8.2402799999999998E-2</v>
      </c>
      <c r="DX985">
        <v>-3.6305799999999999E-2</v>
      </c>
      <c r="DY985">
        <v>-3.2739000000000002E-3</v>
      </c>
      <c r="DZ985">
        <v>3.7465699999999998E-2</v>
      </c>
      <c r="EA985">
        <v>6.5154400000000001E-2</v>
      </c>
      <c r="EB985">
        <v>6.1259000000000001E-2</v>
      </c>
      <c r="EC985">
        <v>4.2420899999999997E-2</v>
      </c>
      <c r="ED985">
        <v>3.5775800000000003E-2</v>
      </c>
      <c r="EE985">
        <v>2.7021300000000002E-2</v>
      </c>
      <c r="EF985">
        <v>1.37299E-2</v>
      </c>
      <c r="EG985">
        <v>3.3830000000000002E-3</v>
      </c>
      <c r="EH985">
        <v>4.6880000000000003E-3</v>
      </c>
      <c r="EI985">
        <v>-3.7133999999999999E-3</v>
      </c>
      <c r="EJ985">
        <v>0.17299010000000001</v>
      </c>
      <c r="EK985">
        <v>8.3212599999999998E-2</v>
      </c>
      <c r="EL985">
        <v>0.10083300000000001</v>
      </c>
      <c r="EM985">
        <v>0.1762744</v>
      </c>
      <c r="EN985">
        <v>0.16454450000000001</v>
      </c>
      <c r="EO985">
        <v>6.14414E-2</v>
      </c>
      <c r="EP985">
        <v>0.1091076</v>
      </c>
      <c r="EQ985">
        <v>2.9951700000000001E-2</v>
      </c>
      <c r="ER985">
        <v>5.8921899999999999E-2</v>
      </c>
      <c r="ES985">
        <v>0.24602360000000001</v>
      </c>
      <c r="ET985">
        <v>0.2242499</v>
      </c>
      <c r="EU985">
        <v>-2.3925499999999999E-2</v>
      </c>
      <c r="EV985">
        <v>1.3332399999999999E-2</v>
      </c>
      <c r="EW985">
        <v>3.7593099999999997E-2</v>
      </c>
      <c r="EX985">
        <v>7.0104100000000003E-2</v>
      </c>
      <c r="EY985">
        <v>63.262009999999997</v>
      </c>
      <c r="EZ985">
        <v>62.262009999999997</v>
      </c>
      <c r="FA985">
        <v>61.030569999999997</v>
      </c>
      <c r="FB985">
        <v>60.620089999999998</v>
      </c>
      <c r="FC985">
        <v>58.799129999999998</v>
      </c>
      <c r="FD985">
        <v>57.246729999999999</v>
      </c>
      <c r="FE985">
        <v>56.746729999999999</v>
      </c>
      <c r="FF985">
        <v>58.478160000000003</v>
      </c>
      <c r="FG985">
        <v>62.351529999999997</v>
      </c>
      <c r="FH985">
        <v>67.724890000000002</v>
      </c>
      <c r="FI985">
        <v>73.456329999999994</v>
      </c>
      <c r="FJ985">
        <v>79.045850000000002</v>
      </c>
      <c r="FK985">
        <v>84.366810000000001</v>
      </c>
      <c r="FL985">
        <v>89.508740000000003</v>
      </c>
      <c r="FM985">
        <v>92.561130000000006</v>
      </c>
      <c r="FN985">
        <v>92.829700000000003</v>
      </c>
      <c r="FO985">
        <v>92.329700000000003</v>
      </c>
      <c r="FP985">
        <v>92.524019999999993</v>
      </c>
      <c r="FQ985">
        <v>90.255459999999999</v>
      </c>
      <c r="FR985">
        <v>85.844980000000007</v>
      </c>
      <c r="FS985">
        <v>79.755459999999999</v>
      </c>
      <c r="FT985">
        <v>75.165930000000003</v>
      </c>
      <c r="FU985">
        <v>71.703059999999994</v>
      </c>
      <c r="FV985">
        <v>68.419210000000007</v>
      </c>
      <c r="FW985">
        <v>0.65754619999999997</v>
      </c>
      <c r="FX985">
        <v>5.7339899999999999E-2</v>
      </c>
      <c r="FY985">
        <v>5.7339899999999999E-2</v>
      </c>
      <c r="FZ985">
        <v>0</v>
      </c>
      <c r="GA985">
        <v>0</v>
      </c>
    </row>
    <row r="986" spans="1:183" x14ac:dyDescent="0.3">
      <c r="A986" t="s">
        <v>52</v>
      </c>
      <c r="B986" t="s">
        <v>20</v>
      </c>
      <c r="C986" t="s">
        <v>54</v>
      </c>
      <c r="D986" s="6">
        <v>44771</v>
      </c>
      <c r="E986" s="46">
        <v>18</v>
      </c>
      <c r="F986" s="46">
        <v>19</v>
      </c>
      <c r="G986" s="46">
        <v>18</v>
      </c>
      <c r="H986" s="46">
        <v>19</v>
      </c>
      <c r="I986">
        <v>462</v>
      </c>
      <c r="J986">
        <v>72541</v>
      </c>
      <c r="K986">
        <v>0.88740770000000002</v>
      </c>
      <c r="L986">
        <v>0.73083399999999998</v>
      </c>
      <c r="M986">
        <v>0.66456809999999999</v>
      </c>
      <c r="N986">
        <v>0.62326720000000002</v>
      </c>
      <c r="O986">
        <v>0.60607200000000006</v>
      </c>
      <c r="P986">
        <v>0.64804119999999998</v>
      </c>
      <c r="Q986">
        <v>0.69538580000000005</v>
      </c>
      <c r="R986">
        <v>0.71835819999999995</v>
      </c>
      <c r="S986">
        <v>0.73581600000000003</v>
      </c>
      <c r="T986">
        <v>0.76491589999999998</v>
      </c>
      <c r="U986">
        <v>0.8992</v>
      </c>
      <c r="V986">
        <v>1.112706</v>
      </c>
      <c r="W986">
        <v>1.328333</v>
      </c>
      <c r="X986">
        <v>1.6118889999999999</v>
      </c>
      <c r="Y986">
        <v>1.9339139999999999</v>
      </c>
      <c r="Z986">
        <v>2.2736320000000001</v>
      </c>
      <c r="AA986">
        <v>2.4589029999999998</v>
      </c>
      <c r="AB986">
        <v>2.6531539999999998</v>
      </c>
      <c r="AC986">
        <v>2.7989820000000001</v>
      </c>
      <c r="AD986">
        <v>2.5810680000000001</v>
      </c>
      <c r="AE986">
        <v>2.144609</v>
      </c>
      <c r="AF986">
        <v>1.8681669999999999</v>
      </c>
      <c r="AG986">
        <v>1.470329</v>
      </c>
      <c r="AH986">
        <v>1.1555869999999999</v>
      </c>
      <c r="AI986">
        <v>-5.23133E-2</v>
      </c>
      <c r="AJ986">
        <v>-0.1147442</v>
      </c>
      <c r="AK986">
        <v>-8.2558500000000007E-2</v>
      </c>
      <c r="AL986">
        <v>-9.0982800000000003E-2</v>
      </c>
      <c r="AM986">
        <v>-7.2786100000000006E-2</v>
      </c>
      <c r="AN986">
        <v>-3.00208E-2</v>
      </c>
      <c r="AO986">
        <v>-3.1527399999999997E-2</v>
      </c>
      <c r="AP986">
        <v>-6.8440600000000004E-2</v>
      </c>
      <c r="AQ986">
        <v>-6.7226900000000006E-2</v>
      </c>
      <c r="AR986">
        <v>-0.1076609</v>
      </c>
      <c r="AS986">
        <v>-0.24580750000000001</v>
      </c>
      <c r="AT986">
        <v>-0.2606136</v>
      </c>
      <c r="AU986">
        <v>-0.34039720000000001</v>
      </c>
      <c r="AV986">
        <v>-0.29613719999999999</v>
      </c>
      <c r="AW986">
        <v>-0.32974799999999999</v>
      </c>
      <c r="AX986">
        <v>-0.24941260000000001</v>
      </c>
      <c r="AY986">
        <v>-0.31226209999999999</v>
      </c>
      <c r="AZ986">
        <v>-5.4238300000000003E-2</v>
      </c>
      <c r="BA986">
        <v>4.17422E-2</v>
      </c>
      <c r="BB986">
        <v>-0.47218130000000003</v>
      </c>
      <c r="BC986">
        <v>-0.4339151</v>
      </c>
      <c r="BD986">
        <v>-0.21369009999999999</v>
      </c>
      <c r="BE986">
        <v>-0.12365180000000001</v>
      </c>
      <c r="BF986">
        <v>-0.1021133</v>
      </c>
      <c r="BG986">
        <v>-2.0223999999999999E-2</v>
      </c>
      <c r="BH986">
        <v>-8.7050100000000005E-2</v>
      </c>
      <c r="BI986">
        <v>-5.6520599999999997E-2</v>
      </c>
      <c r="BJ986">
        <v>-6.6488599999999995E-2</v>
      </c>
      <c r="BK986">
        <v>-4.9374000000000001E-2</v>
      </c>
      <c r="BL986">
        <v>-7.1048999999999999E-3</v>
      </c>
      <c r="BM986">
        <v>-7.2516999999999998E-3</v>
      </c>
      <c r="BN986">
        <v>-3.8856799999999997E-2</v>
      </c>
      <c r="BO986">
        <v>-3.5654999999999999E-2</v>
      </c>
      <c r="BP986">
        <v>-7.2455900000000004E-2</v>
      </c>
      <c r="BQ986">
        <v>-0.199298</v>
      </c>
      <c r="BR986">
        <v>-0.2113749</v>
      </c>
      <c r="BS986">
        <v>-0.28374169999999999</v>
      </c>
      <c r="BT986">
        <v>-0.23558680000000001</v>
      </c>
      <c r="BU986">
        <v>-0.26455600000000001</v>
      </c>
      <c r="BV986">
        <v>-0.180093</v>
      </c>
      <c r="BW986">
        <v>-0.2471952</v>
      </c>
      <c r="BX986">
        <v>8.2489E-3</v>
      </c>
      <c r="BY986">
        <v>0.1021917</v>
      </c>
      <c r="BZ986">
        <v>-0.40815570000000001</v>
      </c>
      <c r="CA986">
        <v>-0.37286259999999999</v>
      </c>
      <c r="CB986">
        <v>-0.15569350000000001</v>
      </c>
      <c r="CC986">
        <v>-7.0126900000000006E-2</v>
      </c>
      <c r="CD986">
        <v>-5.88044E-2</v>
      </c>
      <c r="CE986">
        <v>2.0010000000000002E-3</v>
      </c>
      <c r="CF986">
        <v>-6.7869299999999994E-2</v>
      </c>
      <c r="CG986">
        <v>-3.8486800000000002E-2</v>
      </c>
      <c r="CH986">
        <v>-4.9523900000000003E-2</v>
      </c>
      <c r="CI986">
        <v>-3.3158800000000002E-2</v>
      </c>
      <c r="CJ986">
        <v>8.7665E-3</v>
      </c>
      <c r="CK986">
        <v>9.5616E-3</v>
      </c>
      <c r="CL986">
        <v>-1.8367100000000001E-2</v>
      </c>
      <c r="CM986">
        <v>-1.3788399999999999E-2</v>
      </c>
      <c r="CN986">
        <v>-4.8073100000000001E-2</v>
      </c>
      <c r="CO986">
        <v>-0.1670857</v>
      </c>
      <c r="CP986">
        <v>-0.1772724</v>
      </c>
      <c r="CQ986">
        <v>-0.2445022</v>
      </c>
      <c r="CR986">
        <v>-0.19364980000000001</v>
      </c>
      <c r="CS986">
        <v>-0.21940419999999999</v>
      </c>
      <c r="CT986">
        <v>-0.13208239999999999</v>
      </c>
      <c r="CU986">
        <v>-0.20213010000000001</v>
      </c>
      <c r="CV986">
        <v>5.1527299999999998E-2</v>
      </c>
      <c r="CW986">
        <v>0.14405870000000001</v>
      </c>
      <c r="CX986">
        <v>-0.36381180000000002</v>
      </c>
      <c r="CY986">
        <v>-0.33057789999999998</v>
      </c>
      <c r="CZ986">
        <v>-0.11552519999999999</v>
      </c>
      <c r="DA986">
        <v>-3.30557E-2</v>
      </c>
      <c r="DB986">
        <v>-2.8808899999999998E-2</v>
      </c>
      <c r="DC986">
        <v>2.4226000000000001E-2</v>
      </c>
      <c r="DD986">
        <v>-4.86884E-2</v>
      </c>
      <c r="DE986">
        <v>-2.04529E-2</v>
      </c>
      <c r="DF986">
        <v>-3.2559299999999999E-2</v>
      </c>
      <c r="DG986">
        <v>-1.69436E-2</v>
      </c>
      <c r="DH986">
        <v>2.4638E-2</v>
      </c>
      <c r="DI986">
        <v>2.63749E-2</v>
      </c>
      <c r="DJ986">
        <v>2.1226000000000001E-3</v>
      </c>
      <c r="DK986">
        <v>8.0782000000000007E-3</v>
      </c>
      <c r="DL986">
        <v>-2.3690200000000002E-2</v>
      </c>
      <c r="DM986">
        <v>-0.1348734</v>
      </c>
      <c r="DN986">
        <v>-0.14316980000000001</v>
      </c>
      <c r="DO986">
        <v>-0.2052628</v>
      </c>
      <c r="DP986">
        <v>-0.15171270000000001</v>
      </c>
      <c r="DQ986">
        <v>-0.1742524</v>
      </c>
      <c r="DR986">
        <v>-8.4071900000000005E-2</v>
      </c>
      <c r="DS986">
        <v>-0.15706500000000001</v>
      </c>
      <c r="DT986">
        <v>9.4805700000000007E-2</v>
      </c>
      <c r="DU986">
        <v>0.1859258</v>
      </c>
      <c r="DV986">
        <v>-0.31946780000000002</v>
      </c>
      <c r="DW986">
        <v>-0.28829310000000002</v>
      </c>
      <c r="DX986">
        <v>-7.5356999999999993E-2</v>
      </c>
      <c r="DY986">
        <v>4.0153999999999997E-3</v>
      </c>
      <c r="DZ986">
        <v>1.1867E-3</v>
      </c>
      <c r="EA986">
        <v>5.6315400000000002E-2</v>
      </c>
      <c r="EB986">
        <v>-2.09943E-2</v>
      </c>
      <c r="EC986">
        <v>5.5849999999999997E-3</v>
      </c>
      <c r="ED986">
        <v>-8.0651000000000004E-3</v>
      </c>
      <c r="EE986">
        <v>6.4685000000000003E-3</v>
      </c>
      <c r="EF986">
        <v>4.75538E-2</v>
      </c>
      <c r="EG986">
        <v>5.0650599999999997E-2</v>
      </c>
      <c r="EH986">
        <v>3.1706400000000003E-2</v>
      </c>
      <c r="EI986">
        <v>3.9650100000000001E-2</v>
      </c>
      <c r="EJ986">
        <v>1.1514699999999999E-2</v>
      </c>
      <c r="EK986">
        <v>-8.8363899999999995E-2</v>
      </c>
      <c r="EL986">
        <v>-9.3931100000000003E-2</v>
      </c>
      <c r="EM986">
        <v>-0.1486073</v>
      </c>
      <c r="EN986">
        <v>-9.1162300000000002E-2</v>
      </c>
      <c r="EO986">
        <v>-0.1090604</v>
      </c>
      <c r="EP986">
        <v>-1.4752299999999999E-2</v>
      </c>
      <c r="EQ986">
        <v>-9.1998099999999999E-2</v>
      </c>
      <c r="ER986">
        <v>0.15729290000000001</v>
      </c>
      <c r="ES986">
        <v>0.24637529999999999</v>
      </c>
      <c r="ET986">
        <v>-0.25544220000000001</v>
      </c>
      <c r="EU986">
        <v>-0.22724059999999999</v>
      </c>
      <c r="EV986">
        <v>-1.7360400000000002E-2</v>
      </c>
      <c r="EW986">
        <v>5.7540300000000003E-2</v>
      </c>
      <c r="EX986">
        <v>4.44955E-2</v>
      </c>
      <c r="EY986">
        <v>67.476920000000007</v>
      </c>
      <c r="EZ986">
        <v>66.017589999999998</v>
      </c>
      <c r="FA986">
        <v>63.787909999999997</v>
      </c>
      <c r="FB986">
        <v>62.648350000000001</v>
      </c>
      <c r="FC986">
        <v>61.328569999999999</v>
      </c>
      <c r="FD986">
        <v>60.508789999999998</v>
      </c>
      <c r="FE986">
        <v>60.0989</v>
      </c>
      <c r="FF986">
        <v>61.508789999999998</v>
      </c>
      <c r="FG986">
        <v>65.058239999999998</v>
      </c>
      <c r="FH986">
        <v>70.197800000000001</v>
      </c>
      <c r="FI986">
        <v>75.42747</v>
      </c>
      <c r="FJ986">
        <v>79.92747</v>
      </c>
      <c r="FK986">
        <v>85.42747</v>
      </c>
      <c r="FL986">
        <v>90.337360000000004</v>
      </c>
      <c r="FM986">
        <v>94.02637</v>
      </c>
      <c r="FN986">
        <v>97.305490000000006</v>
      </c>
      <c r="FO986">
        <v>96.674719999999994</v>
      </c>
      <c r="FP986">
        <v>93.674719999999994</v>
      </c>
      <c r="FQ986">
        <v>90.404399999999995</v>
      </c>
      <c r="FR986">
        <v>85.543959999999998</v>
      </c>
      <c r="FS986">
        <v>79.904399999999995</v>
      </c>
      <c r="FT986">
        <v>75.215389999999999</v>
      </c>
      <c r="FU986">
        <v>71.52637</v>
      </c>
      <c r="FV986">
        <v>67.657139999999998</v>
      </c>
      <c r="FW986">
        <v>0.75649580000000005</v>
      </c>
      <c r="FX986">
        <v>5.7413400000000003E-2</v>
      </c>
      <c r="FY986">
        <v>5.7413400000000003E-2</v>
      </c>
      <c r="FZ986">
        <v>0</v>
      </c>
      <c r="GA986">
        <v>0</v>
      </c>
    </row>
    <row r="987" spans="1:183" x14ac:dyDescent="0.3">
      <c r="A987" t="s">
        <v>52</v>
      </c>
      <c r="B987" t="s">
        <v>20</v>
      </c>
      <c r="C987" t="s">
        <v>54</v>
      </c>
      <c r="D987" s="6">
        <v>44789</v>
      </c>
      <c r="E987" s="46">
        <v>19</v>
      </c>
      <c r="F987" s="46">
        <v>20</v>
      </c>
      <c r="G987" s="46">
        <v>19</v>
      </c>
      <c r="H987" s="46">
        <v>20</v>
      </c>
      <c r="I987">
        <v>1477</v>
      </c>
      <c r="J987">
        <v>66411</v>
      </c>
      <c r="K987">
        <v>0.82512589999999997</v>
      </c>
      <c r="L987">
        <v>0.71717430000000004</v>
      </c>
      <c r="M987">
        <v>0.66219450000000002</v>
      </c>
      <c r="N987">
        <v>0.61679830000000002</v>
      </c>
      <c r="O987">
        <v>0.58896219999999999</v>
      </c>
      <c r="P987">
        <v>0.58472710000000006</v>
      </c>
      <c r="Q987">
        <v>0.63258239999999999</v>
      </c>
      <c r="R987">
        <v>0.60981200000000002</v>
      </c>
      <c r="S987">
        <v>0.58737660000000003</v>
      </c>
      <c r="T987">
        <v>0.59858889999999998</v>
      </c>
      <c r="U987">
        <v>0.67851410000000001</v>
      </c>
      <c r="V987">
        <v>0.81775739999999997</v>
      </c>
      <c r="W987">
        <v>1.0153890000000001</v>
      </c>
      <c r="X987">
        <v>1.302621</v>
      </c>
      <c r="Y987">
        <v>1.6637299999999999</v>
      </c>
      <c r="Z987">
        <v>2.0024199999999999</v>
      </c>
      <c r="AA987">
        <v>2.3073199999999998</v>
      </c>
      <c r="AB987">
        <v>2.5588609999999998</v>
      </c>
      <c r="AC987">
        <v>2.6712250000000002</v>
      </c>
      <c r="AD987">
        <v>2.5332949999999999</v>
      </c>
      <c r="AE987">
        <v>2.125521</v>
      </c>
      <c r="AF987">
        <v>1.8131870000000001</v>
      </c>
      <c r="AG987">
        <v>1.426798</v>
      </c>
      <c r="AH987">
        <v>1.1061799999999999</v>
      </c>
      <c r="AI987">
        <v>-2.0914100000000001E-2</v>
      </c>
      <c r="AJ987">
        <v>-3.3340000000000002E-3</v>
      </c>
      <c r="AK987">
        <v>-9.276E-4</v>
      </c>
      <c r="AL987">
        <v>2.1887999999999999E-3</v>
      </c>
      <c r="AM987">
        <v>-8.4779E-3</v>
      </c>
      <c r="AN987">
        <v>-1.51936E-2</v>
      </c>
      <c r="AO987">
        <v>-7.8372000000000008E-3</v>
      </c>
      <c r="AP987">
        <v>-2.1871100000000001E-2</v>
      </c>
      <c r="AQ987">
        <v>-1.37853E-2</v>
      </c>
      <c r="AR987">
        <v>-2.32978E-2</v>
      </c>
      <c r="AS987">
        <v>-1.6567399999999999E-2</v>
      </c>
      <c r="AT987">
        <v>2.3656099999999999E-2</v>
      </c>
      <c r="AU987">
        <v>-1.7556599999999999E-2</v>
      </c>
      <c r="AV987">
        <v>-4.3333799999999999E-2</v>
      </c>
      <c r="AW987">
        <v>-0.10432379999999999</v>
      </c>
      <c r="AX987">
        <v>-0.1167468</v>
      </c>
      <c r="AY987">
        <v>-0.1440689</v>
      </c>
      <c r="AZ987">
        <v>-0.13741300000000001</v>
      </c>
      <c r="BA987">
        <v>0.1180775</v>
      </c>
      <c r="BB987">
        <v>0.26969739999999998</v>
      </c>
      <c r="BC987">
        <v>-0.1678663</v>
      </c>
      <c r="BD987">
        <v>-0.1457717</v>
      </c>
      <c r="BE987">
        <v>-0.1032936</v>
      </c>
      <c r="BF987">
        <v>-0.10172589999999999</v>
      </c>
      <c r="BG987">
        <v>-1.7487E-3</v>
      </c>
      <c r="BH987">
        <v>1.34173E-2</v>
      </c>
      <c r="BI987">
        <v>1.54883E-2</v>
      </c>
      <c r="BJ987">
        <v>1.82369E-2</v>
      </c>
      <c r="BK987">
        <v>4.8455E-3</v>
      </c>
      <c r="BL987">
        <v>-4.1691000000000002E-3</v>
      </c>
      <c r="BM987">
        <v>3.0660000000000001E-3</v>
      </c>
      <c r="BN987">
        <v>-1.02238E-2</v>
      </c>
      <c r="BO987">
        <v>-1.3175999999999999E-3</v>
      </c>
      <c r="BP987">
        <v>-8.9709000000000004E-3</v>
      </c>
      <c r="BQ987">
        <v>1.0926E-3</v>
      </c>
      <c r="BR987">
        <v>4.39646E-2</v>
      </c>
      <c r="BS987">
        <v>6.5975000000000001E-3</v>
      </c>
      <c r="BT987">
        <v>-1.52821E-2</v>
      </c>
      <c r="BU987">
        <v>-7.1853E-2</v>
      </c>
      <c r="BV987">
        <v>-8.2516300000000001E-2</v>
      </c>
      <c r="BW987">
        <v>-0.1089053</v>
      </c>
      <c r="BX987">
        <v>-0.10021720000000001</v>
      </c>
      <c r="BY987">
        <v>0.1552519</v>
      </c>
      <c r="BZ987">
        <v>0.3050967</v>
      </c>
      <c r="CA987">
        <v>-0.1340903</v>
      </c>
      <c r="CB987">
        <v>-0.11392339999999999</v>
      </c>
      <c r="CC987">
        <v>-7.3802099999999995E-2</v>
      </c>
      <c r="CD987">
        <v>-7.5749200000000003E-2</v>
      </c>
      <c r="CE987">
        <v>1.15253E-2</v>
      </c>
      <c r="CF987">
        <v>2.5019300000000001E-2</v>
      </c>
      <c r="CG987">
        <v>2.6857900000000001E-2</v>
      </c>
      <c r="CH987">
        <v>2.93519E-2</v>
      </c>
      <c r="CI987">
        <v>1.4073199999999999E-2</v>
      </c>
      <c r="CJ987">
        <v>3.4664000000000001E-3</v>
      </c>
      <c r="CK987">
        <v>1.06175E-2</v>
      </c>
      <c r="CL987">
        <v>-2.1568999999999998E-3</v>
      </c>
      <c r="CM987">
        <v>7.3173999999999999E-3</v>
      </c>
      <c r="CN987">
        <v>9.5189999999999999E-4</v>
      </c>
      <c r="CO987">
        <v>1.33239E-2</v>
      </c>
      <c r="CP987">
        <v>5.8030199999999997E-2</v>
      </c>
      <c r="CQ987">
        <v>2.3326599999999999E-2</v>
      </c>
      <c r="CR987">
        <v>4.1463999999999997E-3</v>
      </c>
      <c r="CS987">
        <v>-4.9363799999999999E-2</v>
      </c>
      <c r="CT987">
        <v>-5.8808399999999997E-2</v>
      </c>
      <c r="CU987">
        <v>-8.4551000000000001E-2</v>
      </c>
      <c r="CV987">
        <v>-7.4455499999999994E-2</v>
      </c>
      <c r="CW987">
        <v>0.18099879999999999</v>
      </c>
      <c r="CX987">
        <v>0.32961410000000002</v>
      </c>
      <c r="CY987">
        <v>-0.11069710000000001</v>
      </c>
      <c r="CZ987">
        <v>-9.18654E-2</v>
      </c>
      <c r="DA987">
        <v>-5.3376300000000002E-2</v>
      </c>
      <c r="DB987">
        <v>-5.7757900000000001E-2</v>
      </c>
      <c r="DC987">
        <v>2.47992E-2</v>
      </c>
      <c r="DD987">
        <v>3.66212E-2</v>
      </c>
      <c r="DE987">
        <v>3.8227499999999998E-2</v>
      </c>
      <c r="DF987">
        <v>4.0466799999999997E-2</v>
      </c>
      <c r="DG987">
        <v>2.3300999999999999E-2</v>
      </c>
      <c r="DH987">
        <v>1.1102000000000001E-2</v>
      </c>
      <c r="DI987">
        <v>1.8169100000000001E-2</v>
      </c>
      <c r="DJ987">
        <v>5.9100000000000003E-3</v>
      </c>
      <c r="DK987">
        <v>1.5952500000000001E-2</v>
      </c>
      <c r="DL987">
        <v>1.0874699999999999E-2</v>
      </c>
      <c r="DM987">
        <v>2.5555100000000001E-2</v>
      </c>
      <c r="DN987">
        <v>7.2095800000000002E-2</v>
      </c>
      <c r="DO987">
        <v>4.0055800000000003E-2</v>
      </c>
      <c r="DP987">
        <v>2.3574899999999999E-2</v>
      </c>
      <c r="DQ987">
        <v>-2.6874599999999998E-2</v>
      </c>
      <c r="DR987">
        <v>-3.51005E-2</v>
      </c>
      <c r="DS987">
        <v>-6.0196800000000002E-2</v>
      </c>
      <c r="DT987">
        <v>-4.8693800000000002E-2</v>
      </c>
      <c r="DU987">
        <v>0.20674580000000001</v>
      </c>
      <c r="DV987">
        <v>0.35413149999999999</v>
      </c>
      <c r="DW987">
        <v>-8.7303900000000004E-2</v>
      </c>
      <c r="DX987">
        <v>-6.9807400000000006E-2</v>
      </c>
      <c r="DY987">
        <v>-3.2950599999999997E-2</v>
      </c>
      <c r="DZ987">
        <v>-3.9766500000000003E-2</v>
      </c>
      <c r="EA987">
        <v>4.3964700000000002E-2</v>
      </c>
      <c r="EB987">
        <v>5.3372500000000003E-2</v>
      </c>
      <c r="EC987">
        <v>5.4643299999999999E-2</v>
      </c>
      <c r="ED987">
        <v>5.6515000000000003E-2</v>
      </c>
      <c r="EE987">
        <v>3.6624400000000001E-2</v>
      </c>
      <c r="EF987">
        <v>2.21265E-2</v>
      </c>
      <c r="EG987">
        <v>2.9072299999999999E-2</v>
      </c>
      <c r="EH987">
        <v>1.7557300000000001E-2</v>
      </c>
      <c r="EI987">
        <v>2.84201E-2</v>
      </c>
      <c r="EJ987">
        <v>2.5201600000000001E-2</v>
      </c>
      <c r="EK987">
        <v>4.3215099999999999E-2</v>
      </c>
      <c r="EL987">
        <v>9.2404299999999995E-2</v>
      </c>
      <c r="EM987">
        <v>6.42099E-2</v>
      </c>
      <c r="EN987">
        <v>5.1626600000000002E-2</v>
      </c>
      <c r="EO987">
        <v>5.5963000000000002E-3</v>
      </c>
      <c r="EP987">
        <v>-8.7009999999999995E-4</v>
      </c>
      <c r="EQ987">
        <v>-2.5033199999999999E-2</v>
      </c>
      <c r="ER987">
        <v>-1.1498E-2</v>
      </c>
      <c r="ES987">
        <v>0.2439202</v>
      </c>
      <c r="ET987">
        <v>0.38953080000000001</v>
      </c>
      <c r="EU987">
        <v>-5.35278E-2</v>
      </c>
      <c r="EV987">
        <v>-3.7959199999999998E-2</v>
      </c>
      <c r="EW987">
        <v>-3.4589999999999998E-3</v>
      </c>
      <c r="EX987">
        <v>-1.3789900000000001E-2</v>
      </c>
      <c r="EY987">
        <v>65.002399999999994</v>
      </c>
      <c r="EZ987">
        <v>63.648139999999998</v>
      </c>
      <c r="FA987">
        <v>61.667110000000001</v>
      </c>
      <c r="FB987">
        <v>60.830210000000001</v>
      </c>
      <c r="FC987">
        <v>59.240459999999999</v>
      </c>
      <c r="FD987">
        <v>59.056739999999998</v>
      </c>
      <c r="FE987">
        <v>57.724040000000002</v>
      </c>
      <c r="FF987">
        <v>60.853389999999997</v>
      </c>
      <c r="FG987">
        <v>66.692869999999999</v>
      </c>
      <c r="FH987">
        <v>72.134299999999996</v>
      </c>
      <c r="FI987">
        <v>78.65652</v>
      </c>
      <c r="FJ987">
        <v>85.850930000000005</v>
      </c>
      <c r="FK987">
        <v>92.139290000000003</v>
      </c>
      <c r="FL987">
        <v>96.361620000000002</v>
      </c>
      <c r="FM987">
        <v>99.642529999999994</v>
      </c>
      <c r="FN987">
        <v>99.460340000000002</v>
      </c>
      <c r="FO987">
        <v>99.656630000000007</v>
      </c>
      <c r="FP987">
        <v>98.788550000000001</v>
      </c>
      <c r="FQ987">
        <v>94.940020000000004</v>
      </c>
      <c r="FR987">
        <v>89.778440000000003</v>
      </c>
      <c r="FS987">
        <v>83.167019999999994</v>
      </c>
      <c r="FT987">
        <v>76.648989999999998</v>
      </c>
      <c r="FU987">
        <v>73.504859999999994</v>
      </c>
      <c r="FV987">
        <v>69.691810000000004</v>
      </c>
      <c r="FW987">
        <v>0.35044120000000001</v>
      </c>
      <c r="FX987">
        <v>3.3898600000000001E-2</v>
      </c>
      <c r="FY987">
        <v>3.3898600000000001E-2</v>
      </c>
      <c r="FZ987">
        <v>0</v>
      </c>
      <c r="GA987">
        <v>0</v>
      </c>
    </row>
    <row r="988" spans="1:183" x14ac:dyDescent="0.3">
      <c r="A988" t="s">
        <v>52</v>
      </c>
      <c r="B988" t="s">
        <v>20</v>
      </c>
      <c r="C988" t="s">
        <v>54</v>
      </c>
      <c r="D988" s="6">
        <v>44790</v>
      </c>
      <c r="E988" s="46">
        <v>17</v>
      </c>
      <c r="F988" s="46">
        <v>19</v>
      </c>
      <c r="G988" s="46">
        <v>18</v>
      </c>
      <c r="H988" s="46">
        <v>19</v>
      </c>
      <c r="I988">
        <v>2558</v>
      </c>
      <c r="J988">
        <v>66395</v>
      </c>
      <c r="K988">
        <v>0.87421280000000001</v>
      </c>
      <c r="L988">
        <v>0.76093820000000001</v>
      </c>
      <c r="M988">
        <v>0.69690410000000003</v>
      </c>
      <c r="N988">
        <v>0.64947239999999995</v>
      </c>
      <c r="O988">
        <v>0.62334849999999997</v>
      </c>
      <c r="P988">
        <v>0.63345450000000003</v>
      </c>
      <c r="Q988">
        <v>0.68368720000000005</v>
      </c>
      <c r="R988">
        <v>0.74447920000000001</v>
      </c>
      <c r="S988">
        <v>0.68842170000000003</v>
      </c>
      <c r="T988">
        <v>0.66909640000000004</v>
      </c>
      <c r="U988">
        <v>0.67142639999999998</v>
      </c>
      <c r="V988">
        <v>0.76769469999999995</v>
      </c>
      <c r="W988">
        <v>0.8455821</v>
      </c>
      <c r="X988">
        <v>0.93773819999999997</v>
      </c>
      <c r="Y988">
        <v>1.122182</v>
      </c>
      <c r="Z988">
        <v>1.384862</v>
      </c>
      <c r="AA988">
        <v>1.6194360000000001</v>
      </c>
      <c r="AB988">
        <v>1.6895899999999999</v>
      </c>
      <c r="AC988">
        <v>1.673864</v>
      </c>
      <c r="AD988">
        <v>1.562835</v>
      </c>
      <c r="AE988">
        <v>1.4096709999999999</v>
      </c>
      <c r="AF988">
        <v>1.2332920000000001</v>
      </c>
      <c r="AG988">
        <v>1.0186919999999999</v>
      </c>
      <c r="AH988">
        <v>0.82123559999999995</v>
      </c>
      <c r="AI988">
        <v>-7.3451299999999997E-2</v>
      </c>
      <c r="AJ988">
        <v>-4.3238899999999997E-2</v>
      </c>
      <c r="AK988">
        <v>-2.59671E-2</v>
      </c>
      <c r="AL988">
        <v>-9.8338999999999996E-3</v>
      </c>
      <c r="AM988">
        <v>-1.54644E-2</v>
      </c>
      <c r="AN988">
        <v>-2.4577000000000002E-3</v>
      </c>
      <c r="AO988">
        <v>-1.3249800000000001E-2</v>
      </c>
      <c r="AP988">
        <v>2.3931600000000001E-2</v>
      </c>
      <c r="AQ988">
        <v>-8.3947999999999991E-3</v>
      </c>
      <c r="AR988">
        <v>1.06645E-2</v>
      </c>
      <c r="AS988">
        <v>-1.5314100000000001E-2</v>
      </c>
      <c r="AT988">
        <v>-1.92459E-2</v>
      </c>
      <c r="AU988">
        <v>-1.0437200000000001E-2</v>
      </c>
      <c r="AV988">
        <v>-8.2580000000000001E-4</v>
      </c>
      <c r="AW988">
        <v>-3.3237000000000002E-3</v>
      </c>
      <c r="AX988">
        <v>1.3979E-2</v>
      </c>
      <c r="AY988">
        <v>0.13266520000000001</v>
      </c>
      <c r="AZ988">
        <v>0.1272459</v>
      </c>
      <c r="BA988">
        <v>7.2908000000000001E-2</v>
      </c>
      <c r="BB988">
        <v>-0.21044750000000001</v>
      </c>
      <c r="BC988">
        <v>-0.10720979999999999</v>
      </c>
      <c r="BD988">
        <v>-6.3576999999999995E-2</v>
      </c>
      <c r="BE988">
        <v>-3.2906499999999998E-2</v>
      </c>
      <c r="BF988">
        <v>-2.2591099999999999E-2</v>
      </c>
      <c r="BG988">
        <v>-5.72468E-2</v>
      </c>
      <c r="BH988">
        <v>-2.8679900000000001E-2</v>
      </c>
      <c r="BI988">
        <v>-1.33548E-2</v>
      </c>
      <c r="BJ988">
        <v>1.8219E-3</v>
      </c>
      <c r="BK988">
        <v>-5.4906E-3</v>
      </c>
      <c r="BL988">
        <v>6.2382999999999996E-3</v>
      </c>
      <c r="BM988">
        <v>-4.0152E-3</v>
      </c>
      <c r="BN988">
        <v>3.4264200000000002E-2</v>
      </c>
      <c r="BO988">
        <v>3.4158999999999999E-3</v>
      </c>
      <c r="BP988">
        <v>2.2950000000000002E-2</v>
      </c>
      <c r="BQ988">
        <v>-2.2948000000000001E-3</v>
      </c>
      <c r="BR988">
        <v>-4.2494999999999998E-3</v>
      </c>
      <c r="BS988">
        <v>6.0223999999999998E-3</v>
      </c>
      <c r="BT988">
        <v>1.6282399999999999E-2</v>
      </c>
      <c r="BU988">
        <v>1.5865600000000001E-2</v>
      </c>
      <c r="BV988">
        <v>3.5046399999999998E-2</v>
      </c>
      <c r="BW988">
        <v>0.15491540000000001</v>
      </c>
      <c r="BX988">
        <v>0.148977</v>
      </c>
      <c r="BY988">
        <v>9.4370899999999994E-2</v>
      </c>
      <c r="BZ988">
        <v>-0.18908459999999999</v>
      </c>
      <c r="CA988">
        <v>-8.8820999999999997E-2</v>
      </c>
      <c r="CB988">
        <v>-4.6474099999999997E-2</v>
      </c>
      <c r="CC988">
        <v>-1.8012299999999998E-2</v>
      </c>
      <c r="CD988">
        <v>-9.4032000000000004E-3</v>
      </c>
      <c r="CE988">
        <v>-4.6023599999999998E-2</v>
      </c>
      <c r="CF988">
        <v>-1.8596399999999999E-2</v>
      </c>
      <c r="CG988">
        <v>-4.6195000000000003E-3</v>
      </c>
      <c r="CH988">
        <v>9.8945999999999999E-3</v>
      </c>
      <c r="CI988">
        <v>1.4172E-3</v>
      </c>
      <c r="CJ988">
        <v>1.22612E-2</v>
      </c>
      <c r="CK988">
        <v>2.3806000000000001E-3</v>
      </c>
      <c r="CL988">
        <v>4.1420600000000002E-2</v>
      </c>
      <c r="CM988">
        <v>1.1595899999999999E-2</v>
      </c>
      <c r="CN988">
        <v>3.1458800000000002E-2</v>
      </c>
      <c r="CO988">
        <v>6.7222999999999996E-3</v>
      </c>
      <c r="CP988">
        <v>6.1368999999999998E-3</v>
      </c>
      <c r="CQ988">
        <v>1.7422199999999999E-2</v>
      </c>
      <c r="CR988">
        <v>2.8131400000000001E-2</v>
      </c>
      <c r="CS988">
        <v>2.9156100000000001E-2</v>
      </c>
      <c r="CT988">
        <v>4.9637599999999997E-2</v>
      </c>
      <c r="CU988">
        <v>0.1703258</v>
      </c>
      <c r="CV988">
        <v>0.1640279</v>
      </c>
      <c r="CW988">
        <v>0.1092361</v>
      </c>
      <c r="CX988">
        <v>-0.17428879999999999</v>
      </c>
      <c r="CY988">
        <v>-7.6084899999999997E-2</v>
      </c>
      <c r="CZ988">
        <v>-3.4628600000000002E-2</v>
      </c>
      <c r="DA988">
        <v>-7.6966999999999999E-3</v>
      </c>
      <c r="DB988">
        <v>-2.6929999999999999E-4</v>
      </c>
      <c r="DC988">
        <v>-3.4800400000000002E-2</v>
      </c>
      <c r="DD988">
        <v>-8.5127999999999992E-3</v>
      </c>
      <c r="DE988">
        <v>4.1156999999999999E-3</v>
      </c>
      <c r="DF988">
        <v>1.7967299999999999E-2</v>
      </c>
      <c r="DG988">
        <v>8.3250000000000008E-3</v>
      </c>
      <c r="DH988">
        <v>1.8284000000000002E-2</v>
      </c>
      <c r="DI988">
        <v>8.7764000000000002E-3</v>
      </c>
      <c r="DJ988">
        <v>4.8576899999999999E-2</v>
      </c>
      <c r="DK988">
        <v>1.9775999999999998E-2</v>
      </c>
      <c r="DL988">
        <v>3.9967599999999999E-2</v>
      </c>
      <c r="DM988">
        <v>1.5739400000000001E-2</v>
      </c>
      <c r="DN988">
        <v>1.6523400000000001E-2</v>
      </c>
      <c r="DO988">
        <v>2.8822E-2</v>
      </c>
      <c r="DP988">
        <v>3.9980500000000002E-2</v>
      </c>
      <c r="DQ988">
        <v>4.2446499999999998E-2</v>
      </c>
      <c r="DR988">
        <v>6.4228800000000003E-2</v>
      </c>
      <c r="DS988">
        <v>0.18573619999999999</v>
      </c>
      <c r="DT988">
        <v>0.17907870000000001</v>
      </c>
      <c r="DU988">
        <v>0.1241013</v>
      </c>
      <c r="DV988">
        <v>-0.159493</v>
      </c>
      <c r="DW988">
        <v>-6.33489E-2</v>
      </c>
      <c r="DX988">
        <v>-2.27832E-2</v>
      </c>
      <c r="DY988">
        <v>2.6189999999999998E-3</v>
      </c>
      <c r="DZ988">
        <v>8.8646000000000003E-3</v>
      </c>
      <c r="EA988">
        <v>-1.8595899999999999E-2</v>
      </c>
      <c r="EB988">
        <v>6.0461999999999998E-3</v>
      </c>
      <c r="EC988">
        <v>1.6728E-2</v>
      </c>
      <c r="ED988">
        <v>2.9623E-2</v>
      </c>
      <c r="EE988">
        <v>1.82988E-2</v>
      </c>
      <c r="EF988">
        <v>2.6980000000000001E-2</v>
      </c>
      <c r="EG988">
        <v>1.8010999999999999E-2</v>
      </c>
      <c r="EH988">
        <v>5.8909599999999999E-2</v>
      </c>
      <c r="EI988">
        <v>3.1586700000000002E-2</v>
      </c>
      <c r="EJ988">
        <v>5.2253000000000001E-2</v>
      </c>
      <c r="EK988">
        <v>2.8758700000000002E-2</v>
      </c>
      <c r="EL988">
        <v>3.1519699999999998E-2</v>
      </c>
      <c r="EM988">
        <v>4.5281599999999998E-2</v>
      </c>
      <c r="EN988">
        <v>5.7088699999999999E-2</v>
      </c>
      <c r="EO988">
        <v>6.1635799999999998E-2</v>
      </c>
      <c r="EP988">
        <v>8.5296200000000003E-2</v>
      </c>
      <c r="EQ988">
        <v>0.20798639999999999</v>
      </c>
      <c r="ER988">
        <v>0.20080980000000001</v>
      </c>
      <c r="ES988">
        <v>0.14556430000000001</v>
      </c>
      <c r="ET988">
        <v>-0.13813020000000001</v>
      </c>
      <c r="EU988">
        <v>-4.496E-2</v>
      </c>
      <c r="EV988">
        <v>-5.6801999999999998E-3</v>
      </c>
      <c r="EW988">
        <v>1.75131E-2</v>
      </c>
      <c r="EX988">
        <v>2.2052499999999999E-2</v>
      </c>
      <c r="EY988">
        <v>65.519120000000001</v>
      </c>
      <c r="EZ988">
        <v>65.236530000000002</v>
      </c>
      <c r="FA988">
        <v>64.422579999999996</v>
      </c>
      <c r="FB988">
        <v>62.714230000000001</v>
      </c>
      <c r="FC988">
        <v>62.071680000000001</v>
      </c>
      <c r="FD988">
        <v>60.308100000000003</v>
      </c>
      <c r="FE988">
        <v>60.0169</v>
      </c>
      <c r="FF988">
        <v>61.547969999999999</v>
      </c>
      <c r="FG988">
        <v>64.556259999999995</v>
      </c>
      <c r="FH988">
        <v>69.945800000000006</v>
      </c>
      <c r="FI988">
        <v>74.13297</v>
      </c>
      <c r="FJ988">
        <v>78.107879999999994</v>
      </c>
      <c r="FK988">
        <v>80.927409999999995</v>
      </c>
      <c r="FL988">
        <v>85.853899999999996</v>
      </c>
      <c r="FM988">
        <v>89.891620000000003</v>
      </c>
      <c r="FN988">
        <v>91.032489999999996</v>
      </c>
      <c r="FO988">
        <v>85.865589999999997</v>
      </c>
      <c r="FP988">
        <v>81.716570000000004</v>
      </c>
      <c r="FQ988">
        <v>80.568309999999997</v>
      </c>
      <c r="FR988">
        <v>78.026219999999995</v>
      </c>
      <c r="FS988">
        <v>73.354820000000004</v>
      </c>
      <c r="FT988">
        <v>69.2898</v>
      </c>
      <c r="FU988">
        <v>65.854100000000003</v>
      </c>
      <c r="FV988">
        <v>63.6355</v>
      </c>
      <c r="FW988">
        <v>0.21689410000000001</v>
      </c>
      <c r="FX988">
        <v>1.66363E-2</v>
      </c>
      <c r="FY988">
        <v>2.0169900000000001E-2</v>
      </c>
      <c r="FZ988">
        <v>0</v>
      </c>
      <c r="GA988">
        <v>0</v>
      </c>
    </row>
    <row r="989" spans="1:183" x14ac:dyDescent="0.3">
      <c r="A989" t="s">
        <v>52</v>
      </c>
      <c r="B989" t="s">
        <v>20</v>
      </c>
      <c r="C989" t="s">
        <v>54</v>
      </c>
      <c r="D989" s="6">
        <v>44792</v>
      </c>
      <c r="F989" s="46"/>
      <c r="G989" s="46"/>
      <c r="H989" s="46"/>
      <c r="FZ989">
        <v>0</v>
      </c>
      <c r="GA989">
        <v>1</v>
      </c>
    </row>
    <row r="990" spans="1:183" x14ac:dyDescent="0.3">
      <c r="A990" t="s">
        <v>52</v>
      </c>
      <c r="B990" t="s">
        <v>20</v>
      </c>
      <c r="C990" t="s">
        <v>54</v>
      </c>
      <c r="D990" s="6">
        <v>44806</v>
      </c>
      <c r="F990" s="46"/>
      <c r="G990" s="46"/>
      <c r="H990" s="46"/>
      <c r="FZ990">
        <v>0</v>
      </c>
      <c r="GA990">
        <v>1</v>
      </c>
    </row>
    <row r="991" spans="1:183" x14ac:dyDescent="0.3">
      <c r="A991" t="s">
        <v>52</v>
      </c>
      <c r="B991" t="s">
        <v>20</v>
      </c>
      <c r="C991" t="s">
        <v>54</v>
      </c>
      <c r="D991" s="6">
        <v>44809</v>
      </c>
      <c r="E991" s="46">
        <v>19</v>
      </c>
      <c r="F991" s="46">
        <v>22</v>
      </c>
      <c r="G991" s="46">
        <v>19</v>
      </c>
      <c r="H991" s="46">
        <v>20</v>
      </c>
      <c r="I991">
        <v>2831</v>
      </c>
      <c r="J991">
        <v>66062</v>
      </c>
      <c r="K991">
        <v>0.96798870000000004</v>
      </c>
      <c r="L991">
        <v>0.84272729999999996</v>
      </c>
      <c r="M991">
        <v>0.74297760000000002</v>
      </c>
      <c r="N991">
        <v>0.69617030000000002</v>
      </c>
      <c r="O991">
        <v>0.67894909999999997</v>
      </c>
      <c r="P991">
        <v>0.65177070000000004</v>
      </c>
      <c r="Q991">
        <v>0.67919470000000004</v>
      </c>
      <c r="R991">
        <v>0.73078019999999999</v>
      </c>
      <c r="S991">
        <v>0.80047020000000002</v>
      </c>
      <c r="T991">
        <v>0.93417130000000004</v>
      </c>
      <c r="U991">
        <v>1.0891360000000001</v>
      </c>
      <c r="V991">
        <v>1.37456</v>
      </c>
      <c r="W991">
        <v>1.774213</v>
      </c>
      <c r="X991">
        <v>2.1132330000000001</v>
      </c>
      <c r="Y991">
        <v>2.4571170000000002</v>
      </c>
      <c r="Z991">
        <v>2.766168</v>
      </c>
      <c r="AA991">
        <v>2.9952200000000002</v>
      </c>
      <c r="AB991">
        <v>3.197886</v>
      </c>
      <c r="AC991">
        <v>3.2491850000000002</v>
      </c>
      <c r="AD991">
        <v>3.0822690000000001</v>
      </c>
      <c r="AE991">
        <v>2.8557070000000002</v>
      </c>
      <c r="AF991">
        <v>2.4751699999999999</v>
      </c>
      <c r="AG991">
        <v>2.0510169999999999</v>
      </c>
      <c r="AH991">
        <v>1.666949</v>
      </c>
      <c r="AI991">
        <v>-2.8434899999999999E-2</v>
      </c>
      <c r="AJ991">
        <v>-1.4919099999999999E-2</v>
      </c>
      <c r="AK991">
        <v>-3.0987799999999999E-2</v>
      </c>
      <c r="AL991">
        <v>-1.16309E-2</v>
      </c>
      <c r="AM991">
        <v>2.49103E-2</v>
      </c>
      <c r="AN991">
        <v>7.6670999999999996E-3</v>
      </c>
      <c r="AO991">
        <v>-1.10142E-2</v>
      </c>
      <c r="AP991">
        <v>-1.3418299999999999E-2</v>
      </c>
      <c r="AQ991">
        <v>2.3729999999999999E-4</v>
      </c>
      <c r="AR991">
        <v>1.9351899999999998E-2</v>
      </c>
      <c r="AS991">
        <v>3.4509400000000003E-2</v>
      </c>
      <c r="AT991">
        <v>3.2281900000000002E-2</v>
      </c>
      <c r="AU991">
        <v>5.9652999999999998E-3</v>
      </c>
      <c r="AV991">
        <v>-7.4755299999999997E-2</v>
      </c>
      <c r="AW991">
        <v>-0.17637449999999999</v>
      </c>
      <c r="AX991">
        <v>-0.25096269999999998</v>
      </c>
      <c r="AY991">
        <v>-0.2212867</v>
      </c>
      <c r="AZ991">
        <v>-0.23576849999999999</v>
      </c>
      <c r="BA991">
        <v>0.25734810000000002</v>
      </c>
      <c r="BB991">
        <v>0.36501509999999998</v>
      </c>
      <c r="BC991">
        <v>3.5046099999999997E-2</v>
      </c>
      <c r="BD991">
        <v>1.9756800000000001E-2</v>
      </c>
      <c r="BE991">
        <v>-0.1356368</v>
      </c>
      <c r="BF991">
        <v>-0.10296279999999999</v>
      </c>
      <c r="BG991">
        <v>-1.00705E-2</v>
      </c>
      <c r="BH991">
        <v>2.0860000000000002E-3</v>
      </c>
      <c r="BI991">
        <v>-1.54653E-2</v>
      </c>
      <c r="BJ991">
        <v>2.8165E-3</v>
      </c>
      <c r="BK991">
        <v>3.7728100000000001E-2</v>
      </c>
      <c r="BL991">
        <v>1.8481500000000001E-2</v>
      </c>
      <c r="BM991">
        <v>-7.0089999999999996E-4</v>
      </c>
      <c r="BN991">
        <v>-8.677E-4</v>
      </c>
      <c r="BO991">
        <v>1.5848600000000001E-2</v>
      </c>
      <c r="BP991">
        <v>3.8252800000000003E-2</v>
      </c>
      <c r="BQ991">
        <v>5.5912200000000002E-2</v>
      </c>
      <c r="BR991">
        <v>5.7320200000000002E-2</v>
      </c>
      <c r="BS991">
        <v>3.4946999999999999E-2</v>
      </c>
      <c r="BT991">
        <v>-4.4137900000000001E-2</v>
      </c>
      <c r="BU991">
        <v>-0.14427860000000001</v>
      </c>
      <c r="BV991">
        <v>-0.21861</v>
      </c>
      <c r="BW991">
        <v>-0.1888524</v>
      </c>
      <c r="BX991">
        <v>-0.20352000000000001</v>
      </c>
      <c r="BY991">
        <v>0.2877999</v>
      </c>
      <c r="BZ991">
        <v>0.39321980000000001</v>
      </c>
      <c r="CA991">
        <v>6.2823400000000001E-2</v>
      </c>
      <c r="CB991">
        <v>4.6128700000000002E-2</v>
      </c>
      <c r="CC991">
        <v>-0.10824979999999999</v>
      </c>
      <c r="CD991">
        <v>-7.7403200000000005E-2</v>
      </c>
      <c r="CE991">
        <v>2.6486999999999999E-3</v>
      </c>
      <c r="CF991">
        <v>1.38637E-2</v>
      </c>
      <c r="CG991">
        <v>-4.7143999999999997E-3</v>
      </c>
      <c r="CH991">
        <v>1.2822800000000001E-2</v>
      </c>
      <c r="CI991">
        <v>4.6605599999999997E-2</v>
      </c>
      <c r="CJ991">
        <v>2.5971500000000002E-2</v>
      </c>
      <c r="CK991">
        <v>6.4421000000000001E-3</v>
      </c>
      <c r="CL991">
        <v>7.8247999999999998E-3</v>
      </c>
      <c r="CM991">
        <v>2.6661000000000001E-2</v>
      </c>
      <c r="CN991">
        <v>5.13435E-2</v>
      </c>
      <c r="CO991">
        <v>7.0735800000000001E-2</v>
      </c>
      <c r="CP991">
        <v>7.4661599999999995E-2</v>
      </c>
      <c r="CQ991">
        <v>5.5019699999999998E-2</v>
      </c>
      <c r="CR991">
        <v>-2.2932299999999999E-2</v>
      </c>
      <c r="CS991">
        <v>-0.1220492</v>
      </c>
      <c r="CT991">
        <v>-0.19620270000000001</v>
      </c>
      <c r="CU991">
        <v>-0.1663886</v>
      </c>
      <c r="CV991">
        <v>-0.18118490000000001</v>
      </c>
      <c r="CW991">
        <v>0.30889070000000002</v>
      </c>
      <c r="CX991">
        <v>0.41275430000000002</v>
      </c>
      <c r="CY991">
        <v>8.2061800000000004E-2</v>
      </c>
      <c r="CZ991">
        <v>6.4393800000000001E-2</v>
      </c>
      <c r="DA991">
        <v>-8.92815E-2</v>
      </c>
      <c r="DB991">
        <v>-5.97006E-2</v>
      </c>
      <c r="DC991">
        <v>1.53679E-2</v>
      </c>
      <c r="DD991">
        <v>2.5641400000000002E-2</v>
      </c>
      <c r="DE991">
        <v>6.0365000000000002E-3</v>
      </c>
      <c r="DF991">
        <v>2.2828999999999999E-2</v>
      </c>
      <c r="DG991">
        <v>5.54831E-2</v>
      </c>
      <c r="DH991">
        <v>3.3461499999999998E-2</v>
      </c>
      <c r="DI991">
        <v>1.3585099999999999E-2</v>
      </c>
      <c r="DJ991">
        <v>1.6517299999999999E-2</v>
      </c>
      <c r="DK991">
        <v>3.7473300000000001E-2</v>
      </c>
      <c r="DL991">
        <v>6.4434099999999994E-2</v>
      </c>
      <c r="DM991">
        <v>8.5559399999999994E-2</v>
      </c>
      <c r="DN991">
        <v>9.2003000000000001E-2</v>
      </c>
      <c r="DO991">
        <v>7.5092400000000004E-2</v>
      </c>
      <c r="DP991">
        <v>-1.7267000000000001E-3</v>
      </c>
      <c r="DQ991">
        <v>-9.9819699999999997E-2</v>
      </c>
      <c r="DR991">
        <v>-0.17379539999999999</v>
      </c>
      <c r="DS991">
        <v>-0.14392469999999999</v>
      </c>
      <c r="DT991">
        <v>-0.15884970000000001</v>
      </c>
      <c r="DU991">
        <v>0.32998159999999999</v>
      </c>
      <c r="DV991">
        <v>0.43228879999999997</v>
      </c>
      <c r="DW991">
        <v>0.1013003</v>
      </c>
      <c r="DX991">
        <v>8.2658899999999993E-2</v>
      </c>
      <c r="DY991">
        <v>-7.0313299999999995E-2</v>
      </c>
      <c r="DZ991">
        <v>-4.1998099999999997E-2</v>
      </c>
      <c r="EA991">
        <v>3.3732400000000003E-2</v>
      </c>
      <c r="EB991">
        <v>4.2646499999999997E-2</v>
      </c>
      <c r="EC991">
        <v>2.1559100000000001E-2</v>
      </c>
      <c r="ED991">
        <v>3.7276400000000001E-2</v>
      </c>
      <c r="EE991">
        <v>6.8300799999999995E-2</v>
      </c>
      <c r="EF991">
        <v>4.42759E-2</v>
      </c>
      <c r="EG991">
        <v>2.38984E-2</v>
      </c>
      <c r="EH991">
        <v>2.9067900000000001E-2</v>
      </c>
      <c r="EI991">
        <v>5.3084699999999999E-2</v>
      </c>
      <c r="EJ991">
        <v>8.3335000000000006E-2</v>
      </c>
      <c r="EK991">
        <v>0.1069623</v>
      </c>
      <c r="EL991">
        <v>0.1170413</v>
      </c>
      <c r="EM991">
        <v>0.1040741</v>
      </c>
      <c r="EN991">
        <v>2.8890699999999998E-2</v>
      </c>
      <c r="EO991">
        <v>-6.7723900000000004E-2</v>
      </c>
      <c r="EP991">
        <v>-0.1414427</v>
      </c>
      <c r="EQ991">
        <v>-0.11149050000000001</v>
      </c>
      <c r="ER991">
        <v>-0.1266013</v>
      </c>
      <c r="ES991">
        <v>0.36043340000000001</v>
      </c>
      <c r="ET991">
        <v>0.4604934</v>
      </c>
      <c r="EU991">
        <v>0.12907750000000001</v>
      </c>
      <c r="EV991">
        <v>0.1090308</v>
      </c>
      <c r="EW991">
        <v>-4.2926199999999998E-2</v>
      </c>
      <c r="EX991">
        <v>-1.6438500000000002E-2</v>
      </c>
      <c r="EY991">
        <v>68.210220000000007</v>
      </c>
      <c r="EZ991">
        <v>68.688850000000002</v>
      </c>
      <c r="FA991">
        <v>67.353560000000002</v>
      </c>
      <c r="FB991">
        <v>65.939369999999997</v>
      </c>
      <c r="FC991">
        <v>64.63</v>
      </c>
      <c r="FD991">
        <v>63.993259999999999</v>
      </c>
      <c r="FE991">
        <v>63.695329999999998</v>
      </c>
      <c r="FF991">
        <v>65.016009999999994</v>
      </c>
      <c r="FG991">
        <v>70.501599999999996</v>
      </c>
      <c r="FH991">
        <v>77.782780000000002</v>
      </c>
      <c r="FI991">
        <v>85.391120000000001</v>
      </c>
      <c r="FJ991">
        <v>92.828059999999994</v>
      </c>
      <c r="FK991">
        <v>98.821370000000002</v>
      </c>
      <c r="FL991">
        <v>103.379</v>
      </c>
      <c r="FM991">
        <v>107.7573</v>
      </c>
      <c r="FN991">
        <v>109.65</v>
      </c>
      <c r="FO991">
        <v>109.6567</v>
      </c>
      <c r="FP991">
        <v>109.32340000000001</v>
      </c>
      <c r="FQ991">
        <v>105.52200000000001</v>
      </c>
      <c r="FR991">
        <v>98.673339999999996</v>
      </c>
      <c r="FS991">
        <v>92.827860000000001</v>
      </c>
      <c r="FT991">
        <v>87.000159999999994</v>
      </c>
      <c r="FU991">
        <v>80.969700000000003</v>
      </c>
      <c r="FV991">
        <v>78.035030000000006</v>
      </c>
      <c r="FW991">
        <v>0.3707164</v>
      </c>
      <c r="FX991">
        <v>1.8648499999999998E-2</v>
      </c>
      <c r="FY991">
        <v>2.7409900000000001E-2</v>
      </c>
      <c r="FZ991">
        <v>0</v>
      </c>
      <c r="GA991">
        <v>0</v>
      </c>
    </row>
    <row r="992" spans="1:183" x14ac:dyDescent="0.3">
      <c r="A992" t="s">
        <v>52</v>
      </c>
      <c r="B992" t="s">
        <v>20</v>
      </c>
      <c r="C992" t="s">
        <v>54</v>
      </c>
      <c r="D992" s="6">
        <v>44810</v>
      </c>
      <c r="E992" s="46">
        <v>18</v>
      </c>
      <c r="F992" s="46">
        <v>21</v>
      </c>
      <c r="G992" s="46">
        <v>18</v>
      </c>
      <c r="H992" s="46">
        <v>20</v>
      </c>
      <c r="I992">
        <v>2821</v>
      </c>
      <c r="J992">
        <v>65981</v>
      </c>
      <c r="K992">
        <v>1.3726510000000001</v>
      </c>
      <c r="L992">
        <v>1.177373</v>
      </c>
      <c r="M992">
        <v>1.0294650000000001</v>
      </c>
      <c r="N992">
        <v>0.91576800000000003</v>
      </c>
      <c r="O992">
        <v>0.83325919999999998</v>
      </c>
      <c r="P992">
        <v>0.81537590000000004</v>
      </c>
      <c r="Q992">
        <v>0.89364330000000003</v>
      </c>
      <c r="R992">
        <v>0.95033449999999997</v>
      </c>
      <c r="S992">
        <v>0.97708759999999995</v>
      </c>
      <c r="T992">
        <v>1.1070450000000001</v>
      </c>
      <c r="U992">
        <v>1.3591800000000001</v>
      </c>
      <c r="V992">
        <v>1.6948920000000001</v>
      </c>
      <c r="W992">
        <v>2.0897939999999999</v>
      </c>
      <c r="X992">
        <v>2.515123</v>
      </c>
      <c r="Y992">
        <v>2.7103929999999998</v>
      </c>
      <c r="Z992">
        <v>2.8477380000000001</v>
      </c>
      <c r="AA992">
        <v>2.8936730000000002</v>
      </c>
      <c r="AB992">
        <v>2.9556809999999998</v>
      </c>
      <c r="AC992">
        <v>2.812325</v>
      </c>
      <c r="AD992">
        <v>2.6124299999999998</v>
      </c>
      <c r="AE992">
        <v>2.3764859999999999</v>
      </c>
      <c r="AF992">
        <v>2.0964659999999999</v>
      </c>
      <c r="AG992">
        <v>1.735266</v>
      </c>
      <c r="AH992">
        <v>1.380762</v>
      </c>
      <c r="AI992">
        <v>-0.17097799999999999</v>
      </c>
      <c r="AJ992">
        <v>-0.12128410000000001</v>
      </c>
      <c r="AK992">
        <v>-9.1813199999999998E-2</v>
      </c>
      <c r="AL992">
        <v>-6.3351000000000005E-2</v>
      </c>
      <c r="AM992">
        <v>-5.54785E-2</v>
      </c>
      <c r="AN992">
        <v>-4.8350900000000002E-2</v>
      </c>
      <c r="AO992">
        <v>-2.4198399999999998E-2</v>
      </c>
      <c r="AP992">
        <v>-3.1864799999999999E-2</v>
      </c>
      <c r="AQ992">
        <v>-7.6212299999999997E-2</v>
      </c>
      <c r="AR992">
        <v>-5.6579400000000002E-2</v>
      </c>
      <c r="AS992">
        <v>-2.0178100000000001E-2</v>
      </c>
      <c r="AT992">
        <v>-7.9811400000000005E-2</v>
      </c>
      <c r="AU992">
        <v>-0.1659089</v>
      </c>
      <c r="AV992">
        <v>-0.25010729999999998</v>
      </c>
      <c r="AW992">
        <v>-0.30365300000000001</v>
      </c>
      <c r="AX992">
        <v>-0.29197289999999998</v>
      </c>
      <c r="AY992">
        <v>-0.25091140000000001</v>
      </c>
      <c r="AZ992">
        <v>0.15270159999999999</v>
      </c>
      <c r="BA992">
        <v>0.27479690000000001</v>
      </c>
      <c r="BB992">
        <v>0.21257909999999999</v>
      </c>
      <c r="BC992">
        <v>-5.3002800000000003E-2</v>
      </c>
      <c r="BD992">
        <v>-0.24945690000000001</v>
      </c>
      <c r="BE992">
        <v>-0.15771869999999999</v>
      </c>
      <c r="BF992">
        <v>-0.1255578</v>
      </c>
      <c r="BG992">
        <v>-0.14657770000000001</v>
      </c>
      <c r="BH992">
        <v>-9.8821199999999998E-2</v>
      </c>
      <c r="BI992">
        <v>-7.1550100000000005E-2</v>
      </c>
      <c r="BJ992">
        <v>-4.5414400000000001E-2</v>
      </c>
      <c r="BK992">
        <v>-3.98885E-2</v>
      </c>
      <c r="BL992">
        <v>-3.4101100000000002E-2</v>
      </c>
      <c r="BM992">
        <v>-8.5657000000000007E-3</v>
      </c>
      <c r="BN992">
        <v>-1.54305E-2</v>
      </c>
      <c r="BO992">
        <v>-5.6992300000000003E-2</v>
      </c>
      <c r="BP992">
        <v>-3.5270900000000001E-2</v>
      </c>
      <c r="BQ992">
        <v>4.1843000000000002E-3</v>
      </c>
      <c r="BR992">
        <v>-5.1343E-2</v>
      </c>
      <c r="BS992">
        <v>-0.1347776</v>
      </c>
      <c r="BT992">
        <v>-0.21709629999999999</v>
      </c>
      <c r="BU992">
        <v>-0.27120509999999998</v>
      </c>
      <c r="BV992">
        <v>-0.26118930000000001</v>
      </c>
      <c r="BW992">
        <v>-0.22094050000000001</v>
      </c>
      <c r="BX992">
        <v>0.1813758</v>
      </c>
      <c r="BY992">
        <v>0.3032416</v>
      </c>
      <c r="BZ992">
        <v>0.23850579999999999</v>
      </c>
      <c r="CA992">
        <v>-2.7597500000000001E-2</v>
      </c>
      <c r="CB992">
        <v>-0.22322159999999999</v>
      </c>
      <c r="CC992">
        <v>-0.1332354</v>
      </c>
      <c r="CD992">
        <v>-0.103335</v>
      </c>
      <c r="CE992">
        <v>-0.12967799999999999</v>
      </c>
      <c r="CF992">
        <v>-8.3263400000000001E-2</v>
      </c>
      <c r="CG992">
        <v>-5.7515999999999998E-2</v>
      </c>
      <c r="CH992">
        <v>-3.2991600000000003E-2</v>
      </c>
      <c r="CI992">
        <v>-2.90908E-2</v>
      </c>
      <c r="CJ992">
        <v>-2.4231699999999998E-2</v>
      </c>
      <c r="CK992">
        <v>2.2614000000000002E-3</v>
      </c>
      <c r="CL992">
        <v>-4.0482000000000001E-3</v>
      </c>
      <c r="CM992">
        <v>-4.36806E-2</v>
      </c>
      <c r="CN992">
        <v>-2.0512599999999999E-2</v>
      </c>
      <c r="CO992">
        <v>2.1057599999999999E-2</v>
      </c>
      <c r="CP992">
        <v>-3.1625800000000003E-2</v>
      </c>
      <c r="CQ992">
        <v>-0.1132162</v>
      </c>
      <c r="CR992">
        <v>-0.19423299999999999</v>
      </c>
      <c r="CS992">
        <v>-0.24873190000000001</v>
      </c>
      <c r="CT992">
        <v>-0.23986869999999999</v>
      </c>
      <c r="CU992">
        <v>-0.20018279999999999</v>
      </c>
      <c r="CV992">
        <v>0.20123540000000001</v>
      </c>
      <c r="CW992">
        <v>0.32294230000000002</v>
      </c>
      <c r="CX992">
        <v>0.25646249999999998</v>
      </c>
      <c r="CY992">
        <v>-1.00018E-2</v>
      </c>
      <c r="CZ992">
        <v>-0.20505119999999999</v>
      </c>
      <c r="DA992">
        <v>-0.1162784</v>
      </c>
      <c r="DB992">
        <v>-8.7943599999999997E-2</v>
      </c>
      <c r="DC992">
        <v>-0.1127784</v>
      </c>
      <c r="DD992">
        <v>-6.7705699999999994E-2</v>
      </c>
      <c r="DE992">
        <v>-4.3481899999999997E-2</v>
      </c>
      <c r="DF992">
        <v>-2.0568800000000002E-2</v>
      </c>
      <c r="DG992">
        <v>-1.8293199999999999E-2</v>
      </c>
      <c r="DH992">
        <v>-1.43623E-2</v>
      </c>
      <c r="DI992">
        <v>1.3088600000000001E-2</v>
      </c>
      <c r="DJ992">
        <v>7.3340999999999996E-3</v>
      </c>
      <c r="DK992">
        <v>-3.0368900000000001E-2</v>
      </c>
      <c r="DL992">
        <v>-5.7543999999999998E-3</v>
      </c>
      <c r="DM992">
        <v>3.7930899999999997E-2</v>
      </c>
      <c r="DN992">
        <v>-1.1908699999999999E-2</v>
      </c>
      <c r="DO992">
        <v>-9.1654799999999995E-2</v>
      </c>
      <c r="DP992">
        <v>-0.17136970000000001</v>
      </c>
      <c r="DQ992">
        <v>-0.2262586</v>
      </c>
      <c r="DR992">
        <v>-0.2185481</v>
      </c>
      <c r="DS992">
        <v>-0.179425</v>
      </c>
      <c r="DT992">
        <v>0.22109500000000001</v>
      </c>
      <c r="DU992">
        <v>0.34264299999999998</v>
      </c>
      <c r="DV992">
        <v>0.27441929999999998</v>
      </c>
      <c r="DW992">
        <v>7.5938999999999998E-3</v>
      </c>
      <c r="DX992">
        <v>-0.18688070000000001</v>
      </c>
      <c r="DY992">
        <v>-9.9321400000000004E-2</v>
      </c>
      <c r="DZ992">
        <v>-7.2552099999999994E-2</v>
      </c>
      <c r="EA992">
        <v>-8.8378100000000001E-2</v>
      </c>
      <c r="EB992">
        <v>-4.52428E-2</v>
      </c>
      <c r="EC992">
        <v>-2.3218800000000001E-2</v>
      </c>
      <c r="ED992">
        <v>-2.6321999999999999E-3</v>
      </c>
      <c r="EE992">
        <v>-2.7031999999999998E-3</v>
      </c>
      <c r="EF992">
        <v>-1.125E-4</v>
      </c>
      <c r="EG992">
        <v>2.8721300000000002E-2</v>
      </c>
      <c r="EH992">
        <v>2.3768299999999999E-2</v>
      </c>
      <c r="EI992">
        <v>-1.11488E-2</v>
      </c>
      <c r="EJ992">
        <v>1.55541E-2</v>
      </c>
      <c r="EK992">
        <v>6.2293300000000003E-2</v>
      </c>
      <c r="EL992">
        <v>1.65598E-2</v>
      </c>
      <c r="EM992">
        <v>-6.0523599999999997E-2</v>
      </c>
      <c r="EN992">
        <v>-0.1383587</v>
      </c>
      <c r="EO992">
        <v>-0.1938107</v>
      </c>
      <c r="EP992">
        <v>-0.1877646</v>
      </c>
      <c r="EQ992">
        <v>-0.14945420000000001</v>
      </c>
      <c r="ER992">
        <v>0.2497692</v>
      </c>
      <c r="ES992">
        <v>0.37108770000000002</v>
      </c>
      <c r="ET992">
        <v>0.300346</v>
      </c>
      <c r="EU992">
        <v>3.2999199999999999E-2</v>
      </c>
      <c r="EV992">
        <v>-0.16064539999999999</v>
      </c>
      <c r="EW992">
        <v>-7.4838199999999994E-2</v>
      </c>
      <c r="EX992">
        <v>-5.03293E-2</v>
      </c>
      <c r="EY992">
        <v>73.90361</v>
      </c>
      <c r="EZ992">
        <v>73.635379999999998</v>
      </c>
      <c r="FA992">
        <v>72.731049999999996</v>
      </c>
      <c r="FB992">
        <v>70.421629999999993</v>
      </c>
      <c r="FC992">
        <v>69.758290000000002</v>
      </c>
      <c r="FD992">
        <v>68.758290000000002</v>
      </c>
      <c r="FE992">
        <v>69.037480000000002</v>
      </c>
      <c r="FF992">
        <v>71.469800000000006</v>
      </c>
      <c r="FG992">
        <v>76.50027</v>
      </c>
      <c r="FH992">
        <v>82.382260000000002</v>
      </c>
      <c r="FI992">
        <v>90.52834</v>
      </c>
      <c r="FJ992">
        <v>98.27422</v>
      </c>
      <c r="FK992">
        <v>104.2197</v>
      </c>
      <c r="FL992">
        <v>108.8931</v>
      </c>
      <c r="FM992">
        <v>103.0069</v>
      </c>
      <c r="FN992">
        <v>101.1835</v>
      </c>
      <c r="FO992">
        <v>100.8023</v>
      </c>
      <c r="FP992">
        <v>97.238780000000006</v>
      </c>
      <c r="FQ992">
        <v>93.708560000000006</v>
      </c>
      <c r="FR992">
        <v>88.635739999999998</v>
      </c>
      <c r="FS992">
        <v>84.136489999999995</v>
      </c>
      <c r="FT992">
        <v>80.4358</v>
      </c>
      <c r="FU992">
        <v>77.391620000000003</v>
      </c>
      <c r="FV992">
        <v>75.614350000000002</v>
      </c>
      <c r="FW992">
        <v>0.38466519999999998</v>
      </c>
      <c r="FX992">
        <v>1.7930399999999999E-2</v>
      </c>
      <c r="FY992">
        <v>2.1129599999999998E-2</v>
      </c>
      <c r="FZ992">
        <v>0</v>
      </c>
      <c r="GA992">
        <v>0</v>
      </c>
    </row>
    <row r="993" spans="1:183" x14ac:dyDescent="0.3">
      <c r="A993" t="s">
        <v>52</v>
      </c>
      <c r="B993" t="s">
        <v>20</v>
      </c>
      <c r="C993" t="s">
        <v>54</v>
      </c>
      <c r="D993" s="6">
        <v>44811</v>
      </c>
      <c r="E993" s="46">
        <v>17</v>
      </c>
      <c r="F993" s="46">
        <v>20</v>
      </c>
      <c r="G993" s="46">
        <v>17</v>
      </c>
      <c r="H993" s="46">
        <v>20</v>
      </c>
      <c r="I993">
        <v>1464</v>
      </c>
      <c r="J993">
        <v>65923</v>
      </c>
      <c r="K993">
        <v>1.264035</v>
      </c>
      <c r="L993">
        <v>1.083353</v>
      </c>
      <c r="M993">
        <v>0.96448230000000001</v>
      </c>
      <c r="N993">
        <v>0.88531079999999995</v>
      </c>
      <c r="O993">
        <v>0.81572080000000002</v>
      </c>
      <c r="P993">
        <v>0.78600579999999998</v>
      </c>
      <c r="Q993">
        <v>0.84473920000000002</v>
      </c>
      <c r="R993">
        <v>0.84799420000000003</v>
      </c>
      <c r="S993">
        <v>0.84160970000000002</v>
      </c>
      <c r="T993">
        <v>0.89342560000000004</v>
      </c>
      <c r="U993">
        <v>1.0271380000000001</v>
      </c>
      <c r="V993">
        <v>1.2336579999999999</v>
      </c>
      <c r="W993">
        <v>1.498748</v>
      </c>
      <c r="X993">
        <v>1.760397</v>
      </c>
      <c r="Y993">
        <v>2.0327769999999998</v>
      </c>
      <c r="Z993">
        <v>2.3274010000000001</v>
      </c>
      <c r="AA993">
        <v>2.4859200000000001</v>
      </c>
      <c r="AB993">
        <v>2.6123349999999999</v>
      </c>
      <c r="AC993">
        <v>2.5980409999999998</v>
      </c>
      <c r="AD993">
        <v>2.3161139999999998</v>
      </c>
      <c r="AE993">
        <v>2.0599379999999998</v>
      </c>
      <c r="AF993">
        <v>1.8321190000000001</v>
      </c>
      <c r="AG993">
        <v>1.481304</v>
      </c>
      <c r="AH993">
        <v>1.205687</v>
      </c>
      <c r="AI993">
        <v>-8.4064700000000006E-2</v>
      </c>
      <c r="AJ993">
        <v>-6.4244899999999994E-2</v>
      </c>
      <c r="AK993">
        <v>-3.6155800000000002E-2</v>
      </c>
      <c r="AL993">
        <v>-1.77796E-2</v>
      </c>
      <c r="AM993">
        <v>-1.38228E-2</v>
      </c>
      <c r="AN993">
        <v>-2.38242E-2</v>
      </c>
      <c r="AO993">
        <v>-1.7003799999999999E-2</v>
      </c>
      <c r="AP993">
        <v>-5.3349399999999998E-2</v>
      </c>
      <c r="AQ993">
        <v>-6.4493700000000001E-2</v>
      </c>
      <c r="AR993">
        <v>-0.1031591</v>
      </c>
      <c r="AS993">
        <v>-0.10467600000000001</v>
      </c>
      <c r="AT993">
        <v>-8.2545499999999994E-2</v>
      </c>
      <c r="AU993">
        <v>-6.7924999999999999E-2</v>
      </c>
      <c r="AV993">
        <v>-9.6676200000000004E-2</v>
      </c>
      <c r="AW993">
        <v>-0.1366298</v>
      </c>
      <c r="AX993">
        <v>-0.15311949999999999</v>
      </c>
      <c r="AY993">
        <v>0.1863418</v>
      </c>
      <c r="AZ993">
        <v>0.2633392</v>
      </c>
      <c r="BA993">
        <v>0.2102097</v>
      </c>
      <c r="BB993">
        <v>7.3249499999999995E-2</v>
      </c>
      <c r="BC993">
        <v>-0.34262150000000002</v>
      </c>
      <c r="BD993">
        <v>-0.30922860000000002</v>
      </c>
      <c r="BE993">
        <v>-0.23215379999999999</v>
      </c>
      <c r="BF993">
        <v>-0.17436940000000001</v>
      </c>
      <c r="BG993">
        <v>-5.4629299999999999E-2</v>
      </c>
      <c r="BH993">
        <v>-3.74518E-2</v>
      </c>
      <c r="BI993">
        <v>-1.1713100000000001E-2</v>
      </c>
      <c r="BJ993">
        <v>5.1936999999999999E-3</v>
      </c>
      <c r="BK993">
        <v>7.3003E-3</v>
      </c>
      <c r="BL993">
        <v>-5.5557999999999996E-3</v>
      </c>
      <c r="BM993">
        <v>2.0550999999999998E-3</v>
      </c>
      <c r="BN993">
        <v>-3.3430300000000003E-2</v>
      </c>
      <c r="BO993">
        <v>-4.21968E-2</v>
      </c>
      <c r="BP993">
        <v>-7.7900499999999998E-2</v>
      </c>
      <c r="BQ993">
        <v>-7.5794200000000006E-2</v>
      </c>
      <c r="BR993">
        <v>-5.2238100000000003E-2</v>
      </c>
      <c r="BS993">
        <v>-3.5111200000000002E-2</v>
      </c>
      <c r="BT993">
        <v>-6.1084699999999999E-2</v>
      </c>
      <c r="BU993">
        <v>-9.9627599999999997E-2</v>
      </c>
      <c r="BV993">
        <v>-0.1148141</v>
      </c>
      <c r="BW993">
        <v>0.2243666</v>
      </c>
      <c r="BX993">
        <v>0.30034850000000002</v>
      </c>
      <c r="BY993">
        <v>0.24591759999999999</v>
      </c>
      <c r="BZ993">
        <v>0.106157</v>
      </c>
      <c r="CA993">
        <v>-0.30828840000000002</v>
      </c>
      <c r="CB993">
        <v>-0.27462779999999998</v>
      </c>
      <c r="CC993">
        <v>-0.20139070000000001</v>
      </c>
      <c r="CD993">
        <v>-0.14661080000000001</v>
      </c>
      <c r="CE993">
        <v>-3.4242300000000003E-2</v>
      </c>
      <c r="CF993">
        <v>-1.8894899999999999E-2</v>
      </c>
      <c r="CG993">
        <v>5.2157999999999996E-3</v>
      </c>
      <c r="CH993">
        <v>2.1104999999999999E-2</v>
      </c>
      <c r="CI993">
        <v>2.1930000000000002E-2</v>
      </c>
      <c r="CJ993">
        <v>7.0968000000000003E-3</v>
      </c>
      <c r="CK993">
        <v>1.52552E-2</v>
      </c>
      <c r="CL993">
        <v>-1.9634499999999999E-2</v>
      </c>
      <c r="CM993">
        <v>-2.6754E-2</v>
      </c>
      <c r="CN993">
        <v>-6.0406500000000002E-2</v>
      </c>
      <c r="CO993">
        <v>-5.5790699999999999E-2</v>
      </c>
      <c r="CP993">
        <v>-3.1247199999999999E-2</v>
      </c>
      <c r="CQ993">
        <v>-1.23844E-2</v>
      </c>
      <c r="CR993">
        <v>-3.64342E-2</v>
      </c>
      <c r="CS993">
        <v>-7.3999999999999996E-2</v>
      </c>
      <c r="CT993">
        <v>-8.8283899999999998E-2</v>
      </c>
      <c r="CU993">
        <v>0.25070239999999999</v>
      </c>
      <c r="CV993">
        <v>0.32598110000000002</v>
      </c>
      <c r="CW993">
        <v>0.27064870000000002</v>
      </c>
      <c r="CX993">
        <v>0.1289487</v>
      </c>
      <c r="CY993">
        <v>-0.28450950000000003</v>
      </c>
      <c r="CZ993">
        <v>-0.25066339999999998</v>
      </c>
      <c r="DA993">
        <v>-0.1800842</v>
      </c>
      <c r="DB993">
        <v>-0.12738530000000001</v>
      </c>
      <c r="DC993">
        <v>-1.38554E-2</v>
      </c>
      <c r="DD993">
        <v>-3.3809999999999998E-4</v>
      </c>
      <c r="DE993">
        <v>2.21447E-2</v>
      </c>
      <c r="DF993">
        <v>3.7016199999999999E-2</v>
      </c>
      <c r="DG993">
        <v>3.6559800000000003E-2</v>
      </c>
      <c r="DH993">
        <v>1.97495E-2</v>
      </c>
      <c r="DI993">
        <v>2.8455299999999999E-2</v>
      </c>
      <c r="DJ993">
        <v>-5.8386000000000002E-3</v>
      </c>
      <c r="DK993">
        <v>-1.13112E-2</v>
      </c>
      <c r="DL993">
        <v>-4.2912499999999999E-2</v>
      </c>
      <c r="DM993">
        <v>-3.5787199999999998E-2</v>
      </c>
      <c r="DN993">
        <v>-1.0256400000000001E-2</v>
      </c>
      <c r="DO993">
        <v>1.03424E-2</v>
      </c>
      <c r="DP993">
        <v>-1.17836E-2</v>
      </c>
      <c r="DQ993">
        <v>-4.8372400000000003E-2</v>
      </c>
      <c r="DR993">
        <v>-6.1753700000000002E-2</v>
      </c>
      <c r="DS993">
        <v>0.27703820000000001</v>
      </c>
      <c r="DT993">
        <v>0.35161360000000003</v>
      </c>
      <c r="DU993">
        <v>0.29537980000000003</v>
      </c>
      <c r="DV993">
        <v>0.15174029999999999</v>
      </c>
      <c r="DW993">
        <v>-0.26073049999999998</v>
      </c>
      <c r="DX993">
        <v>-0.22669890000000001</v>
      </c>
      <c r="DY993">
        <v>-0.1587778</v>
      </c>
      <c r="DZ993">
        <v>-0.1081598</v>
      </c>
      <c r="EA993">
        <v>1.558E-2</v>
      </c>
      <c r="EB993">
        <v>2.6455099999999999E-2</v>
      </c>
      <c r="EC993">
        <v>4.6587400000000001E-2</v>
      </c>
      <c r="ED993">
        <v>5.9989500000000001E-2</v>
      </c>
      <c r="EE993" s="34">
        <v>5.7682900000000002E-2</v>
      </c>
      <c r="EF993">
        <v>3.80179E-2</v>
      </c>
      <c r="EG993">
        <v>4.7514199999999999E-2</v>
      </c>
      <c r="EH993">
        <v>1.40804E-2</v>
      </c>
      <c r="EI993">
        <v>1.09858E-2</v>
      </c>
      <c r="EJ993">
        <v>-1.76539E-2</v>
      </c>
      <c r="EK993">
        <v>-6.9052999999999996E-3</v>
      </c>
      <c r="EL993">
        <v>2.0050999999999999E-2</v>
      </c>
      <c r="EM993">
        <v>4.3156300000000002E-2</v>
      </c>
      <c r="EN993">
        <v>2.38079E-2</v>
      </c>
      <c r="EO993">
        <v>-1.13703E-2</v>
      </c>
      <c r="EP993">
        <v>-2.3448299999999998E-2</v>
      </c>
      <c r="EQ993">
        <v>0.31506289999999998</v>
      </c>
      <c r="ER993">
        <v>0.38862289999999999</v>
      </c>
      <c r="ES993">
        <v>0.33108759999999998</v>
      </c>
      <c r="ET993">
        <v>0.1846479</v>
      </c>
      <c r="EU993">
        <v>-0.2263975</v>
      </c>
      <c r="EV993">
        <v>-0.19209809999999999</v>
      </c>
      <c r="EW993">
        <v>-0.12801470000000001</v>
      </c>
      <c r="EX993">
        <v>-8.0401299999999995E-2</v>
      </c>
      <c r="EY993">
        <v>75.040300000000002</v>
      </c>
      <c r="EZ993">
        <v>72.921710000000004</v>
      </c>
      <c r="FA993">
        <v>71.886080000000007</v>
      </c>
      <c r="FB993">
        <v>70.36215</v>
      </c>
      <c r="FC993">
        <v>68.98648</v>
      </c>
      <c r="FD993">
        <v>68.152940000000001</v>
      </c>
      <c r="FE993">
        <v>67.76634</v>
      </c>
      <c r="FF993">
        <v>68.939350000000005</v>
      </c>
      <c r="FG993">
        <v>73.347409999999996</v>
      </c>
      <c r="FH993">
        <v>78.548760000000001</v>
      </c>
      <c r="FI993">
        <v>83.588790000000003</v>
      </c>
      <c r="FJ993">
        <v>87.830950000000001</v>
      </c>
      <c r="FK993">
        <v>92.161770000000004</v>
      </c>
      <c r="FL993">
        <v>96.187060000000002</v>
      </c>
      <c r="FM993">
        <v>99.488209999999995</v>
      </c>
      <c r="FN993">
        <v>101.04130000000001</v>
      </c>
      <c r="FO993">
        <v>100.3456</v>
      </c>
      <c r="FP993">
        <v>97.90146</v>
      </c>
      <c r="FQ993">
        <v>92.931240000000003</v>
      </c>
      <c r="FR993">
        <v>86.665530000000004</v>
      </c>
      <c r="FS993">
        <v>82.285960000000003</v>
      </c>
      <c r="FT993">
        <v>78.372119999999995</v>
      </c>
      <c r="FU993">
        <v>74.038020000000003</v>
      </c>
      <c r="FV993">
        <v>72.152760000000001</v>
      </c>
      <c r="FW993">
        <v>0.43772179999999999</v>
      </c>
      <c r="FX993">
        <v>2.3749300000000001E-2</v>
      </c>
      <c r="FY993">
        <v>2.3749300000000001E-2</v>
      </c>
      <c r="FZ993">
        <v>0</v>
      </c>
      <c r="GA993">
        <v>0</v>
      </c>
    </row>
    <row r="994" spans="1:183" x14ac:dyDescent="0.3">
      <c r="A994" t="s">
        <v>52</v>
      </c>
      <c r="B994" t="s">
        <v>20</v>
      </c>
      <c r="C994" t="s">
        <v>54</v>
      </c>
      <c r="D994" s="6">
        <v>44812</v>
      </c>
      <c r="E994" s="46">
        <v>18</v>
      </c>
      <c r="F994" s="46">
        <v>20</v>
      </c>
      <c r="G994" s="46">
        <v>18</v>
      </c>
      <c r="H994" s="46">
        <v>19</v>
      </c>
      <c r="I994">
        <v>2815</v>
      </c>
      <c r="J994">
        <v>65875</v>
      </c>
      <c r="K994">
        <v>1.0124820000000001</v>
      </c>
      <c r="L994">
        <v>0.88496220000000003</v>
      </c>
      <c r="M994">
        <v>0.78346380000000004</v>
      </c>
      <c r="N994">
        <v>0.74394119999999997</v>
      </c>
      <c r="O994">
        <v>0.70949759999999995</v>
      </c>
      <c r="P994">
        <v>0.70902639999999995</v>
      </c>
      <c r="Q994">
        <v>0.75217730000000005</v>
      </c>
      <c r="R994">
        <v>0.80391009999999996</v>
      </c>
      <c r="S994">
        <v>0.77406039999999998</v>
      </c>
      <c r="T994">
        <v>0.83721800000000002</v>
      </c>
      <c r="U994">
        <v>0.96007120000000001</v>
      </c>
      <c r="V994">
        <v>1.185581</v>
      </c>
      <c r="W994">
        <v>1.5099</v>
      </c>
      <c r="X994">
        <v>1.8662730000000001</v>
      </c>
      <c r="Y994">
        <v>2.20539</v>
      </c>
      <c r="Z994">
        <v>2.508527</v>
      </c>
      <c r="AA994">
        <v>2.773282</v>
      </c>
      <c r="AB994">
        <v>2.9976579999999999</v>
      </c>
      <c r="AC994">
        <v>3.0316480000000001</v>
      </c>
      <c r="AD994">
        <v>2.824192</v>
      </c>
      <c r="AE994">
        <v>2.5268640000000002</v>
      </c>
      <c r="AF994">
        <v>2.12575</v>
      </c>
      <c r="AG994">
        <v>1.6733480000000001</v>
      </c>
      <c r="AH994">
        <v>1.353256</v>
      </c>
      <c r="AI994">
        <v>-7.8935599999999995E-2</v>
      </c>
      <c r="AJ994">
        <v>-5.1128600000000003E-2</v>
      </c>
      <c r="AK994">
        <v>-4.41842E-2</v>
      </c>
      <c r="AL994">
        <v>-1.46144E-2</v>
      </c>
      <c r="AM994">
        <v>-1.1632399999999999E-2</v>
      </c>
      <c r="AN994">
        <v>-7.6311E-3</v>
      </c>
      <c r="AO994">
        <v>-2.1297699999999999E-2</v>
      </c>
      <c r="AP994">
        <v>-3.0211999999999999E-2</v>
      </c>
      <c r="AQ994">
        <v>-4.0210299999999997E-2</v>
      </c>
      <c r="AR994">
        <v>-3.2196200000000001E-2</v>
      </c>
      <c r="AS994">
        <v>-3.9329999999999999E-3</v>
      </c>
      <c r="AT994">
        <v>1.2274800000000001E-2</v>
      </c>
      <c r="AU994">
        <v>-3.59499E-2</v>
      </c>
      <c r="AV994">
        <v>-7.9044299999999998E-2</v>
      </c>
      <c r="AW994">
        <v>-0.17259930000000001</v>
      </c>
      <c r="AX994">
        <v>-0.25887300000000002</v>
      </c>
      <c r="AY994">
        <v>-0.2271726</v>
      </c>
      <c r="AZ994">
        <v>0.17208989999999999</v>
      </c>
      <c r="BA994">
        <v>0.2924156</v>
      </c>
      <c r="BB994">
        <v>-0.21863460000000001</v>
      </c>
      <c r="BC994">
        <v>-0.29592170000000001</v>
      </c>
      <c r="BD994">
        <v>-0.2133671</v>
      </c>
      <c r="BE994">
        <v>-0.1694899</v>
      </c>
      <c r="BF994">
        <v>-6.9744500000000001E-2</v>
      </c>
      <c r="BG994">
        <v>-5.9370800000000001E-2</v>
      </c>
      <c r="BH994">
        <v>-3.3301900000000002E-2</v>
      </c>
      <c r="BI994">
        <v>-2.91411E-2</v>
      </c>
      <c r="BJ994">
        <v>-4.4640000000000001E-4</v>
      </c>
      <c r="BK994">
        <v>2.2901000000000002E-3</v>
      </c>
      <c r="BL994">
        <v>4.1037000000000001E-3</v>
      </c>
      <c r="BM994">
        <v>-1.0012699999999999E-2</v>
      </c>
      <c r="BN994">
        <v>-1.7669899999999999E-2</v>
      </c>
      <c r="BO994">
        <v>-2.5690000000000001E-2</v>
      </c>
      <c r="BP994">
        <v>-1.5220600000000001E-2</v>
      </c>
      <c r="BQ994">
        <v>1.45945E-2</v>
      </c>
      <c r="BR994">
        <v>3.3236799999999997E-2</v>
      </c>
      <c r="BS994">
        <v>-1.1109900000000001E-2</v>
      </c>
      <c r="BT994">
        <v>-5.1673799999999999E-2</v>
      </c>
      <c r="BU994">
        <v>-0.14362559999999999</v>
      </c>
      <c r="BV994">
        <v>-0.22964909999999999</v>
      </c>
      <c r="BW994">
        <v>-0.1974313</v>
      </c>
      <c r="BX994">
        <v>0.20072599999999999</v>
      </c>
      <c r="BY994">
        <v>0.32039820000000002</v>
      </c>
      <c r="BZ994">
        <v>-0.1900288</v>
      </c>
      <c r="CA994">
        <v>-0.26780959999999998</v>
      </c>
      <c r="CB994">
        <v>-0.1868069</v>
      </c>
      <c r="CC994">
        <v>-0.14500679999999999</v>
      </c>
      <c r="CD994">
        <v>-4.7651899999999997E-2</v>
      </c>
      <c r="CE994">
        <v>-4.5820300000000001E-2</v>
      </c>
      <c r="CF994">
        <v>-2.09552E-2</v>
      </c>
      <c r="CG994">
        <v>-1.8722300000000001E-2</v>
      </c>
      <c r="CH994">
        <v>9.3662999999999993E-3</v>
      </c>
      <c r="CI994">
        <v>1.1932699999999999E-2</v>
      </c>
      <c r="CJ994">
        <v>1.2231199999999999E-2</v>
      </c>
      <c r="CK994">
        <v>-2.1967000000000002E-3</v>
      </c>
      <c r="CL994">
        <v>-8.9832999999999996E-3</v>
      </c>
      <c r="CM994">
        <v>-1.5633299999999999E-2</v>
      </c>
      <c r="CN994">
        <v>-3.4635E-3</v>
      </c>
      <c r="CO994">
        <v>2.7426699999999998E-2</v>
      </c>
      <c r="CP994">
        <v>4.7754999999999999E-2</v>
      </c>
      <c r="CQ994">
        <v>6.0942000000000001E-3</v>
      </c>
      <c r="CR994">
        <v>-3.2717099999999999E-2</v>
      </c>
      <c r="CS994">
        <v>-0.1235585</v>
      </c>
      <c r="CT994">
        <v>-0.2094087</v>
      </c>
      <c r="CU994">
        <v>-0.17683260000000001</v>
      </c>
      <c r="CV994">
        <v>0.22055920000000001</v>
      </c>
      <c r="CW994">
        <v>0.33977889999999999</v>
      </c>
      <c r="CX994">
        <v>-0.1702166</v>
      </c>
      <c r="CY994">
        <v>-0.24833930000000001</v>
      </c>
      <c r="CZ994">
        <v>-0.16841139999999999</v>
      </c>
      <c r="DA994">
        <v>-0.12804979999999999</v>
      </c>
      <c r="DB994">
        <v>-3.23506E-2</v>
      </c>
      <c r="DC994">
        <v>-3.2269699999999998E-2</v>
      </c>
      <c r="DD994">
        <v>-8.6084999999999998E-3</v>
      </c>
      <c r="DE994">
        <v>-8.3034000000000007E-3</v>
      </c>
      <c r="DF994">
        <v>1.9179000000000002E-2</v>
      </c>
      <c r="DG994">
        <v>2.1575299999999999E-2</v>
      </c>
      <c r="DH994">
        <v>2.03587E-2</v>
      </c>
      <c r="DI994">
        <v>5.6192999999999998E-3</v>
      </c>
      <c r="DJ994">
        <v>-2.967E-4</v>
      </c>
      <c r="DK994">
        <v>-5.5767000000000004E-3</v>
      </c>
      <c r="DL994">
        <v>8.2936999999999993E-3</v>
      </c>
      <c r="DM994">
        <v>4.0258799999999997E-2</v>
      </c>
      <c r="DN994">
        <v>6.2273200000000001E-2</v>
      </c>
      <c r="DO994">
        <v>2.3298300000000001E-2</v>
      </c>
      <c r="DP994">
        <v>-1.3760400000000001E-2</v>
      </c>
      <c r="DQ994">
        <v>-0.1034914</v>
      </c>
      <c r="DR994">
        <v>-0.18916830000000001</v>
      </c>
      <c r="DS994">
        <v>-0.15623380000000001</v>
      </c>
      <c r="DT994">
        <v>0.24039250000000001</v>
      </c>
      <c r="DU994">
        <v>0.35915950000000002</v>
      </c>
      <c r="DV994">
        <v>-0.15040429999999999</v>
      </c>
      <c r="DW994">
        <v>-0.22886889999999999</v>
      </c>
      <c r="DX994">
        <v>-0.1500158</v>
      </c>
      <c r="DY994">
        <v>-0.11109289999999999</v>
      </c>
      <c r="DZ994">
        <v>-1.7049399999999999E-2</v>
      </c>
      <c r="EA994">
        <v>-1.27049E-2</v>
      </c>
      <c r="EB994">
        <v>9.2180999999999999E-3</v>
      </c>
      <c r="EC994">
        <v>6.7397000000000004E-3</v>
      </c>
      <c r="ED994">
        <v>3.3347000000000002E-2</v>
      </c>
      <c r="EE994">
        <v>3.5497800000000003E-2</v>
      </c>
      <c r="EF994">
        <v>3.2093400000000001E-2</v>
      </c>
      <c r="EG994">
        <v>1.69044E-2</v>
      </c>
      <c r="EH994">
        <v>1.22454E-2</v>
      </c>
      <c r="EI994">
        <v>8.9435999999999995E-3</v>
      </c>
      <c r="EJ994">
        <v>2.5269300000000001E-2</v>
      </c>
      <c r="EK994">
        <v>5.87863E-2</v>
      </c>
      <c r="EL994">
        <v>8.3235100000000006E-2</v>
      </c>
      <c r="EM994">
        <v>4.8138300000000002E-2</v>
      </c>
      <c r="EN994">
        <v>1.3610199999999999E-2</v>
      </c>
      <c r="EO994">
        <v>-7.4517700000000006E-2</v>
      </c>
      <c r="EP994">
        <v>-0.15994439999999999</v>
      </c>
      <c r="EQ994">
        <v>-0.12649250000000001</v>
      </c>
      <c r="ER994">
        <v>0.2690285</v>
      </c>
      <c r="ES994">
        <v>0.38714209999999999</v>
      </c>
      <c r="ET994">
        <v>-0.12179860000000001</v>
      </c>
      <c r="EU994">
        <v>-0.20075680000000001</v>
      </c>
      <c r="EV994">
        <v>-0.1234556</v>
      </c>
      <c r="EW994">
        <v>-8.6609699999999998E-2</v>
      </c>
      <c r="EX994">
        <v>5.0432000000000003E-3</v>
      </c>
      <c r="EY994">
        <v>70.3643</v>
      </c>
      <c r="EZ994">
        <v>67.418210000000002</v>
      </c>
      <c r="FA994">
        <v>65.860950000000003</v>
      </c>
      <c r="FB994">
        <v>64.832650000000001</v>
      </c>
      <c r="FC994">
        <v>64.611339999999998</v>
      </c>
      <c r="FD994">
        <v>63.668599999999998</v>
      </c>
      <c r="FE994">
        <v>62.966389999999997</v>
      </c>
      <c r="FF994">
        <v>64.331980000000001</v>
      </c>
      <c r="FG994">
        <v>69.102810000000005</v>
      </c>
      <c r="FH994">
        <v>75.582939999999994</v>
      </c>
      <c r="FI994">
        <v>84.029129999999995</v>
      </c>
      <c r="FJ994">
        <v>91.719459999999998</v>
      </c>
      <c r="FK994">
        <v>97.954250000000002</v>
      </c>
      <c r="FL994">
        <v>102.51990000000001</v>
      </c>
      <c r="FM994">
        <v>102.4599</v>
      </c>
      <c r="FN994">
        <v>104.4118</v>
      </c>
      <c r="FO994">
        <v>105.05540000000001</v>
      </c>
      <c r="FP994">
        <v>104.0264</v>
      </c>
      <c r="FQ994">
        <v>100.06959999999999</v>
      </c>
      <c r="FR994">
        <v>94.326920000000001</v>
      </c>
      <c r="FS994">
        <v>87.267539999999997</v>
      </c>
      <c r="FT994">
        <v>81.794079999999994</v>
      </c>
      <c r="FU994">
        <v>76.903139999999993</v>
      </c>
      <c r="FV994">
        <v>71.156880000000001</v>
      </c>
      <c r="FW994">
        <v>0.3335246</v>
      </c>
      <c r="FX994">
        <v>2.5835199999999999E-2</v>
      </c>
      <c r="FY994">
        <v>2.5835199999999999E-2</v>
      </c>
      <c r="FZ994">
        <v>0</v>
      </c>
      <c r="GA994">
        <v>0</v>
      </c>
    </row>
    <row r="995" spans="1:183" x14ac:dyDescent="0.3">
      <c r="A995" t="s">
        <v>52</v>
      </c>
      <c r="B995" t="s">
        <v>20</v>
      </c>
      <c r="C995" t="s">
        <v>54</v>
      </c>
      <c r="D995" s="6">
        <v>44813</v>
      </c>
      <c r="E995" s="46">
        <v>17</v>
      </c>
      <c r="F995" s="46">
        <v>18</v>
      </c>
      <c r="G995" s="46">
        <v>17</v>
      </c>
      <c r="H995" s="46">
        <v>18</v>
      </c>
      <c r="I995">
        <v>455</v>
      </c>
      <c r="J995">
        <v>71869</v>
      </c>
      <c r="K995">
        <v>0.92098899999999995</v>
      </c>
      <c r="L995">
        <v>0.82148390000000004</v>
      </c>
      <c r="M995">
        <v>0.73158869999999998</v>
      </c>
      <c r="N995">
        <v>0.67429600000000001</v>
      </c>
      <c r="O995">
        <v>0.63850359999999995</v>
      </c>
      <c r="P995">
        <v>0.6376792</v>
      </c>
      <c r="Q995">
        <v>0.72060080000000004</v>
      </c>
      <c r="R995">
        <v>0.77134170000000002</v>
      </c>
      <c r="S995">
        <v>0.75672260000000002</v>
      </c>
      <c r="T995">
        <v>0.80711239999999995</v>
      </c>
      <c r="U995">
        <v>0.86709460000000005</v>
      </c>
      <c r="V995">
        <v>1.0256529999999999</v>
      </c>
      <c r="W995">
        <v>1.3474889999999999</v>
      </c>
      <c r="X995">
        <v>1.621848</v>
      </c>
      <c r="Y995">
        <v>1.9019889999999999</v>
      </c>
      <c r="Z995">
        <v>2.2470210000000002</v>
      </c>
      <c r="AA995">
        <v>2.3690449999999998</v>
      </c>
      <c r="AB995">
        <v>2.4918589999999998</v>
      </c>
      <c r="AC995">
        <v>2.377653</v>
      </c>
      <c r="AD995">
        <v>2.1257679999999999</v>
      </c>
      <c r="AE995">
        <v>1.803577</v>
      </c>
      <c r="AF995">
        <v>1.4836419999999999</v>
      </c>
      <c r="AG995">
        <v>1.153303</v>
      </c>
      <c r="AH995">
        <v>0.94806029999999997</v>
      </c>
      <c r="AI995">
        <v>-0.13911870000000001</v>
      </c>
      <c r="AJ995">
        <v>-8.6083199999999999E-2</v>
      </c>
      <c r="AK995">
        <v>-4.4938100000000002E-2</v>
      </c>
      <c r="AL995">
        <v>-4.5060200000000002E-2</v>
      </c>
      <c r="AM995">
        <v>-4.1812500000000002E-2</v>
      </c>
      <c r="AN995">
        <v>-4.2772900000000003E-2</v>
      </c>
      <c r="AO995">
        <v>-4.3268300000000003E-2</v>
      </c>
      <c r="AP995">
        <v>-6.0245800000000002E-2</v>
      </c>
      <c r="AQ995">
        <v>-4.1570799999999998E-2</v>
      </c>
      <c r="AR995">
        <v>-3.4989600000000003E-2</v>
      </c>
      <c r="AS995">
        <v>-8.4253999999999996E-2</v>
      </c>
      <c r="AT995">
        <v>-9.4357499999999997E-2</v>
      </c>
      <c r="AU995">
        <v>-9.2400700000000002E-2</v>
      </c>
      <c r="AV995">
        <v>-0.1989504</v>
      </c>
      <c r="AW995">
        <v>-0.27398420000000001</v>
      </c>
      <c r="AX995">
        <v>-0.25495489999999998</v>
      </c>
      <c r="AY995">
        <v>1.22933E-2</v>
      </c>
      <c r="AZ995">
        <v>7.4678800000000004E-2</v>
      </c>
      <c r="BA995">
        <v>-0.45895160000000002</v>
      </c>
      <c r="BB995">
        <v>-0.37021320000000002</v>
      </c>
      <c r="BC995">
        <v>-0.25057059999999998</v>
      </c>
      <c r="BD995">
        <v>-0.18560760000000001</v>
      </c>
      <c r="BE995">
        <v>-0.1140173</v>
      </c>
      <c r="BF995">
        <v>-3.4373899999999999E-2</v>
      </c>
      <c r="BG995">
        <v>-0.1069471</v>
      </c>
      <c r="BH995">
        <v>-5.5478E-2</v>
      </c>
      <c r="BI995">
        <v>-1.9087199999999999E-2</v>
      </c>
      <c r="BJ995">
        <v>-2.0917499999999999E-2</v>
      </c>
      <c r="BK995">
        <v>-1.8596000000000001E-2</v>
      </c>
      <c r="BL995">
        <v>-2.1742399999999999E-2</v>
      </c>
      <c r="BM995">
        <v>-1.9786700000000001E-2</v>
      </c>
      <c r="BN995">
        <v>-2.9872300000000001E-2</v>
      </c>
      <c r="BO995">
        <v>-9.2265999999999997E-3</v>
      </c>
      <c r="BP995">
        <v>2.1462E-3</v>
      </c>
      <c r="BQ995">
        <v>-4.2886599999999997E-2</v>
      </c>
      <c r="BR995">
        <v>-4.8187000000000001E-2</v>
      </c>
      <c r="BS995">
        <v>-3.8900200000000003E-2</v>
      </c>
      <c r="BT995">
        <v>-0.14062910000000001</v>
      </c>
      <c r="BU995">
        <v>-0.21003830000000001</v>
      </c>
      <c r="BV995">
        <v>-0.1856679</v>
      </c>
      <c r="BW995">
        <v>7.5834600000000002E-2</v>
      </c>
      <c r="BX995">
        <v>0.13732040000000001</v>
      </c>
      <c r="BY995">
        <v>-0.39182889999999998</v>
      </c>
      <c r="BZ995">
        <v>-0.31020579999999998</v>
      </c>
      <c r="CA995">
        <v>-0.19630980000000001</v>
      </c>
      <c r="CB995">
        <v>-0.14202210000000001</v>
      </c>
      <c r="CC995">
        <v>-7.6706700000000003E-2</v>
      </c>
      <c r="CD995">
        <v>-5.6570000000000004E-4</v>
      </c>
      <c r="CE995">
        <v>-8.4665099999999993E-2</v>
      </c>
      <c r="CF995">
        <v>-3.4280999999999999E-2</v>
      </c>
      <c r="CG995">
        <v>-1.1829E-3</v>
      </c>
      <c r="CH995">
        <v>-4.1961999999999998E-3</v>
      </c>
      <c r="CI995">
        <v>-2.5163999999999998E-3</v>
      </c>
      <c r="CJ995">
        <v>-7.1767000000000003E-3</v>
      </c>
      <c r="CK995">
        <v>-3.5233999999999999E-3</v>
      </c>
      <c r="CL995">
        <v>-8.8357000000000002E-3</v>
      </c>
      <c r="CM995">
        <v>1.3174999999999999E-2</v>
      </c>
      <c r="CN995">
        <v>2.78663E-2</v>
      </c>
      <c r="CO995">
        <v>-1.42358E-2</v>
      </c>
      <c r="CP995">
        <v>-1.6209399999999999E-2</v>
      </c>
      <c r="CQ995">
        <v>-1.846E-3</v>
      </c>
      <c r="CR995">
        <v>-0.10023600000000001</v>
      </c>
      <c r="CS995">
        <v>-0.16574949999999999</v>
      </c>
      <c r="CT995">
        <v>-0.13767989999999999</v>
      </c>
      <c r="CU995">
        <v>0.11984309999999999</v>
      </c>
      <c r="CV995">
        <v>0.1807057</v>
      </c>
      <c r="CW995">
        <v>-0.34533989999999998</v>
      </c>
      <c r="CX995">
        <v>-0.26864480000000002</v>
      </c>
      <c r="CY995">
        <v>-0.15872890000000001</v>
      </c>
      <c r="CZ995">
        <v>-0.1118349</v>
      </c>
      <c r="DA995">
        <v>-5.0865500000000001E-2</v>
      </c>
      <c r="DB995">
        <v>2.2849700000000001E-2</v>
      </c>
      <c r="DC995">
        <v>-6.23832E-2</v>
      </c>
      <c r="DD995">
        <v>-1.3084E-2</v>
      </c>
      <c r="DE995">
        <v>1.6721400000000001E-2</v>
      </c>
      <c r="DF995">
        <v>1.2525E-2</v>
      </c>
      <c r="DG995">
        <v>1.3563199999999999E-2</v>
      </c>
      <c r="DH995">
        <v>7.3891E-3</v>
      </c>
      <c r="DI995">
        <v>1.27399E-2</v>
      </c>
      <c r="DJ995">
        <v>1.2200900000000001E-2</v>
      </c>
      <c r="DK995">
        <v>3.5576499999999997E-2</v>
      </c>
      <c r="DL995">
        <v>5.3586399999999999E-2</v>
      </c>
      <c r="DM995">
        <v>1.44151E-2</v>
      </c>
      <c r="DN995">
        <v>1.57681E-2</v>
      </c>
      <c r="DO995">
        <v>3.5208299999999998E-2</v>
      </c>
      <c r="DP995">
        <v>-5.9842899999999997E-2</v>
      </c>
      <c r="DQ995">
        <v>-0.12146079999999999</v>
      </c>
      <c r="DR995">
        <v>-8.9691900000000005E-2</v>
      </c>
      <c r="DS995">
        <v>0.16385159999999999</v>
      </c>
      <c r="DT995">
        <v>0.22409100000000001</v>
      </c>
      <c r="DU995">
        <v>-0.29885089999999997</v>
      </c>
      <c r="DV995">
        <v>-0.22708390000000001</v>
      </c>
      <c r="DW995">
        <v>-0.12114809999999999</v>
      </c>
      <c r="DX995">
        <v>-8.1647700000000004E-2</v>
      </c>
      <c r="DY995">
        <v>-2.5024299999999999E-2</v>
      </c>
      <c r="DZ995">
        <v>4.6265100000000003E-2</v>
      </c>
      <c r="EA995">
        <v>-3.0211600000000002E-2</v>
      </c>
      <c r="EB995">
        <v>1.7521200000000001E-2</v>
      </c>
      <c r="EC995">
        <v>4.2572400000000003E-2</v>
      </c>
      <c r="ED995">
        <v>3.66678E-2</v>
      </c>
      <c r="EE995">
        <v>3.6779699999999999E-2</v>
      </c>
      <c r="EF995">
        <v>2.84196E-2</v>
      </c>
      <c r="EG995">
        <v>3.62216E-2</v>
      </c>
      <c r="EH995">
        <v>4.2574399999999998E-2</v>
      </c>
      <c r="EI995">
        <v>6.7920800000000003E-2</v>
      </c>
      <c r="EJ995">
        <v>9.0722200000000003E-2</v>
      </c>
      <c r="EK995">
        <v>5.5782400000000003E-2</v>
      </c>
      <c r="EL995">
        <v>6.1938600000000003E-2</v>
      </c>
      <c r="EM995">
        <v>8.8708700000000001E-2</v>
      </c>
      <c r="EN995">
        <v>-1.5215999999999999E-3</v>
      </c>
      <c r="EO995">
        <v>-5.7514900000000001E-2</v>
      </c>
      <c r="EP995">
        <v>-2.04049E-2</v>
      </c>
      <c r="EQ995">
        <v>0.22739290000000001</v>
      </c>
      <c r="ER995">
        <v>0.2867326</v>
      </c>
      <c r="ES995">
        <v>-0.23172809999999999</v>
      </c>
      <c r="ET995">
        <v>-0.16707649999999999</v>
      </c>
      <c r="EU995">
        <v>-6.6887299999999997E-2</v>
      </c>
      <c r="EV995">
        <v>-3.8062199999999997E-2</v>
      </c>
      <c r="EW995">
        <v>1.2286200000000001E-2</v>
      </c>
      <c r="EX995">
        <v>8.00733E-2</v>
      </c>
      <c r="EY995">
        <v>68.379159999999999</v>
      </c>
      <c r="EZ995">
        <v>65.790469999999999</v>
      </c>
      <c r="FA995">
        <v>64.113079999999997</v>
      </c>
      <c r="FB995">
        <v>62.701770000000003</v>
      </c>
      <c r="FC995">
        <v>60.701770000000003</v>
      </c>
      <c r="FD995">
        <v>59.613079999999997</v>
      </c>
      <c r="FE995">
        <v>59.113079999999997</v>
      </c>
      <c r="FF995">
        <v>60.435699999999997</v>
      </c>
      <c r="FG995">
        <v>66.403549999999996</v>
      </c>
      <c r="FH995">
        <v>73.137469999999993</v>
      </c>
      <c r="FI995">
        <v>79.960089999999994</v>
      </c>
      <c r="FJ995">
        <v>86.548779999999994</v>
      </c>
      <c r="FK995">
        <v>93.282700000000006</v>
      </c>
      <c r="FL995">
        <v>98.427930000000003</v>
      </c>
      <c r="FM995">
        <v>101.75060000000001</v>
      </c>
      <c r="FN995">
        <v>101.9601</v>
      </c>
      <c r="FO995">
        <v>98.637469999999993</v>
      </c>
      <c r="FP995">
        <v>95.927930000000003</v>
      </c>
      <c r="FQ995">
        <v>91.863630000000001</v>
      </c>
      <c r="FR995">
        <v>86.597560000000001</v>
      </c>
      <c r="FS995">
        <v>81.041020000000003</v>
      </c>
      <c r="FT995">
        <v>76.395780000000002</v>
      </c>
      <c r="FU995">
        <v>71.516630000000006</v>
      </c>
      <c r="FV995">
        <v>69.960089999999994</v>
      </c>
      <c r="FW995">
        <v>0.6289188</v>
      </c>
      <c r="FX995">
        <v>5.89229E-2</v>
      </c>
      <c r="FY995">
        <v>5.89229E-2</v>
      </c>
      <c r="FZ995">
        <v>0</v>
      </c>
      <c r="GA995">
        <v>0</v>
      </c>
    </row>
    <row r="996" spans="1:183" x14ac:dyDescent="0.3">
      <c r="A996" t="s">
        <v>52</v>
      </c>
      <c r="B996" t="s">
        <v>20</v>
      </c>
      <c r="C996" t="s">
        <v>95</v>
      </c>
      <c r="D996" s="6">
        <v>44753</v>
      </c>
      <c r="F996" s="46"/>
      <c r="G996" s="46"/>
      <c r="H996" s="46"/>
      <c r="FZ996">
        <v>0</v>
      </c>
      <c r="GA996">
        <v>1</v>
      </c>
    </row>
    <row r="997" spans="1:183" x14ac:dyDescent="0.3">
      <c r="A997" t="s">
        <v>52</v>
      </c>
      <c r="B997" t="s">
        <v>20</v>
      </c>
      <c r="C997" t="s">
        <v>95</v>
      </c>
      <c r="D997" s="6">
        <v>44758</v>
      </c>
      <c r="F997" s="46"/>
      <c r="G997" s="46"/>
      <c r="H997" s="46"/>
      <c r="FZ997">
        <v>0</v>
      </c>
      <c r="GA997">
        <v>1</v>
      </c>
    </row>
    <row r="998" spans="1:183" x14ac:dyDescent="0.3">
      <c r="A998" t="s">
        <v>52</v>
      </c>
      <c r="B998" t="s">
        <v>20</v>
      </c>
      <c r="C998" t="s">
        <v>95</v>
      </c>
      <c r="D998" s="6">
        <v>44759</v>
      </c>
      <c r="F998" s="46"/>
      <c r="G998" s="46"/>
      <c r="H998" s="46"/>
      <c r="FZ998">
        <v>0</v>
      </c>
      <c r="GA998">
        <v>1</v>
      </c>
    </row>
    <row r="999" spans="1:183" x14ac:dyDescent="0.3">
      <c r="A999" t="s">
        <v>52</v>
      </c>
      <c r="B999" t="s">
        <v>20</v>
      </c>
      <c r="C999" t="s">
        <v>95</v>
      </c>
      <c r="D999" s="6">
        <v>44766</v>
      </c>
      <c r="F999" s="46"/>
      <c r="G999" s="46"/>
      <c r="H999" s="46"/>
      <c r="FZ999">
        <v>0</v>
      </c>
      <c r="GA999">
        <v>1</v>
      </c>
    </row>
    <row r="1000" spans="1:183" x14ac:dyDescent="0.3">
      <c r="A1000" t="s">
        <v>52</v>
      </c>
      <c r="B1000" t="s">
        <v>20</v>
      </c>
      <c r="C1000" t="s">
        <v>95</v>
      </c>
      <c r="D1000" s="6">
        <v>44771</v>
      </c>
      <c r="F1000" s="46"/>
      <c r="G1000" s="46"/>
      <c r="H1000" s="46"/>
      <c r="FZ1000">
        <v>0</v>
      </c>
      <c r="GA1000">
        <v>1</v>
      </c>
    </row>
    <row r="1001" spans="1:183" x14ac:dyDescent="0.3">
      <c r="A1001" t="s">
        <v>52</v>
      </c>
      <c r="B1001" t="s">
        <v>20</v>
      </c>
      <c r="C1001" t="s">
        <v>95</v>
      </c>
      <c r="D1001" s="6">
        <v>44789</v>
      </c>
      <c r="F1001" s="46"/>
      <c r="G1001" s="46"/>
      <c r="H1001" s="46"/>
      <c r="FZ1001">
        <v>0</v>
      </c>
      <c r="GA1001">
        <v>1</v>
      </c>
    </row>
    <row r="1002" spans="1:183" x14ac:dyDescent="0.3">
      <c r="A1002" t="s">
        <v>52</v>
      </c>
      <c r="B1002" t="s">
        <v>20</v>
      </c>
      <c r="C1002" t="s">
        <v>95</v>
      </c>
      <c r="D1002" s="6">
        <v>44790</v>
      </c>
      <c r="F1002" s="46"/>
      <c r="G1002" s="46"/>
      <c r="H1002" s="46"/>
      <c r="FZ1002">
        <v>0</v>
      </c>
      <c r="GA1002">
        <v>1</v>
      </c>
    </row>
    <row r="1003" spans="1:183" x14ac:dyDescent="0.3">
      <c r="A1003" t="s">
        <v>52</v>
      </c>
      <c r="B1003" t="s">
        <v>20</v>
      </c>
      <c r="C1003" t="s">
        <v>95</v>
      </c>
      <c r="D1003" s="6">
        <v>44792</v>
      </c>
      <c r="F1003" s="46"/>
      <c r="G1003" s="46"/>
      <c r="H1003" s="46"/>
      <c r="FZ1003">
        <v>0</v>
      </c>
      <c r="GA1003">
        <v>1</v>
      </c>
    </row>
    <row r="1004" spans="1:183" x14ac:dyDescent="0.3">
      <c r="A1004" t="s">
        <v>52</v>
      </c>
      <c r="B1004" t="s">
        <v>20</v>
      </c>
      <c r="C1004" t="s">
        <v>95</v>
      </c>
      <c r="D1004" s="6">
        <v>44806</v>
      </c>
      <c r="F1004" s="46"/>
      <c r="G1004" s="46"/>
      <c r="H1004" s="46"/>
      <c r="FZ1004">
        <v>0</v>
      </c>
      <c r="GA1004">
        <v>1</v>
      </c>
    </row>
    <row r="1005" spans="1:183" x14ac:dyDescent="0.3">
      <c r="A1005" t="s">
        <v>52</v>
      </c>
      <c r="B1005" t="s">
        <v>20</v>
      </c>
      <c r="C1005" t="s">
        <v>95</v>
      </c>
      <c r="D1005" s="6">
        <v>44809</v>
      </c>
      <c r="F1005" s="46"/>
      <c r="G1005" s="46"/>
      <c r="H1005" s="46"/>
      <c r="FZ1005">
        <v>0</v>
      </c>
      <c r="GA1005">
        <v>1</v>
      </c>
    </row>
    <row r="1006" spans="1:183" x14ac:dyDescent="0.3">
      <c r="A1006" t="s">
        <v>52</v>
      </c>
      <c r="B1006" t="s">
        <v>20</v>
      </c>
      <c r="C1006" t="s">
        <v>95</v>
      </c>
      <c r="D1006" s="6">
        <v>44810</v>
      </c>
      <c r="F1006" s="46"/>
      <c r="G1006" s="46"/>
      <c r="H1006" s="46"/>
      <c r="FZ1006">
        <v>0</v>
      </c>
      <c r="GA1006">
        <v>1</v>
      </c>
    </row>
    <row r="1007" spans="1:183" x14ac:dyDescent="0.3">
      <c r="A1007" t="s">
        <v>52</v>
      </c>
      <c r="B1007" t="s">
        <v>20</v>
      </c>
      <c r="C1007" t="s">
        <v>95</v>
      </c>
      <c r="D1007" s="6">
        <v>44811</v>
      </c>
      <c r="F1007" s="46"/>
      <c r="G1007" s="46"/>
      <c r="H1007" s="46"/>
      <c r="FZ1007">
        <v>0</v>
      </c>
      <c r="GA1007">
        <v>1</v>
      </c>
    </row>
    <row r="1008" spans="1:183" x14ac:dyDescent="0.3">
      <c r="A1008" t="s">
        <v>52</v>
      </c>
      <c r="B1008" t="s">
        <v>20</v>
      </c>
      <c r="C1008" t="s">
        <v>95</v>
      </c>
      <c r="D1008" s="6">
        <v>44812</v>
      </c>
      <c r="F1008" s="46"/>
      <c r="G1008" s="46"/>
      <c r="H1008" s="46"/>
      <c r="FZ1008">
        <v>0</v>
      </c>
      <c r="GA1008">
        <v>1</v>
      </c>
    </row>
    <row r="1009" spans="1:183" x14ac:dyDescent="0.3">
      <c r="A1009" t="s">
        <v>52</v>
      </c>
      <c r="B1009" t="s">
        <v>20</v>
      </c>
      <c r="C1009" t="s">
        <v>95</v>
      </c>
      <c r="D1009" s="6">
        <v>44813</v>
      </c>
      <c r="F1009" s="46"/>
      <c r="G1009" s="46"/>
      <c r="H1009" s="46"/>
      <c r="FZ1009">
        <v>0</v>
      </c>
      <c r="GA1009">
        <v>1</v>
      </c>
    </row>
    <row r="1010" spans="1:183" x14ac:dyDescent="0.3">
      <c r="A1010" t="s">
        <v>52</v>
      </c>
      <c r="B1010" t="s">
        <v>20</v>
      </c>
      <c r="C1010" t="s">
        <v>104</v>
      </c>
      <c r="D1010" s="6">
        <v>44753</v>
      </c>
      <c r="F1010" s="46"/>
      <c r="G1010" s="46"/>
      <c r="H1010" s="46"/>
      <c r="FZ1010">
        <v>0</v>
      </c>
      <c r="GA1010">
        <v>1</v>
      </c>
    </row>
    <row r="1011" spans="1:183" x14ac:dyDescent="0.3">
      <c r="A1011" t="s">
        <v>52</v>
      </c>
      <c r="B1011" t="s">
        <v>20</v>
      </c>
      <c r="C1011" t="s">
        <v>104</v>
      </c>
      <c r="D1011" s="6">
        <v>44758</v>
      </c>
      <c r="F1011" s="46"/>
      <c r="G1011" s="46"/>
      <c r="H1011" s="46"/>
      <c r="FZ1011">
        <v>0</v>
      </c>
      <c r="GA1011">
        <v>1</v>
      </c>
    </row>
    <row r="1012" spans="1:183" x14ac:dyDescent="0.3">
      <c r="A1012" t="s">
        <v>52</v>
      </c>
      <c r="B1012" t="s">
        <v>20</v>
      </c>
      <c r="C1012" t="s">
        <v>104</v>
      </c>
      <c r="D1012" s="6">
        <v>44759</v>
      </c>
      <c r="F1012" s="46"/>
      <c r="G1012" s="46"/>
      <c r="H1012" s="46"/>
      <c r="FZ1012">
        <v>0</v>
      </c>
      <c r="GA1012">
        <v>1</v>
      </c>
    </row>
    <row r="1013" spans="1:183" x14ac:dyDescent="0.3">
      <c r="A1013" t="s">
        <v>52</v>
      </c>
      <c r="B1013" t="s">
        <v>20</v>
      </c>
      <c r="C1013" t="s">
        <v>104</v>
      </c>
      <c r="D1013" s="6">
        <v>44766</v>
      </c>
      <c r="F1013" s="46"/>
      <c r="G1013" s="46"/>
      <c r="H1013" s="46"/>
      <c r="FZ1013">
        <v>0</v>
      </c>
      <c r="GA1013">
        <v>1</v>
      </c>
    </row>
    <row r="1014" spans="1:183" x14ac:dyDescent="0.3">
      <c r="A1014" t="s">
        <v>52</v>
      </c>
      <c r="B1014" t="s">
        <v>20</v>
      </c>
      <c r="C1014" t="s">
        <v>104</v>
      </c>
      <c r="D1014" s="6">
        <v>44771</v>
      </c>
      <c r="F1014" s="46"/>
      <c r="G1014" s="46"/>
      <c r="H1014" s="46"/>
      <c r="FZ1014">
        <v>0</v>
      </c>
      <c r="GA1014">
        <v>1</v>
      </c>
    </row>
    <row r="1015" spans="1:183" x14ac:dyDescent="0.3">
      <c r="A1015" t="s">
        <v>52</v>
      </c>
      <c r="B1015" t="s">
        <v>20</v>
      </c>
      <c r="C1015" t="s">
        <v>104</v>
      </c>
      <c r="D1015" s="6">
        <v>44789</v>
      </c>
      <c r="F1015" s="46"/>
      <c r="G1015" s="46"/>
      <c r="H1015" s="46"/>
      <c r="FZ1015">
        <v>0</v>
      </c>
      <c r="GA1015">
        <v>1</v>
      </c>
    </row>
    <row r="1016" spans="1:183" x14ac:dyDescent="0.3">
      <c r="A1016" t="s">
        <v>52</v>
      </c>
      <c r="B1016" t="s">
        <v>20</v>
      </c>
      <c r="C1016" t="s">
        <v>104</v>
      </c>
      <c r="D1016" s="6">
        <v>44790</v>
      </c>
      <c r="F1016" s="46"/>
      <c r="G1016" s="46"/>
      <c r="H1016" s="46"/>
      <c r="FZ1016">
        <v>0</v>
      </c>
      <c r="GA1016">
        <v>1</v>
      </c>
    </row>
    <row r="1017" spans="1:183" x14ac:dyDescent="0.3">
      <c r="A1017" t="s">
        <v>52</v>
      </c>
      <c r="B1017" t="s">
        <v>20</v>
      </c>
      <c r="C1017" t="s">
        <v>104</v>
      </c>
      <c r="D1017" s="6">
        <v>44792</v>
      </c>
      <c r="F1017" s="46"/>
      <c r="G1017" s="46"/>
      <c r="H1017" s="46"/>
      <c r="FZ1017">
        <v>0</v>
      </c>
      <c r="GA1017">
        <v>1</v>
      </c>
    </row>
    <row r="1018" spans="1:183" x14ac:dyDescent="0.3">
      <c r="A1018" t="s">
        <v>52</v>
      </c>
      <c r="B1018" t="s">
        <v>20</v>
      </c>
      <c r="C1018" t="s">
        <v>104</v>
      </c>
      <c r="D1018" s="6">
        <v>44806</v>
      </c>
      <c r="F1018" s="46"/>
      <c r="G1018" s="46"/>
      <c r="H1018" s="46"/>
      <c r="FZ1018">
        <v>0</v>
      </c>
      <c r="GA1018">
        <v>1</v>
      </c>
    </row>
    <row r="1019" spans="1:183" x14ac:dyDescent="0.3">
      <c r="A1019" t="s">
        <v>52</v>
      </c>
      <c r="B1019" t="s">
        <v>20</v>
      </c>
      <c r="C1019" t="s">
        <v>104</v>
      </c>
      <c r="D1019" s="6">
        <v>44809</v>
      </c>
      <c r="F1019" s="46"/>
      <c r="G1019" s="46"/>
      <c r="H1019" s="46"/>
      <c r="FZ1019">
        <v>0</v>
      </c>
      <c r="GA1019">
        <v>1</v>
      </c>
    </row>
    <row r="1020" spans="1:183" x14ac:dyDescent="0.3">
      <c r="A1020" t="s">
        <v>52</v>
      </c>
      <c r="B1020" t="s">
        <v>20</v>
      </c>
      <c r="C1020" t="s">
        <v>104</v>
      </c>
      <c r="D1020" s="6">
        <v>44810</v>
      </c>
      <c r="F1020" s="46"/>
      <c r="G1020" s="46"/>
      <c r="H1020" s="46"/>
      <c r="FZ1020">
        <v>0</v>
      </c>
      <c r="GA1020">
        <v>1</v>
      </c>
    </row>
    <row r="1021" spans="1:183" x14ac:dyDescent="0.3">
      <c r="A1021" t="s">
        <v>52</v>
      </c>
      <c r="B1021" t="s">
        <v>20</v>
      </c>
      <c r="C1021" t="s">
        <v>104</v>
      </c>
      <c r="D1021" s="6">
        <v>44811</v>
      </c>
      <c r="F1021" s="46"/>
      <c r="G1021" s="46"/>
      <c r="H1021" s="46"/>
      <c r="FZ1021">
        <v>0</v>
      </c>
      <c r="GA1021">
        <v>1</v>
      </c>
    </row>
    <row r="1022" spans="1:183" x14ac:dyDescent="0.3">
      <c r="A1022" t="s">
        <v>52</v>
      </c>
      <c r="B1022" t="s">
        <v>20</v>
      </c>
      <c r="C1022" t="s">
        <v>104</v>
      </c>
      <c r="D1022" s="6">
        <v>44812</v>
      </c>
      <c r="F1022" s="46"/>
      <c r="G1022" s="46"/>
      <c r="H1022" s="46"/>
      <c r="FZ1022">
        <v>0</v>
      </c>
      <c r="GA1022">
        <v>1</v>
      </c>
    </row>
    <row r="1023" spans="1:183" x14ac:dyDescent="0.3">
      <c r="A1023" t="s">
        <v>52</v>
      </c>
      <c r="B1023" t="s">
        <v>20</v>
      </c>
      <c r="C1023" t="s">
        <v>104</v>
      </c>
      <c r="D1023" s="6">
        <v>44813</v>
      </c>
      <c r="F1023" s="46"/>
      <c r="G1023" s="46"/>
      <c r="H1023" s="46"/>
      <c r="FZ1023">
        <v>0</v>
      </c>
      <c r="GA1023">
        <v>1</v>
      </c>
    </row>
    <row r="1024" spans="1:183" x14ac:dyDescent="0.3">
      <c r="A1024" t="s">
        <v>52</v>
      </c>
      <c r="B1024" t="s">
        <v>20</v>
      </c>
      <c r="C1024" t="s">
        <v>94</v>
      </c>
      <c r="D1024" s="6">
        <v>44753</v>
      </c>
      <c r="F1024" s="46"/>
      <c r="G1024" s="46"/>
      <c r="H1024" s="46"/>
      <c r="FZ1024">
        <v>0</v>
      </c>
      <c r="GA1024">
        <v>1</v>
      </c>
    </row>
    <row r="1025" spans="1:183" x14ac:dyDescent="0.3">
      <c r="A1025" t="s">
        <v>52</v>
      </c>
      <c r="B1025" t="s">
        <v>20</v>
      </c>
      <c r="C1025" t="s">
        <v>94</v>
      </c>
      <c r="D1025" s="6">
        <v>44758</v>
      </c>
      <c r="F1025" s="46"/>
      <c r="G1025" s="46"/>
      <c r="H1025" s="46"/>
      <c r="FZ1025">
        <v>0</v>
      </c>
      <c r="GA1025">
        <v>1</v>
      </c>
    </row>
    <row r="1026" spans="1:183" x14ac:dyDescent="0.3">
      <c r="A1026" t="s">
        <v>52</v>
      </c>
      <c r="B1026" t="s">
        <v>20</v>
      </c>
      <c r="C1026" t="s">
        <v>94</v>
      </c>
      <c r="D1026" s="6">
        <v>44759</v>
      </c>
      <c r="F1026" s="46"/>
      <c r="G1026" s="46"/>
      <c r="H1026" s="46"/>
      <c r="FZ1026">
        <v>0</v>
      </c>
      <c r="GA1026">
        <v>1</v>
      </c>
    </row>
    <row r="1027" spans="1:183" x14ac:dyDescent="0.3">
      <c r="A1027" t="s">
        <v>52</v>
      </c>
      <c r="B1027" t="s">
        <v>20</v>
      </c>
      <c r="C1027" t="s">
        <v>94</v>
      </c>
      <c r="D1027" s="6">
        <v>44766</v>
      </c>
      <c r="F1027" s="46"/>
      <c r="G1027" s="46"/>
      <c r="H1027" s="46"/>
      <c r="FZ1027">
        <v>0</v>
      </c>
      <c r="GA1027">
        <v>1</v>
      </c>
    </row>
    <row r="1028" spans="1:183" x14ac:dyDescent="0.3">
      <c r="A1028" t="s">
        <v>52</v>
      </c>
      <c r="B1028" t="s">
        <v>20</v>
      </c>
      <c r="C1028" t="s">
        <v>94</v>
      </c>
      <c r="D1028" s="6">
        <v>44771</v>
      </c>
      <c r="F1028" s="46"/>
      <c r="G1028" s="46"/>
      <c r="H1028" s="46"/>
      <c r="FZ1028">
        <v>0</v>
      </c>
      <c r="GA1028">
        <v>1</v>
      </c>
    </row>
    <row r="1029" spans="1:183" x14ac:dyDescent="0.3">
      <c r="A1029" t="s">
        <v>52</v>
      </c>
      <c r="B1029" t="s">
        <v>20</v>
      </c>
      <c r="C1029" t="s">
        <v>94</v>
      </c>
      <c r="D1029" s="6">
        <v>44789</v>
      </c>
      <c r="F1029" s="46"/>
      <c r="G1029" s="46"/>
      <c r="H1029" s="46"/>
      <c r="FZ1029">
        <v>0</v>
      </c>
      <c r="GA1029">
        <v>1</v>
      </c>
    </row>
    <row r="1030" spans="1:183" x14ac:dyDescent="0.3">
      <c r="A1030" t="s">
        <v>52</v>
      </c>
      <c r="B1030" t="s">
        <v>20</v>
      </c>
      <c r="C1030" t="s">
        <v>94</v>
      </c>
      <c r="D1030" s="6">
        <v>44790</v>
      </c>
      <c r="F1030" s="46"/>
      <c r="G1030" s="46"/>
      <c r="H1030" s="46"/>
      <c r="FZ1030">
        <v>0</v>
      </c>
      <c r="GA1030">
        <v>1</v>
      </c>
    </row>
    <row r="1031" spans="1:183" x14ac:dyDescent="0.3">
      <c r="A1031" t="s">
        <v>52</v>
      </c>
      <c r="B1031" t="s">
        <v>20</v>
      </c>
      <c r="C1031" t="s">
        <v>94</v>
      </c>
      <c r="D1031" s="6">
        <v>44792</v>
      </c>
      <c r="F1031" s="46"/>
      <c r="G1031" s="46"/>
      <c r="H1031" s="46"/>
      <c r="FZ1031">
        <v>0</v>
      </c>
      <c r="GA1031">
        <v>1</v>
      </c>
    </row>
    <row r="1032" spans="1:183" x14ac:dyDescent="0.3">
      <c r="A1032" t="s">
        <v>52</v>
      </c>
      <c r="B1032" t="s">
        <v>20</v>
      </c>
      <c r="C1032" t="s">
        <v>94</v>
      </c>
      <c r="D1032" s="6">
        <v>44806</v>
      </c>
      <c r="F1032" s="46"/>
      <c r="G1032" s="46"/>
      <c r="H1032" s="46"/>
      <c r="FZ1032">
        <v>0</v>
      </c>
      <c r="GA1032">
        <v>1</v>
      </c>
    </row>
    <row r="1033" spans="1:183" x14ac:dyDescent="0.3">
      <c r="A1033" t="s">
        <v>52</v>
      </c>
      <c r="B1033" t="s">
        <v>20</v>
      </c>
      <c r="C1033" t="s">
        <v>94</v>
      </c>
      <c r="D1033" s="6">
        <v>44809</v>
      </c>
      <c r="F1033" s="46"/>
      <c r="G1033" s="46"/>
      <c r="H1033" s="46"/>
      <c r="FZ1033">
        <v>0</v>
      </c>
      <c r="GA1033">
        <v>1</v>
      </c>
    </row>
    <row r="1034" spans="1:183" x14ac:dyDescent="0.3">
      <c r="A1034" t="s">
        <v>52</v>
      </c>
      <c r="B1034" t="s">
        <v>20</v>
      </c>
      <c r="C1034" t="s">
        <v>94</v>
      </c>
      <c r="D1034" s="6">
        <v>44810</v>
      </c>
      <c r="F1034" s="46"/>
      <c r="G1034" s="46"/>
      <c r="H1034" s="46"/>
      <c r="FZ1034">
        <v>0</v>
      </c>
      <c r="GA1034">
        <v>1</v>
      </c>
    </row>
    <row r="1035" spans="1:183" x14ac:dyDescent="0.3">
      <c r="A1035" t="s">
        <v>52</v>
      </c>
      <c r="B1035" t="s">
        <v>20</v>
      </c>
      <c r="C1035" t="s">
        <v>94</v>
      </c>
      <c r="D1035" s="6">
        <v>44811</v>
      </c>
      <c r="F1035" s="46"/>
      <c r="G1035" s="46"/>
      <c r="H1035" s="46"/>
      <c r="FZ1035">
        <v>0</v>
      </c>
      <c r="GA1035">
        <v>1</v>
      </c>
    </row>
    <row r="1036" spans="1:183" x14ac:dyDescent="0.3">
      <c r="A1036" t="s">
        <v>52</v>
      </c>
      <c r="B1036" t="s">
        <v>20</v>
      </c>
      <c r="C1036" t="s">
        <v>94</v>
      </c>
      <c r="D1036" s="6">
        <v>44812</v>
      </c>
      <c r="F1036" s="46"/>
      <c r="G1036" s="46"/>
      <c r="H1036" s="46"/>
      <c r="FZ1036">
        <v>0</v>
      </c>
      <c r="GA1036">
        <v>1</v>
      </c>
    </row>
    <row r="1037" spans="1:183" x14ac:dyDescent="0.3">
      <c r="A1037" t="s">
        <v>52</v>
      </c>
      <c r="B1037" t="s">
        <v>20</v>
      </c>
      <c r="C1037" t="s">
        <v>94</v>
      </c>
      <c r="D1037" s="6">
        <v>44813</v>
      </c>
      <c r="F1037" s="46"/>
      <c r="G1037" s="46"/>
      <c r="H1037" s="46"/>
      <c r="FZ1037">
        <v>0</v>
      </c>
      <c r="GA1037">
        <v>1</v>
      </c>
    </row>
    <row r="1038" spans="1:183" x14ac:dyDescent="0.3">
      <c r="A1038" t="s">
        <v>52</v>
      </c>
      <c r="B1038" t="s">
        <v>20</v>
      </c>
      <c r="C1038" t="s">
        <v>102</v>
      </c>
      <c r="D1038" s="6">
        <v>44753</v>
      </c>
      <c r="F1038" s="46"/>
      <c r="G1038" s="46"/>
      <c r="H1038" s="46"/>
      <c r="FZ1038">
        <v>0</v>
      </c>
      <c r="GA1038">
        <v>1</v>
      </c>
    </row>
    <row r="1039" spans="1:183" x14ac:dyDescent="0.3">
      <c r="A1039" t="s">
        <v>52</v>
      </c>
      <c r="B1039" t="s">
        <v>20</v>
      </c>
      <c r="C1039" t="s">
        <v>102</v>
      </c>
      <c r="D1039" s="6">
        <v>44758</v>
      </c>
      <c r="F1039" s="46"/>
      <c r="G1039" s="46"/>
      <c r="H1039" s="46"/>
      <c r="FZ1039">
        <v>0</v>
      </c>
      <c r="GA1039">
        <v>1</v>
      </c>
    </row>
    <row r="1040" spans="1:183" x14ac:dyDescent="0.3">
      <c r="A1040" t="s">
        <v>52</v>
      </c>
      <c r="B1040" t="s">
        <v>20</v>
      </c>
      <c r="C1040" t="s">
        <v>102</v>
      </c>
      <c r="D1040" s="6">
        <v>44759</v>
      </c>
      <c r="F1040" s="46"/>
      <c r="G1040" s="46"/>
      <c r="H1040" s="46"/>
      <c r="FZ1040">
        <v>0</v>
      </c>
      <c r="GA1040">
        <v>1</v>
      </c>
    </row>
    <row r="1041" spans="1:183" x14ac:dyDescent="0.3">
      <c r="A1041" t="s">
        <v>52</v>
      </c>
      <c r="B1041" t="s">
        <v>20</v>
      </c>
      <c r="C1041" t="s">
        <v>102</v>
      </c>
      <c r="D1041" s="6">
        <v>44766</v>
      </c>
      <c r="F1041" s="46"/>
      <c r="G1041" s="46"/>
      <c r="H1041" s="46"/>
      <c r="FZ1041">
        <v>0</v>
      </c>
      <c r="GA1041">
        <v>1</v>
      </c>
    </row>
    <row r="1042" spans="1:183" x14ac:dyDescent="0.3">
      <c r="A1042" t="s">
        <v>52</v>
      </c>
      <c r="B1042" t="s">
        <v>20</v>
      </c>
      <c r="C1042" t="s">
        <v>102</v>
      </c>
      <c r="D1042" s="6">
        <v>44771</v>
      </c>
      <c r="F1042" s="46"/>
      <c r="G1042" s="46"/>
      <c r="H1042" s="46"/>
      <c r="FZ1042">
        <v>0</v>
      </c>
      <c r="GA1042">
        <v>1</v>
      </c>
    </row>
    <row r="1043" spans="1:183" x14ac:dyDescent="0.3">
      <c r="A1043" t="s">
        <v>52</v>
      </c>
      <c r="B1043" t="s">
        <v>20</v>
      </c>
      <c r="C1043" t="s">
        <v>102</v>
      </c>
      <c r="D1043" s="6">
        <v>44789</v>
      </c>
      <c r="F1043" s="46"/>
      <c r="G1043" s="46"/>
      <c r="H1043" s="46"/>
      <c r="FZ1043">
        <v>0</v>
      </c>
      <c r="GA1043">
        <v>1</v>
      </c>
    </row>
    <row r="1044" spans="1:183" x14ac:dyDescent="0.3">
      <c r="A1044" t="s">
        <v>52</v>
      </c>
      <c r="B1044" t="s">
        <v>20</v>
      </c>
      <c r="C1044" t="s">
        <v>102</v>
      </c>
      <c r="D1044" s="6">
        <v>44790</v>
      </c>
      <c r="F1044" s="46"/>
      <c r="G1044" s="46"/>
      <c r="H1044" s="46"/>
      <c r="FZ1044">
        <v>0</v>
      </c>
      <c r="GA1044">
        <v>1</v>
      </c>
    </row>
    <row r="1045" spans="1:183" x14ac:dyDescent="0.3">
      <c r="A1045" t="s">
        <v>52</v>
      </c>
      <c r="B1045" t="s">
        <v>20</v>
      </c>
      <c r="C1045" t="s">
        <v>102</v>
      </c>
      <c r="D1045" s="6">
        <v>44792</v>
      </c>
      <c r="F1045" s="46"/>
      <c r="G1045" s="46"/>
      <c r="H1045" s="46"/>
      <c r="FZ1045">
        <v>0</v>
      </c>
      <c r="GA1045">
        <v>1</v>
      </c>
    </row>
    <row r="1046" spans="1:183" x14ac:dyDescent="0.3">
      <c r="A1046" t="s">
        <v>52</v>
      </c>
      <c r="B1046" t="s">
        <v>20</v>
      </c>
      <c r="C1046" t="s">
        <v>102</v>
      </c>
      <c r="D1046" s="6">
        <v>44806</v>
      </c>
      <c r="F1046" s="46"/>
      <c r="G1046" s="46"/>
      <c r="H1046" s="46"/>
      <c r="FZ1046">
        <v>0</v>
      </c>
      <c r="GA1046">
        <v>1</v>
      </c>
    </row>
    <row r="1047" spans="1:183" x14ac:dyDescent="0.3">
      <c r="A1047" t="s">
        <v>52</v>
      </c>
      <c r="B1047" t="s">
        <v>20</v>
      </c>
      <c r="C1047" t="s">
        <v>102</v>
      </c>
      <c r="D1047" s="6">
        <v>44809</v>
      </c>
      <c r="F1047" s="46"/>
      <c r="G1047" s="46"/>
      <c r="H1047" s="46"/>
      <c r="FZ1047">
        <v>0</v>
      </c>
      <c r="GA1047">
        <v>1</v>
      </c>
    </row>
    <row r="1048" spans="1:183" x14ac:dyDescent="0.3">
      <c r="A1048" t="s">
        <v>52</v>
      </c>
      <c r="B1048" t="s">
        <v>20</v>
      </c>
      <c r="C1048" t="s">
        <v>102</v>
      </c>
      <c r="D1048" s="6">
        <v>44810</v>
      </c>
      <c r="F1048" s="46"/>
      <c r="G1048" s="46"/>
      <c r="H1048" s="46"/>
      <c r="FZ1048">
        <v>0</v>
      </c>
      <c r="GA1048">
        <v>1</v>
      </c>
    </row>
    <row r="1049" spans="1:183" x14ac:dyDescent="0.3">
      <c r="A1049" t="s">
        <v>52</v>
      </c>
      <c r="B1049" t="s">
        <v>20</v>
      </c>
      <c r="C1049" t="s">
        <v>102</v>
      </c>
      <c r="D1049" s="6">
        <v>44811</v>
      </c>
      <c r="F1049" s="46"/>
      <c r="G1049" s="46"/>
      <c r="H1049" s="46"/>
      <c r="FZ1049">
        <v>0</v>
      </c>
      <c r="GA1049">
        <v>1</v>
      </c>
    </row>
    <row r="1050" spans="1:183" x14ac:dyDescent="0.3">
      <c r="A1050" t="s">
        <v>52</v>
      </c>
      <c r="B1050" t="s">
        <v>20</v>
      </c>
      <c r="C1050" t="s">
        <v>102</v>
      </c>
      <c r="D1050" s="6">
        <v>44812</v>
      </c>
      <c r="F1050" s="46"/>
      <c r="G1050" s="46"/>
      <c r="H1050" s="46"/>
      <c r="FZ1050">
        <v>0</v>
      </c>
      <c r="GA1050">
        <v>1</v>
      </c>
    </row>
    <row r="1051" spans="1:183" x14ac:dyDescent="0.3">
      <c r="A1051" t="s">
        <v>52</v>
      </c>
      <c r="B1051" t="s">
        <v>20</v>
      </c>
      <c r="C1051" t="s">
        <v>102</v>
      </c>
      <c r="D1051" s="6">
        <v>44813</v>
      </c>
      <c r="F1051" s="46"/>
      <c r="G1051" s="46"/>
      <c r="H1051" s="46"/>
      <c r="FZ1051">
        <v>0</v>
      </c>
      <c r="GA1051">
        <v>1</v>
      </c>
    </row>
    <row r="1052" spans="1:183" x14ac:dyDescent="0.3">
      <c r="A1052" t="s">
        <v>52</v>
      </c>
      <c r="B1052" t="s">
        <v>20</v>
      </c>
      <c r="C1052" t="s">
        <v>103</v>
      </c>
      <c r="D1052" s="6">
        <v>44753</v>
      </c>
      <c r="F1052" s="46"/>
      <c r="G1052" s="46"/>
      <c r="H1052" s="46"/>
      <c r="FZ1052">
        <v>0</v>
      </c>
      <c r="GA1052">
        <v>1</v>
      </c>
    </row>
    <row r="1053" spans="1:183" x14ac:dyDescent="0.3">
      <c r="A1053" t="s">
        <v>52</v>
      </c>
      <c r="B1053" t="s">
        <v>20</v>
      </c>
      <c r="C1053" t="s">
        <v>103</v>
      </c>
      <c r="D1053" s="6">
        <v>44758</v>
      </c>
      <c r="F1053" s="46"/>
      <c r="G1053" s="46"/>
      <c r="H1053" s="46"/>
      <c r="EX1053" s="34"/>
      <c r="FZ1053">
        <v>0</v>
      </c>
      <c r="GA1053">
        <v>1</v>
      </c>
    </row>
    <row r="1054" spans="1:183" x14ac:dyDescent="0.3">
      <c r="A1054" t="s">
        <v>52</v>
      </c>
      <c r="B1054" t="s">
        <v>20</v>
      </c>
      <c r="C1054" t="s">
        <v>103</v>
      </c>
      <c r="D1054" s="6">
        <v>44759</v>
      </c>
      <c r="F1054" s="46"/>
      <c r="G1054" s="46"/>
      <c r="H1054" s="46"/>
      <c r="FZ1054">
        <v>0</v>
      </c>
      <c r="GA1054">
        <v>1</v>
      </c>
    </row>
    <row r="1055" spans="1:183" x14ac:dyDescent="0.3">
      <c r="A1055" t="s">
        <v>52</v>
      </c>
      <c r="B1055" t="s">
        <v>20</v>
      </c>
      <c r="C1055" t="s">
        <v>103</v>
      </c>
      <c r="D1055" s="6">
        <v>44766</v>
      </c>
      <c r="F1055" s="46"/>
      <c r="G1055" s="46"/>
      <c r="H1055" s="46"/>
      <c r="FZ1055">
        <v>0</v>
      </c>
      <c r="GA1055">
        <v>1</v>
      </c>
    </row>
    <row r="1056" spans="1:183" x14ac:dyDescent="0.3">
      <c r="A1056" t="s">
        <v>52</v>
      </c>
      <c r="B1056" t="s">
        <v>20</v>
      </c>
      <c r="C1056" t="s">
        <v>103</v>
      </c>
      <c r="D1056" s="6">
        <v>44771</v>
      </c>
      <c r="F1056" s="46"/>
      <c r="G1056" s="46"/>
      <c r="H1056" s="46"/>
      <c r="FZ1056">
        <v>0</v>
      </c>
      <c r="GA1056">
        <v>1</v>
      </c>
    </row>
    <row r="1057" spans="1:183" x14ac:dyDescent="0.3">
      <c r="A1057" t="s">
        <v>52</v>
      </c>
      <c r="B1057" t="s">
        <v>20</v>
      </c>
      <c r="C1057" t="s">
        <v>103</v>
      </c>
      <c r="D1057" s="6">
        <v>44789</v>
      </c>
      <c r="F1057" s="46"/>
      <c r="G1057" s="46"/>
      <c r="H1057" s="46"/>
      <c r="FZ1057">
        <v>0</v>
      </c>
      <c r="GA1057">
        <v>1</v>
      </c>
    </row>
    <row r="1058" spans="1:183" x14ac:dyDescent="0.3">
      <c r="A1058" t="s">
        <v>52</v>
      </c>
      <c r="B1058" t="s">
        <v>20</v>
      </c>
      <c r="C1058" t="s">
        <v>103</v>
      </c>
      <c r="D1058" s="6">
        <v>44790</v>
      </c>
      <c r="F1058" s="46"/>
      <c r="G1058" s="46"/>
      <c r="H1058" s="46"/>
      <c r="FZ1058">
        <v>0</v>
      </c>
      <c r="GA1058">
        <v>1</v>
      </c>
    </row>
    <row r="1059" spans="1:183" x14ac:dyDescent="0.3">
      <c r="A1059" t="s">
        <v>52</v>
      </c>
      <c r="B1059" t="s">
        <v>20</v>
      </c>
      <c r="C1059" t="s">
        <v>103</v>
      </c>
      <c r="D1059" s="6">
        <v>44792</v>
      </c>
      <c r="F1059" s="46"/>
      <c r="G1059" s="46"/>
      <c r="H1059" s="46"/>
      <c r="FZ1059">
        <v>0</v>
      </c>
      <c r="GA1059">
        <v>1</v>
      </c>
    </row>
    <row r="1060" spans="1:183" x14ac:dyDescent="0.3">
      <c r="A1060" t="s">
        <v>52</v>
      </c>
      <c r="B1060" t="s">
        <v>20</v>
      </c>
      <c r="C1060" t="s">
        <v>103</v>
      </c>
      <c r="D1060" s="6">
        <v>44806</v>
      </c>
      <c r="F1060" s="46"/>
      <c r="G1060" s="46"/>
      <c r="H1060" s="46"/>
      <c r="FZ1060">
        <v>0</v>
      </c>
      <c r="GA1060">
        <v>1</v>
      </c>
    </row>
    <row r="1061" spans="1:183" x14ac:dyDescent="0.3">
      <c r="A1061" t="s">
        <v>52</v>
      </c>
      <c r="B1061" t="s">
        <v>20</v>
      </c>
      <c r="C1061" t="s">
        <v>103</v>
      </c>
      <c r="D1061" s="6">
        <v>44809</v>
      </c>
      <c r="F1061" s="46"/>
      <c r="G1061" s="46"/>
      <c r="H1061" s="46"/>
      <c r="FZ1061">
        <v>0</v>
      </c>
      <c r="GA1061">
        <v>1</v>
      </c>
    </row>
    <row r="1062" spans="1:183" x14ac:dyDescent="0.3">
      <c r="A1062" t="s">
        <v>52</v>
      </c>
      <c r="B1062" t="s">
        <v>20</v>
      </c>
      <c r="C1062" t="s">
        <v>103</v>
      </c>
      <c r="D1062" s="6">
        <v>44810</v>
      </c>
      <c r="F1062" s="46"/>
      <c r="G1062" s="46"/>
      <c r="H1062" s="46"/>
      <c r="FZ1062">
        <v>0</v>
      </c>
      <c r="GA1062">
        <v>1</v>
      </c>
    </row>
    <row r="1063" spans="1:183" x14ac:dyDescent="0.3">
      <c r="A1063" t="s">
        <v>52</v>
      </c>
      <c r="B1063" t="s">
        <v>20</v>
      </c>
      <c r="C1063" t="s">
        <v>103</v>
      </c>
      <c r="D1063" s="6">
        <v>44811</v>
      </c>
      <c r="F1063" s="46"/>
      <c r="G1063" s="46"/>
      <c r="H1063" s="46"/>
      <c r="FZ1063">
        <v>0</v>
      </c>
      <c r="GA1063">
        <v>1</v>
      </c>
    </row>
    <row r="1064" spans="1:183" x14ac:dyDescent="0.3">
      <c r="A1064" t="s">
        <v>52</v>
      </c>
      <c r="B1064" t="s">
        <v>20</v>
      </c>
      <c r="C1064" t="s">
        <v>103</v>
      </c>
      <c r="D1064" s="6">
        <v>44812</v>
      </c>
      <c r="F1064" s="46"/>
      <c r="G1064" s="46"/>
      <c r="H1064" s="46"/>
      <c r="FZ1064">
        <v>0</v>
      </c>
      <c r="GA1064">
        <v>1</v>
      </c>
    </row>
    <row r="1065" spans="1:183" x14ac:dyDescent="0.3">
      <c r="A1065" t="s">
        <v>52</v>
      </c>
      <c r="B1065" t="s">
        <v>20</v>
      </c>
      <c r="C1065" t="s">
        <v>103</v>
      </c>
      <c r="D1065" s="6">
        <v>44813</v>
      </c>
      <c r="F1065" s="46"/>
      <c r="G1065" s="46"/>
      <c r="H1065" s="46"/>
      <c r="FZ1065">
        <v>0</v>
      </c>
      <c r="GA1065">
        <v>1</v>
      </c>
    </row>
    <row r="1066" spans="1:183" x14ac:dyDescent="0.3">
      <c r="A1066" t="s">
        <v>52</v>
      </c>
      <c r="B1066" t="s">
        <v>20</v>
      </c>
      <c r="C1066" t="s">
        <v>108</v>
      </c>
      <c r="D1066" s="6">
        <v>44753</v>
      </c>
      <c r="F1066" s="46"/>
      <c r="G1066" s="46"/>
      <c r="H1066" s="46"/>
      <c r="FZ1066">
        <v>0</v>
      </c>
      <c r="GA1066">
        <v>1</v>
      </c>
    </row>
    <row r="1067" spans="1:183" x14ac:dyDescent="0.3">
      <c r="A1067" t="s">
        <v>52</v>
      </c>
      <c r="B1067" t="s">
        <v>20</v>
      </c>
      <c r="C1067" t="s">
        <v>108</v>
      </c>
      <c r="D1067" s="6">
        <v>44758</v>
      </c>
      <c r="F1067" s="46"/>
      <c r="G1067" s="46"/>
      <c r="H1067" s="46"/>
      <c r="FZ1067">
        <v>0</v>
      </c>
      <c r="GA1067">
        <v>1</v>
      </c>
    </row>
    <row r="1068" spans="1:183" x14ac:dyDescent="0.3">
      <c r="A1068" t="s">
        <v>52</v>
      </c>
      <c r="B1068" t="s">
        <v>20</v>
      </c>
      <c r="C1068" t="s">
        <v>108</v>
      </c>
      <c r="D1068" s="6">
        <v>44759</v>
      </c>
      <c r="F1068" s="46"/>
      <c r="G1068" s="46"/>
      <c r="H1068" s="46"/>
      <c r="FZ1068">
        <v>0</v>
      </c>
      <c r="GA1068">
        <v>1</v>
      </c>
    </row>
    <row r="1069" spans="1:183" x14ac:dyDescent="0.3">
      <c r="A1069" t="s">
        <v>52</v>
      </c>
      <c r="B1069" t="s">
        <v>20</v>
      </c>
      <c r="C1069" t="s">
        <v>108</v>
      </c>
      <c r="D1069" s="6">
        <v>44766</v>
      </c>
      <c r="F1069" s="46"/>
      <c r="G1069" s="46"/>
      <c r="H1069" s="46"/>
      <c r="FZ1069">
        <v>0</v>
      </c>
      <c r="GA1069">
        <v>1</v>
      </c>
    </row>
    <row r="1070" spans="1:183" x14ac:dyDescent="0.3">
      <c r="A1070" t="s">
        <v>52</v>
      </c>
      <c r="B1070" t="s">
        <v>20</v>
      </c>
      <c r="C1070" t="s">
        <v>108</v>
      </c>
      <c r="D1070" s="6">
        <v>44771</v>
      </c>
      <c r="F1070" s="46"/>
      <c r="G1070" s="46"/>
      <c r="H1070" s="46"/>
      <c r="FZ1070">
        <v>0</v>
      </c>
      <c r="GA1070">
        <v>1</v>
      </c>
    </row>
    <row r="1071" spans="1:183" x14ac:dyDescent="0.3">
      <c r="A1071" t="s">
        <v>52</v>
      </c>
      <c r="B1071" t="s">
        <v>20</v>
      </c>
      <c r="C1071" t="s">
        <v>108</v>
      </c>
      <c r="D1071" s="6">
        <v>44789</v>
      </c>
      <c r="F1071" s="46"/>
      <c r="G1071" s="46"/>
      <c r="H1071" s="46"/>
      <c r="FZ1071">
        <v>0</v>
      </c>
      <c r="GA1071">
        <v>1</v>
      </c>
    </row>
    <row r="1072" spans="1:183" x14ac:dyDescent="0.3">
      <c r="A1072" t="s">
        <v>52</v>
      </c>
      <c r="B1072" t="s">
        <v>20</v>
      </c>
      <c r="C1072" t="s">
        <v>108</v>
      </c>
      <c r="D1072" s="6">
        <v>44790</v>
      </c>
      <c r="F1072" s="46"/>
      <c r="G1072" s="46"/>
      <c r="H1072" s="46"/>
      <c r="FZ1072">
        <v>0</v>
      </c>
      <c r="GA1072">
        <v>1</v>
      </c>
    </row>
    <row r="1073" spans="1:183" x14ac:dyDescent="0.3">
      <c r="A1073" t="s">
        <v>52</v>
      </c>
      <c r="B1073" t="s">
        <v>20</v>
      </c>
      <c r="C1073" t="s">
        <v>108</v>
      </c>
      <c r="D1073" s="6">
        <v>44792</v>
      </c>
      <c r="F1073" s="46"/>
      <c r="G1073" s="46"/>
      <c r="H1073" s="46"/>
      <c r="FZ1073">
        <v>0</v>
      </c>
      <c r="GA1073">
        <v>1</v>
      </c>
    </row>
    <row r="1074" spans="1:183" x14ac:dyDescent="0.3">
      <c r="A1074" t="s">
        <v>52</v>
      </c>
      <c r="B1074" t="s">
        <v>20</v>
      </c>
      <c r="C1074" t="s">
        <v>108</v>
      </c>
      <c r="D1074" s="6">
        <v>44806</v>
      </c>
      <c r="F1074" s="46"/>
      <c r="G1074" s="46"/>
      <c r="H1074" s="46"/>
      <c r="FZ1074">
        <v>0</v>
      </c>
      <c r="GA1074">
        <v>1</v>
      </c>
    </row>
    <row r="1075" spans="1:183" x14ac:dyDescent="0.3">
      <c r="A1075" t="s">
        <v>52</v>
      </c>
      <c r="B1075" t="s">
        <v>20</v>
      </c>
      <c r="C1075" t="s">
        <v>108</v>
      </c>
      <c r="D1075" s="6">
        <v>44809</v>
      </c>
      <c r="F1075" s="46"/>
      <c r="G1075" s="46"/>
      <c r="H1075" s="46"/>
      <c r="FZ1075">
        <v>0</v>
      </c>
      <c r="GA1075">
        <v>1</v>
      </c>
    </row>
    <row r="1076" spans="1:183" x14ac:dyDescent="0.3">
      <c r="A1076" t="s">
        <v>52</v>
      </c>
      <c r="B1076" t="s">
        <v>20</v>
      </c>
      <c r="C1076" t="s">
        <v>108</v>
      </c>
      <c r="D1076" s="6">
        <v>44810</v>
      </c>
      <c r="F1076" s="46"/>
      <c r="G1076" s="46"/>
      <c r="H1076" s="46"/>
      <c r="FZ1076">
        <v>0</v>
      </c>
      <c r="GA1076">
        <v>1</v>
      </c>
    </row>
    <row r="1077" spans="1:183" x14ac:dyDescent="0.3">
      <c r="A1077" t="s">
        <v>52</v>
      </c>
      <c r="B1077" t="s">
        <v>20</v>
      </c>
      <c r="C1077" t="s">
        <v>108</v>
      </c>
      <c r="D1077" s="6">
        <v>44811</v>
      </c>
      <c r="F1077" s="46"/>
      <c r="G1077" s="46"/>
      <c r="H1077" s="46"/>
      <c r="FZ1077">
        <v>0</v>
      </c>
      <c r="GA1077">
        <v>1</v>
      </c>
    </row>
    <row r="1078" spans="1:183" x14ac:dyDescent="0.3">
      <c r="A1078" t="s">
        <v>52</v>
      </c>
      <c r="B1078" t="s">
        <v>20</v>
      </c>
      <c r="C1078" t="s">
        <v>108</v>
      </c>
      <c r="D1078" s="6">
        <v>44812</v>
      </c>
      <c r="F1078" s="46"/>
      <c r="G1078" s="46"/>
      <c r="H1078" s="46"/>
      <c r="FZ1078">
        <v>0</v>
      </c>
      <c r="GA1078">
        <v>1</v>
      </c>
    </row>
    <row r="1079" spans="1:183" x14ac:dyDescent="0.3">
      <c r="A1079" t="s">
        <v>52</v>
      </c>
      <c r="B1079" t="s">
        <v>20</v>
      </c>
      <c r="C1079" t="s">
        <v>108</v>
      </c>
      <c r="D1079" s="6">
        <v>44813</v>
      </c>
      <c r="F1079" s="46"/>
      <c r="G1079" s="46"/>
      <c r="H1079" s="46"/>
      <c r="FZ1079">
        <v>0</v>
      </c>
      <c r="GA1079">
        <v>1</v>
      </c>
    </row>
    <row r="1080" spans="1:183" x14ac:dyDescent="0.3">
      <c r="A1080" t="s">
        <v>52</v>
      </c>
      <c r="B1080" t="s">
        <v>20</v>
      </c>
      <c r="C1080" t="s">
        <v>106</v>
      </c>
      <c r="D1080" s="6">
        <v>44753</v>
      </c>
      <c r="F1080" s="46"/>
      <c r="G1080" s="46"/>
      <c r="H1080" s="46"/>
      <c r="FZ1080">
        <v>0</v>
      </c>
      <c r="GA1080">
        <v>1</v>
      </c>
    </row>
    <row r="1081" spans="1:183" x14ac:dyDescent="0.3">
      <c r="A1081" t="s">
        <v>52</v>
      </c>
      <c r="B1081" t="s">
        <v>20</v>
      </c>
      <c r="C1081" t="s">
        <v>106</v>
      </c>
      <c r="D1081" s="6">
        <v>44758</v>
      </c>
      <c r="F1081" s="46"/>
      <c r="G1081" s="46"/>
      <c r="H1081" s="46"/>
      <c r="FZ1081">
        <v>0</v>
      </c>
      <c r="GA1081">
        <v>1</v>
      </c>
    </row>
    <row r="1082" spans="1:183" x14ac:dyDescent="0.3">
      <c r="A1082" t="s">
        <v>52</v>
      </c>
      <c r="B1082" t="s">
        <v>20</v>
      </c>
      <c r="C1082" t="s">
        <v>106</v>
      </c>
      <c r="D1082" s="6">
        <v>44759</v>
      </c>
      <c r="F1082" s="46"/>
      <c r="G1082" s="46"/>
      <c r="H1082" s="46"/>
      <c r="FZ1082">
        <v>0</v>
      </c>
      <c r="GA1082">
        <v>1</v>
      </c>
    </row>
    <row r="1083" spans="1:183" x14ac:dyDescent="0.3">
      <c r="A1083" t="s">
        <v>52</v>
      </c>
      <c r="B1083" t="s">
        <v>20</v>
      </c>
      <c r="C1083" t="s">
        <v>106</v>
      </c>
      <c r="D1083" s="6">
        <v>44766</v>
      </c>
      <c r="F1083" s="46"/>
      <c r="G1083" s="46"/>
      <c r="H1083" s="46"/>
      <c r="FZ1083">
        <v>0</v>
      </c>
      <c r="GA1083">
        <v>1</v>
      </c>
    </row>
    <row r="1084" spans="1:183" x14ac:dyDescent="0.3">
      <c r="A1084" t="s">
        <v>52</v>
      </c>
      <c r="B1084" t="s">
        <v>20</v>
      </c>
      <c r="C1084" t="s">
        <v>106</v>
      </c>
      <c r="D1084" s="6">
        <v>44771</v>
      </c>
      <c r="F1084" s="46"/>
      <c r="G1084" s="46"/>
      <c r="H1084" s="46"/>
      <c r="FZ1084">
        <v>0</v>
      </c>
      <c r="GA1084">
        <v>1</v>
      </c>
    </row>
    <row r="1085" spans="1:183" x14ac:dyDescent="0.3">
      <c r="A1085" t="s">
        <v>52</v>
      </c>
      <c r="B1085" t="s">
        <v>20</v>
      </c>
      <c r="C1085" t="s">
        <v>106</v>
      </c>
      <c r="D1085" s="6">
        <v>44789</v>
      </c>
      <c r="F1085" s="46"/>
      <c r="G1085" s="46"/>
      <c r="H1085" s="46"/>
      <c r="FZ1085">
        <v>0</v>
      </c>
      <c r="GA1085">
        <v>1</v>
      </c>
    </row>
    <row r="1086" spans="1:183" x14ac:dyDescent="0.3">
      <c r="A1086" t="s">
        <v>52</v>
      </c>
      <c r="B1086" t="s">
        <v>20</v>
      </c>
      <c r="C1086" t="s">
        <v>106</v>
      </c>
      <c r="D1086" s="6">
        <v>44790</v>
      </c>
      <c r="F1086" s="46"/>
      <c r="G1086" s="46"/>
      <c r="H1086" s="46"/>
      <c r="FZ1086">
        <v>0</v>
      </c>
      <c r="GA1086">
        <v>1</v>
      </c>
    </row>
    <row r="1087" spans="1:183" x14ac:dyDescent="0.3">
      <c r="A1087" t="s">
        <v>52</v>
      </c>
      <c r="B1087" t="s">
        <v>20</v>
      </c>
      <c r="C1087" t="s">
        <v>106</v>
      </c>
      <c r="D1087" s="6">
        <v>44792</v>
      </c>
      <c r="F1087" s="46"/>
      <c r="G1087" s="46"/>
      <c r="H1087" s="46"/>
      <c r="FZ1087">
        <v>0</v>
      </c>
      <c r="GA1087">
        <v>1</v>
      </c>
    </row>
    <row r="1088" spans="1:183" x14ac:dyDescent="0.3">
      <c r="A1088" t="s">
        <v>52</v>
      </c>
      <c r="B1088" t="s">
        <v>20</v>
      </c>
      <c r="C1088" t="s">
        <v>106</v>
      </c>
      <c r="D1088" s="6">
        <v>44806</v>
      </c>
      <c r="F1088" s="46"/>
      <c r="G1088" s="46"/>
      <c r="H1088" s="46"/>
      <c r="FZ1088">
        <v>0</v>
      </c>
      <c r="GA1088">
        <v>1</v>
      </c>
    </row>
    <row r="1089" spans="1:183" x14ac:dyDescent="0.3">
      <c r="A1089" t="s">
        <v>52</v>
      </c>
      <c r="B1089" t="s">
        <v>20</v>
      </c>
      <c r="C1089" t="s">
        <v>106</v>
      </c>
      <c r="D1089" s="6">
        <v>44809</v>
      </c>
      <c r="F1089" s="46"/>
      <c r="G1089" s="46"/>
      <c r="H1089" s="46"/>
      <c r="FZ1089">
        <v>0</v>
      </c>
      <c r="GA1089">
        <v>1</v>
      </c>
    </row>
    <row r="1090" spans="1:183" x14ac:dyDescent="0.3">
      <c r="A1090" t="s">
        <v>52</v>
      </c>
      <c r="B1090" t="s">
        <v>20</v>
      </c>
      <c r="C1090" t="s">
        <v>106</v>
      </c>
      <c r="D1090" s="6">
        <v>44810</v>
      </c>
      <c r="F1090" s="46"/>
      <c r="G1090" s="46"/>
      <c r="H1090" s="46"/>
      <c r="FZ1090">
        <v>0</v>
      </c>
      <c r="GA1090">
        <v>1</v>
      </c>
    </row>
    <row r="1091" spans="1:183" x14ac:dyDescent="0.3">
      <c r="A1091" t="s">
        <v>52</v>
      </c>
      <c r="B1091" t="s">
        <v>20</v>
      </c>
      <c r="C1091" t="s">
        <v>106</v>
      </c>
      <c r="D1091" s="6">
        <v>44811</v>
      </c>
      <c r="F1091" s="46"/>
      <c r="G1091" s="46"/>
      <c r="H1091" s="46"/>
      <c r="FZ1091">
        <v>0</v>
      </c>
      <c r="GA1091">
        <v>1</v>
      </c>
    </row>
    <row r="1092" spans="1:183" x14ac:dyDescent="0.3">
      <c r="A1092" t="s">
        <v>52</v>
      </c>
      <c r="B1092" t="s">
        <v>20</v>
      </c>
      <c r="C1092" t="s">
        <v>106</v>
      </c>
      <c r="D1092" s="6">
        <v>44812</v>
      </c>
      <c r="F1092" s="46"/>
      <c r="G1092" s="46"/>
      <c r="H1092" s="46"/>
      <c r="FZ1092">
        <v>0</v>
      </c>
      <c r="GA1092">
        <v>1</v>
      </c>
    </row>
    <row r="1093" spans="1:183" x14ac:dyDescent="0.3">
      <c r="A1093" t="s">
        <v>52</v>
      </c>
      <c r="B1093" t="s">
        <v>20</v>
      </c>
      <c r="C1093" t="s">
        <v>106</v>
      </c>
      <c r="D1093" s="6">
        <v>44813</v>
      </c>
      <c r="F1093" s="46"/>
      <c r="G1093" s="46"/>
      <c r="H1093" s="46"/>
      <c r="FZ1093">
        <v>0</v>
      </c>
      <c r="GA1093">
        <v>1</v>
      </c>
    </row>
    <row r="1094" spans="1:183" x14ac:dyDescent="0.3">
      <c r="A1094" t="s">
        <v>52</v>
      </c>
      <c r="B1094" t="s">
        <v>20</v>
      </c>
      <c r="C1094" t="s">
        <v>107</v>
      </c>
      <c r="D1094" s="6">
        <v>44753</v>
      </c>
      <c r="F1094" s="46"/>
      <c r="G1094" s="46"/>
      <c r="H1094" s="46"/>
      <c r="FZ1094">
        <v>0</v>
      </c>
      <c r="GA1094">
        <v>1</v>
      </c>
    </row>
    <row r="1095" spans="1:183" x14ac:dyDescent="0.3">
      <c r="A1095" t="s">
        <v>52</v>
      </c>
      <c r="B1095" t="s">
        <v>20</v>
      </c>
      <c r="C1095" t="s">
        <v>107</v>
      </c>
      <c r="D1095" s="6">
        <v>44758</v>
      </c>
      <c r="F1095" s="46"/>
      <c r="G1095" s="46"/>
      <c r="H1095" s="46"/>
      <c r="FZ1095">
        <v>0</v>
      </c>
      <c r="GA1095">
        <v>1</v>
      </c>
    </row>
    <row r="1096" spans="1:183" x14ac:dyDescent="0.3">
      <c r="A1096" t="s">
        <v>52</v>
      </c>
      <c r="B1096" t="s">
        <v>20</v>
      </c>
      <c r="C1096" t="s">
        <v>107</v>
      </c>
      <c r="D1096" s="6">
        <v>44759</v>
      </c>
      <c r="F1096" s="46"/>
      <c r="G1096" s="46"/>
      <c r="H1096" s="46"/>
      <c r="FZ1096">
        <v>0</v>
      </c>
      <c r="GA1096">
        <v>1</v>
      </c>
    </row>
    <row r="1097" spans="1:183" x14ac:dyDescent="0.3">
      <c r="A1097" t="s">
        <v>52</v>
      </c>
      <c r="B1097" t="s">
        <v>20</v>
      </c>
      <c r="C1097" t="s">
        <v>107</v>
      </c>
      <c r="D1097" s="6">
        <v>44766</v>
      </c>
      <c r="F1097" s="46"/>
      <c r="G1097" s="46"/>
      <c r="H1097" s="46"/>
      <c r="FZ1097">
        <v>0</v>
      </c>
      <c r="GA1097">
        <v>1</v>
      </c>
    </row>
    <row r="1098" spans="1:183" x14ac:dyDescent="0.3">
      <c r="A1098" t="s">
        <v>52</v>
      </c>
      <c r="B1098" t="s">
        <v>20</v>
      </c>
      <c r="C1098" t="s">
        <v>107</v>
      </c>
      <c r="D1098" s="6">
        <v>44771</v>
      </c>
      <c r="F1098" s="46"/>
      <c r="G1098" s="46"/>
      <c r="H1098" s="46"/>
      <c r="FZ1098">
        <v>0</v>
      </c>
      <c r="GA1098">
        <v>1</v>
      </c>
    </row>
    <row r="1099" spans="1:183" x14ac:dyDescent="0.3">
      <c r="A1099" t="s">
        <v>52</v>
      </c>
      <c r="B1099" t="s">
        <v>20</v>
      </c>
      <c r="C1099" t="s">
        <v>107</v>
      </c>
      <c r="D1099" s="6">
        <v>44789</v>
      </c>
      <c r="F1099" s="46"/>
      <c r="G1099" s="46"/>
      <c r="H1099" s="46"/>
      <c r="FZ1099">
        <v>0</v>
      </c>
      <c r="GA1099">
        <v>1</v>
      </c>
    </row>
    <row r="1100" spans="1:183" x14ac:dyDescent="0.3">
      <c r="A1100" t="s">
        <v>52</v>
      </c>
      <c r="B1100" t="s">
        <v>20</v>
      </c>
      <c r="C1100" t="s">
        <v>107</v>
      </c>
      <c r="D1100" s="6">
        <v>44790</v>
      </c>
      <c r="F1100" s="46"/>
      <c r="G1100" s="46"/>
      <c r="H1100" s="46"/>
      <c r="FZ1100">
        <v>0</v>
      </c>
      <c r="GA1100">
        <v>1</v>
      </c>
    </row>
    <row r="1101" spans="1:183" x14ac:dyDescent="0.3">
      <c r="A1101" t="s">
        <v>52</v>
      </c>
      <c r="B1101" t="s">
        <v>20</v>
      </c>
      <c r="C1101" t="s">
        <v>107</v>
      </c>
      <c r="D1101" s="6">
        <v>44792</v>
      </c>
      <c r="F1101" s="46"/>
      <c r="G1101" s="46"/>
      <c r="H1101" s="46"/>
      <c r="FZ1101">
        <v>0</v>
      </c>
      <c r="GA1101">
        <v>1</v>
      </c>
    </row>
    <row r="1102" spans="1:183" x14ac:dyDescent="0.3">
      <c r="A1102" t="s">
        <v>52</v>
      </c>
      <c r="B1102" t="s">
        <v>20</v>
      </c>
      <c r="C1102" t="s">
        <v>107</v>
      </c>
      <c r="D1102" s="6">
        <v>44806</v>
      </c>
      <c r="F1102" s="46"/>
      <c r="G1102" s="46"/>
      <c r="H1102" s="46"/>
      <c r="FZ1102">
        <v>0</v>
      </c>
      <c r="GA1102">
        <v>1</v>
      </c>
    </row>
    <row r="1103" spans="1:183" x14ac:dyDescent="0.3">
      <c r="A1103" t="s">
        <v>52</v>
      </c>
      <c r="B1103" t="s">
        <v>20</v>
      </c>
      <c r="C1103" t="s">
        <v>107</v>
      </c>
      <c r="D1103" s="6">
        <v>44809</v>
      </c>
      <c r="F1103" s="46"/>
      <c r="G1103" s="46"/>
      <c r="H1103" s="46"/>
      <c r="FZ1103">
        <v>0</v>
      </c>
      <c r="GA1103">
        <v>1</v>
      </c>
    </row>
    <row r="1104" spans="1:183" x14ac:dyDescent="0.3">
      <c r="A1104" t="s">
        <v>52</v>
      </c>
      <c r="B1104" t="s">
        <v>20</v>
      </c>
      <c r="C1104" t="s">
        <v>107</v>
      </c>
      <c r="D1104" s="6">
        <v>44810</v>
      </c>
      <c r="F1104" s="46"/>
      <c r="G1104" s="46"/>
      <c r="H1104" s="46"/>
      <c r="FZ1104">
        <v>0</v>
      </c>
      <c r="GA1104">
        <v>1</v>
      </c>
    </row>
    <row r="1105" spans="1:183" x14ac:dyDescent="0.3">
      <c r="A1105" t="s">
        <v>52</v>
      </c>
      <c r="B1105" t="s">
        <v>20</v>
      </c>
      <c r="C1105" t="s">
        <v>107</v>
      </c>
      <c r="D1105" s="6">
        <v>44811</v>
      </c>
      <c r="F1105" s="46"/>
      <c r="G1105" s="46"/>
      <c r="H1105" s="46"/>
      <c r="FZ1105">
        <v>0</v>
      </c>
      <c r="GA1105">
        <v>1</v>
      </c>
    </row>
    <row r="1106" spans="1:183" x14ac:dyDescent="0.3">
      <c r="A1106" t="s">
        <v>52</v>
      </c>
      <c r="B1106" t="s">
        <v>20</v>
      </c>
      <c r="C1106" t="s">
        <v>107</v>
      </c>
      <c r="D1106" s="6">
        <v>44812</v>
      </c>
      <c r="F1106" s="46"/>
      <c r="G1106" s="46"/>
      <c r="H1106" s="46"/>
      <c r="FZ1106">
        <v>0</v>
      </c>
      <c r="GA1106">
        <v>1</v>
      </c>
    </row>
    <row r="1107" spans="1:183" x14ac:dyDescent="0.3">
      <c r="A1107" t="s">
        <v>52</v>
      </c>
      <c r="B1107" t="s">
        <v>20</v>
      </c>
      <c r="C1107" t="s">
        <v>107</v>
      </c>
      <c r="D1107" s="6">
        <v>44813</v>
      </c>
      <c r="F1107" s="46"/>
      <c r="G1107" s="46"/>
      <c r="H1107" s="46"/>
      <c r="FZ1107">
        <v>0</v>
      </c>
      <c r="GA1107">
        <v>1</v>
      </c>
    </row>
    <row r="1108" spans="1:183" x14ac:dyDescent="0.3">
      <c r="A1108" t="s">
        <v>52</v>
      </c>
      <c r="B1108" t="s">
        <v>20</v>
      </c>
      <c r="C1108" t="s">
        <v>97</v>
      </c>
      <c r="D1108" s="6">
        <v>44753</v>
      </c>
      <c r="F1108" s="46"/>
      <c r="G1108" s="46"/>
      <c r="H1108" s="46"/>
      <c r="FZ1108">
        <v>0</v>
      </c>
      <c r="GA1108">
        <v>1</v>
      </c>
    </row>
    <row r="1109" spans="1:183" x14ac:dyDescent="0.3">
      <c r="A1109" t="s">
        <v>52</v>
      </c>
      <c r="B1109" t="s">
        <v>20</v>
      </c>
      <c r="C1109" t="s">
        <v>97</v>
      </c>
      <c r="D1109" s="6">
        <v>44758</v>
      </c>
      <c r="F1109" s="46"/>
      <c r="G1109" s="46"/>
      <c r="H1109" s="46"/>
      <c r="FZ1109">
        <v>0</v>
      </c>
      <c r="GA1109">
        <v>1</v>
      </c>
    </row>
    <row r="1110" spans="1:183" x14ac:dyDescent="0.3">
      <c r="A1110" t="s">
        <v>52</v>
      </c>
      <c r="B1110" t="s">
        <v>20</v>
      </c>
      <c r="C1110" t="s">
        <v>97</v>
      </c>
      <c r="D1110" s="6">
        <v>44759</v>
      </c>
      <c r="F1110" s="46"/>
      <c r="G1110" s="46"/>
      <c r="H1110" s="46"/>
      <c r="FZ1110">
        <v>0</v>
      </c>
      <c r="GA1110">
        <v>1</v>
      </c>
    </row>
    <row r="1111" spans="1:183" x14ac:dyDescent="0.3">
      <c r="A1111" t="s">
        <v>52</v>
      </c>
      <c r="B1111" t="s">
        <v>20</v>
      </c>
      <c r="C1111" t="s">
        <v>97</v>
      </c>
      <c r="D1111" s="6">
        <v>44766</v>
      </c>
      <c r="F1111" s="46"/>
      <c r="G1111" s="46"/>
      <c r="H1111" s="46"/>
      <c r="FZ1111">
        <v>0</v>
      </c>
      <c r="GA1111">
        <v>1</v>
      </c>
    </row>
    <row r="1112" spans="1:183" x14ac:dyDescent="0.3">
      <c r="A1112" t="s">
        <v>52</v>
      </c>
      <c r="B1112" t="s">
        <v>20</v>
      </c>
      <c r="C1112" t="s">
        <v>97</v>
      </c>
      <c r="D1112" s="6">
        <v>44771</v>
      </c>
      <c r="F1112" s="46"/>
      <c r="G1112" s="46"/>
      <c r="H1112" s="46"/>
      <c r="FZ1112">
        <v>0</v>
      </c>
      <c r="GA1112">
        <v>1</v>
      </c>
    </row>
    <row r="1113" spans="1:183" x14ac:dyDescent="0.3">
      <c r="A1113" t="s">
        <v>52</v>
      </c>
      <c r="B1113" t="s">
        <v>20</v>
      </c>
      <c r="C1113" t="s">
        <v>97</v>
      </c>
      <c r="D1113" s="6">
        <v>44789</v>
      </c>
      <c r="F1113" s="46"/>
      <c r="G1113" s="46"/>
      <c r="H1113" s="46"/>
      <c r="FZ1113">
        <v>0</v>
      </c>
      <c r="GA1113">
        <v>1</v>
      </c>
    </row>
    <row r="1114" spans="1:183" x14ac:dyDescent="0.3">
      <c r="A1114" t="s">
        <v>52</v>
      </c>
      <c r="B1114" t="s">
        <v>20</v>
      </c>
      <c r="C1114" t="s">
        <v>97</v>
      </c>
      <c r="D1114" s="6">
        <v>44790</v>
      </c>
      <c r="F1114" s="46"/>
      <c r="G1114" s="46"/>
      <c r="H1114" s="46"/>
      <c r="FZ1114">
        <v>0</v>
      </c>
      <c r="GA1114">
        <v>1</v>
      </c>
    </row>
    <row r="1115" spans="1:183" x14ac:dyDescent="0.3">
      <c r="A1115" t="s">
        <v>52</v>
      </c>
      <c r="B1115" t="s">
        <v>20</v>
      </c>
      <c r="C1115" t="s">
        <v>97</v>
      </c>
      <c r="D1115" s="6">
        <v>44792</v>
      </c>
      <c r="F1115" s="46"/>
      <c r="G1115" s="46"/>
      <c r="H1115" s="46"/>
      <c r="FZ1115">
        <v>0</v>
      </c>
      <c r="GA1115">
        <v>1</v>
      </c>
    </row>
    <row r="1116" spans="1:183" x14ac:dyDescent="0.3">
      <c r="A1116" t="s">
        <v>52</v>
      </c>
      <c r="B1116" t="s">
        <v>20</v>
      </c>
      <c r="C1116" t="s">
        <v>97</v>
      </c>
      <c r="D1116" s="6">
        <v>44806</v>
      </c>
      <c r="F1116" s="46"/>
      <c r="G1116" s="46"/>
      <c r="H1116" s="46"/>
      <c r="FZ1116">
        <v>0</v>
      </c>
      <c r="GA1116">
        <v>1</v>
      </c>
    </row>
    <row r="1117" spans="1:183" x14ac:dyDescent="0.3">
      <c r="A1117" t="s">
        <v>52</v>
      </c>
      <c r="B1117" t="s">
        <v>20</v>
      </c>
      <c r="C1117" t="s">
        <v>97</v>
      </c>
      <c r="D1117" s="6">
        <v>44809</v>
      </c>
      <c r="F1117" s="46"/>
      <c r="G1117" s="46"/>
      <c r="H1117" s="46"/>
      <c r="FZ1117">
        <v>0</v>
      </c>
      <c r="GA1117">
        <v>1</v>
      </c>
    </row>
    <row r="1118" spans="1:183" x14ac:dyDescent="0.3">
      <c r="A1118" t="s">
        <v>52</v>
      </c>
      <c r="B1118" t="s">
        <v>20</v>
      </c>
      <c r="C1118" t="s">
        <v>97</v>
      </c>
      <c r="D1118" s="6">
        <v>44810</v>
      </c>
      <c r="F1118" s="46"/>
      <c r="G1118" s="46"/>
      <c r="H1118" s="46"/>
      <c r="FZ1118">
        <v>0</v>
      </c>
      <c r="GA1118">
        <v>1</v>
      </c>
    </row>
    <row r="1119" spans="1:183" x14ac:dyDescent="0.3">
      <c r="A1119" t="s">
        <v>52</v>
      </c>
      <c r="B1119" t="s">
        <v>20</v>
      </c>
      <c r="C1119" t="s">
        <v>97</v>
      </c>
      <c r="D1119" s="6">
        <v>44811</v>
      </c>
      <c r="F1119" s="46"/>
      <c r="G1119" s="46"/>
      <c r="H1119" s="46"/>
      <c r="FZ1119">
        <v>0</v>
      </c>
      <c r="GA1119">
        <v>1</v>
      </c>
    </row>
    <row r="1120" spans="1:183" x14ac:dyDescent="0.3">
      <c r="A1120" t="s">
        <v>52</v>
      </c>
      <c r="B1120" t="s">
        <v>20</v>
      </c>
      <c r="C1120" t="s">
        <v>97</v>
      </c>
      <c r="D1120" s="6">
        <v>44812</v>
      </c>
      <c r="F1120" s="46"/>
      <c r="G1120" s="46"/>
      <c r="H1120" s="46"/>
      <c r="FZ1120">
        <v>0</v>
      </c>
      <c r="GA1120">
        <v>1</v>
      </c>
    </row>
    <row r="1121" spans="1:183" x14ac:dyDescent="0.3">
      <c r="A1121" t="s">
        <v>52</v>
      </c>
      <c r="B1121" t="s">
        <v>20</v>
      </c>
      <c r="C1121" t="s">
        <v>97</v>
      </c>
      <c r="D1121" s="6">
        <v>44813</v>
      </c>
      <c r="F1121" s="46"/>
      <c r="G1121" s="46"/>
      <c r="H1121" s="46"/>
      <c r="FZ1121">
        <v>0</v>
      </c>
      <c r="GA1121">
        <v>1</v>
      </c>
    </row>
    <row r="1122" spans="1:183" x14ac:dyDescent="0.3">
      <c r="A1122" t="s">
        <v>52</v>
      </c>
      <c r="B1122" t="s">
        <v>20</v>
      </c>
      <c r="C1122" t="s">
        <v>96</v>
      </c>
      <c r="D1122" s="6">
        <v>44753</v>
      </c>
      <c r="F1122" s="46"/>
      <c r="G1122" s="46"/>
      <c r="H1122" s="46"/>
      <c r="FZ1122">
        <v>0</v>
      </c>
      <c r="GA1122">
        <v>1</v>
      </c>
    </row>
    <row r="1123" spans="1:183" x14ac:dyDescent="0.3">
      <c r="A1123" t="s">
        <v>52</v>
      </c>
      <c r="B1123" t="s">
        <v>20</v>
      </c>
      <c r="C1123" t="s">
        <v>96</v>
      </c>
      <c r="D1123" s="6">
        <v>44758</v>
      </c>
      <c r="F1123" s="46"/>
      <c r="G1123" s="46"/>
      <c r="H1123" s="46"/>
      <c r="FZ1123">
        <v>0</v>
      </c>
      <c r="GA1123">
        <v>1</v>
      </c>
    </row>
    <row r="1124" spans="1:183" x14ac:dyDescent="0.3">
      <c r="A1124" t="s">
        <v>52</v>
      </c>
      <c r="B1124" t="s">
        <v>20</v>
      </c>
      <c r="C1124" t="s">
        <v>96</v>
      </c>
      <c r="D1124" s="6">
        <v>44759</v>
      </c>
      <c r="F1124" s="46"/>
      <c r="G1124" s="46"/>
      <c r="H1124" s="46"/>
      <c r="FZ1124">
        <v>0</v>
      </c>
      <c r="GA1124">
        <v>1</v>
      </c>
    </row>
    <row r="1125" spans="1:183" x14ac:dyDescent="0.3">
      <c r="A1125" t="s">
        <v>52</v>
      </c>
      <c r="B1125" t="s">
        <v>20</v>
      </c>
      <c r="C1125" t="s">
        <v>96</v>
      </c>
      <c r="D1125" s="6">
        <v>44766</v>
      </c>
      <c r="F1125" s="46"/>
      <c r="G1125" s="46"/>
      <c r="H1125" s="46"/>
      <c r="FZ1125">
        <v>0</v>
      </c>
      <c r="GA1125">
        <v>1</v>
      </c>
    </row>
    <row r="1126" spans="1:183" x14ac:dyDescent="0.3">
      <c r="A1126" t="s">
        <v>52</v>
      </c>
      <c r="B1126" t="s">
        <v>20</v>
      </c>
      <c r="C1126" t="s">
        <v>96</v>
      </c>
      <c r="D1126" s="6">
        <v>44771</v>
      </c>
      <c r="F1126" s="46"/>
      <c r="G1126" s="46"/>
      <c r="H1126" s="46"/>
      <c r="FZ1126">
        <v>0</v>
      </c>
      <c r="GA1126">
        <v>1</v>
      </c>
    </row>
    <row r="1127" spans="1:183" x14ac:dyDescent="0.3">
      <c r="A1127" t="s">
        <v>52</v>
      </c>
      <c r="B1127" t="s">
        <v>20</v>
      </c>
      <c r="C1127" t="s">
        <v>96</v>
      </c>
      <c r="D1127" s="6">
        <v>44789</v>
      </c>
      <c r="F1127" s="46"/>
      <c r="G1127" s="46"/>
      <c r="H1127" s="46"/>
      <c r="FZ1127">
        <v>0</v>
      </c>
      <c r="GA1127">
        <v>1</v>
      </c>
    </row>
    <row r="1128" spans="1:183" x14ac:dyDescent="0.3">
      <c r="A1128" t="s">
        <v>52</v>
      </c>
      <c r="B1128" t="s">
        <v>20</v>
      </c>
      <c r="C1128" t="s">
        <v>96</v>
      </c>
      <c r="D1128" s="6">
        <v>44790</v>
      </c>
      <c r="F1128" s="46"/>
      <c r="G1128" s="46"/>
      <c r="H1128" s="46"/>
      <c r="FZ1128">
        <v>0</v>
      </c>
      <c r="GA1128">
        <v>1</v>
      </c>
    </row>
    <row r="1129" spans="1:183" x14ac:dyDescent="0.3">
      <c r="A1129" t="s">
        <v>52</v>
      </c>
      <c r="B1129" t="s">
        <v>20</v>
      </c>
      <c r="C1129" t="s">
        <v>96</v>
      </c>
      <c r="D1129" s="6">
        <v>44792</v>
      </c>
      <c r="F1129" s="46"/>
      <c r="G1129" s="46"/>
      <c r="H1129" s="46"/>
      <c r="FZ1129">
        <v>0</v>
      </c>
      <c r="GA1129">
        <v>1</v>
      </c>
    </row>
    <row r="1130" spans="1:183" x14ac:dyDescent="0.3">
      <c r="A1130" t="s">
        <v>52</v>
      </c>
      <c r="B1130" t="s">
        <v>20</v>
      </c>
      <c r="C1130" t="s">
        <v>96</v>
      </c>
      <c r="D1130" s="6">
        <v>44806</v>
      </c>
      <c r="F1130" s="46"/>
      <c r="G1130" s="46"/>
      <c r="H1130" s="46"/>
      <c r="FZ1130">
        <v>0</v>
      </c>
      <c r="GA1130">
        <v>1</v>
      </c>
    </row>
    <row r="1131" spans="1:183" x14ac:dyDescent="0.3">
      <c r="A1131" t="s">
        <v>52</v>
      </c>
      <c r="B1131" t="s">
        <v>20</v>
      </c>
      <c r="C1131" t="s">
        <v>96</v>
      </c>
      <c r="D1131" s="6">
        <v>44809</v>
      </c>
      <c r="F1131" s="46"/>
      <c r="G1131" s="46"/>
      <c r="H1131" s="46"/>
      <c r="FZ1131">
        <v>0</v>
      </c>
      <c r="GA1131">
        <v>1</v>
      </c>
    </row>
    <row r="1132" spans="1:183" x14ac:dyDescent="0.3">
      <c r="A1132" t="s">
        <v>52</v>
      </c>
      <c r="B1132" t="s">
        <v>20</v>
      </c>
      <c r="C1132" t="s">
        <v>96</v>
      </c>
      <c r="D1132" s="6">
        <v>44810</v>
      </c>
      <c r="F1132" s="46"/>
      <c r="G1132" s="46"/>
      <c r="H1132" s="46"/>
      <c r="FZ1132">
        <v>0</v>
      </c>
      <c r="GA1132">
        <v>1</v>
      </c>
    </row>
    <row r="1133" spans="1:183" x14ac:dyDescent="0.3">
      <c r="A1133" t="s">
        <v>52</v>
      </c>
      <c r="B1133" t="s">
        <v>20</v>
      </c>
      <c r="C1133" t="s">
        <v>96</v>
      </c>
      <c r="D1133" s="6">
        <v>44811</v>
      </c>
      <c r="F1133" s="46"/>
      <c r="G1133" s="46"/>
      <c r="H1133" s="46"/>
      <c r="FZ1133">
        <v>0</v>
      </c>
      <c r="GA1133">
        <v>1</v>
      </c>
    </row>
    <row r="1134" spans="1:183" x14ac:dyDescent="0.3">
      <c r="A1134" t="s">
        <v>52</v>
      </c>
      <c r="B1134" t="s">
        <v>20</v>
      </c>
      <c r="C1134" t="s">
        <v>96</v>
      </c>
      <c r="D1134" s="6">
        <v>44812</v>
      </c>
      <c r="F1134" s="46"/>
      <c r="G1134" s="46"/>
      <c r="H1134" s="46"/>
      <c r="FZ1134">
        <v>0</v>
      </c>
      <c r="GA1134">
        <v>1</v>
      </c>
    </row>
    <row r="1135" spans="1:183" x14ac:dyDescent="0.3">
      <c r="A1135" t="s">
        <v>52</v>
      </c>
      <c r="B1135" t="s">
        <v>20</v>
      </c>
      <c r="C1135" t="s">
        <v>96</v>
      </c>
      <c r="D1135" s="6">
        <v>44813</v>
      </c>
      <c r="F1135" s="46"/>
      <c r="G1135" s="46"/>
      <c r="H1135" s="46"/>
      <c r="FZ1135">
        <v>0</v>
      </c>
      <c r="GA1135">
        <v>1</v>
      </c>
    </row>
    <row r="1136" spans="1:183" x14ac:dyDescent="0.3">
      <c r="A1136" t="s">
        <v>52</v>
      </c>
      <c r="B1136" t="s">
        <v>20</v>
      </c>
      <c r="C1136" t="s">
        <v>98</v>
      </c>
      <c r="D1136" s="6">
        <v>44753</v>
      </c>
      <c r="F1136" s="46"/>
      <c r="G1136" s="46"/>
      <c r="H1136" s="46"/>
      <c r="FZ1136">
        <v>0</v>
      </c>
      <c r="GA1136">
        <v>1</v>
      </c>
    </row>
    <row r="1137" spans="1:183" x14ac:dyDescent="0.3">
      <c r="A1137" t="s">
        <v>52</v>
      </c>
      <c r="B1137" t="s">
        <v>20</v>
      </c>
      <c r="C1137" t="s">
        <v>98</v>
      </c>
      <c r="D1137" s="6">
        <v>44758</v>
      </c>
      <c r="F1137" s="46"/>
      <c r="G1137" s="46"/>
      <c r="H1137" s="46"/>
      <c r="FZ1137">
        <v>0</v>
      </c>
      <c r="GA1137">
        <v>1</v>
      </c>
    </row>
    <row r="1138" spans="1:183" x14ac:dyDescent="0.3">
      <c r="A1138" t="s">
        <v>52</v>
      </c>
      <c r="B1138" t="s">
        <v>20</v>
      </c>
      <c r="C1138" t="s">
        <v>98</v>
      </c>
      <c r="D1138" s="6">
        <v>44759</v>
      </c>
      <c r="F1138" s="46"/>
      <c r="G1138" s="46"/>
      <c r="H1138" s="46"/>
      <c r="FZ1138">
        <v>0</v>
      </c>
      <c r="GA1138">
        <v>1</v>
      </c>
    </row>
    <row r="1139" spans="1:183" x14ac:dyDescent="0.3">
      <c r="A1139" t="s">
        <v>52</v>
      </c>
      <c r="B1139" t="s">
        <v>20</v>
      </c>
      <c r="C1139" t="s">
        <v>98</v>
      </c>
      <c r="D1139" s="6">
        <v>44766</v>
      </c>
      <c r="F1139" s="46"/>
      <c r="G1139" s="46"/>
      <c r="H1139" s="46"/>
      <c r="FZ1139">
        <v>0</v>
      </c>
      <c r="GA1139">
        <v>1</v>
      </c>
    </row>
    <row r="1140" spans="1:183" x14ac:dyDescent="0.3">
      <c r="A1140" t="s">
        <v>52</v>
      </c>
      <c r="B1140" t="s">
        <v>20</v>
      </c>
      <c r="C1140" t="s">
        <v>98</v>
      </c>
      <c r="D1140" s="6">
        <v>44771</v>
      </c>
      <c r="F1140" s="46"/>
      <c r="G1140" s="46"/>
      <c r="H1140" s="46"/>
      <c r="FZ1140">
        <v>0</v>
      </c>
      <c r="GA1140">
        <v>1</v>
      </c>
    </row>
    <row r="1141" spans="1:183" x14ac:dyDescent="0.3">
      <c r="A1141" t="s">
        <v>52</v>
      </c>
      <c r="B1141" t="s">
        <v>20</v>
      </c>
      <c r="C1141" t="s">
        <v>98</v>
      </c>
      <c r="D1141" s="6">
        <v>44789</v>
      </c>
      <c r="F1141" s="46"/>
      <c r="G1141" s="46"/>
      <c r="H1141" s="46"/>
      <c r="FZ1141">
        <v>0</v>
      </c>
      <c r="GA1141">
        <v>1</v>
      </c>
    </row>
    <row r="1142" spans="1:183" x14ac:dyDescent="0.3">
      <c r="A1142" t="s">
        <v>52</v>
      </c>
      <c r="B1142" t="s">
        <v>20</v>
      </c>
      <c r="C1142" t="s">
        <v>98</v>
      </c>
      <c r="D1142" s="6">
        <v>44790</v>
      </c>
      <c r="F1142" s="46"/>
      <c r="G1142" s="46"/>
      <c r="H1142" s="46"/>
      <c r="FZ1142">
        <v>0</v>
      </c>
      <c r="GA1142">
        <v>1</v>
      </c>
    </row>
    <row r="1143" spans="1:183" x14ac:dyDescent="0.3">
      <c r="A1143" t="s">
        <v>52</v>
      </c>
      <c r="B1143" t="s">
        <v>20</v>
      </c>
      <c r="C1143" t="s">
        <v>98</v>
      </c>
      <c r="D1143" s="6">
        <v>44792</v>
      </c>
      <c r="F1143" s="46"/>
      <c r="G1143" s="46"/>
      <c r="H1143" s="46"/>
      <c r="FZ1143">
        <v>0</v>
      </c>
      <c r="GA1143">
        <v>1</v>
      </c>
    </row>
    <row r="1144" spans="1:183" x14ac:dyDescent="0.3">
      <c r="A1144" t="s">
        <v>52</v>
      </c>
      <c r="B1144" t="s">
        <v>20</v>
      </c>
      <c r="C1144" t="s">
        <v>98</v>
      </c>
      <c r="D1144" s="6">
        <v>44806</v>
      </c>
      <c r="F1144" s="46"/>
      <c r="G1144" s="46"/>
      <c r="H1144" s="46"/>
      <c r="FZ1144">
        <v>0</v>
      </c>
      <c r="GA1144">
        <v>1</v>
      </c>
    </row>
    <row r="1145" spans="1:183" x14ac:dyDescent="0.3">
      <c r="A1145" t="s">
        <v>52</v>
      </c>
      <c r="B1145" t="s">
        <v>20</v>
      </c>
      <c r="C1145" t="s">
        <v>98</v>
      </c>
      <c r="D1145" s="6">
        <v>44809</v>
      </c>
      <c r="F1145" s="46"/>
      <c r="G1145" s="46"/>
      <c r="H1145" s="46"/>
      <c r="FZ1145">
        <v>0</v>
      </c>
      <c r="GA1145">
        <v>1</v>
      </c>
    </row>
    <row r="1146" spans="1:183" x14ac:dyDescent="0.3">
      <c r="A1146" t="s">
        <v>52</v>
      </c>
      <c r="B1146" t="s">
        <v>20</v>
      </c>
      <c r="C1146" t="s">
        <v>98</v>
      </c>
      <c r="D1146" s="6">
        <v>44810</v>
      </c>
      <c r="F1146" s="46"/>
      <c r="G1146" s="46"/>
      <c r="H1146" s="46"/>
      <c r="FZ1146">
        <v>0</v>
      </c>
      <c r="GA1146">
        <v>1</v>
      </c>
    </row>
    <row r="1147" spans="1:183" x14ac:dyDescent="0.3">
      <c r="A1147" t="s">
        <v>52</v>
      </c>
      <c r="B1147" t="s">
        <v>20</v>
      </c>
      <c r="C1147" t="s">
        <v>98</v>
      </c>
      <c r="D1147" s="6">
        <v>44811</v>
      </c>
      <c r="F1147" s="46"/>
      <c r="G1147" s="46"/>
      <c r="H1147" s="46"/>
      <c r="FZ1147">
        <v>0</v>
      </c>
      <c r="GA1147">
        <v>1</v>
      </c>
    </row>
    <row r="1148" spans="1:183" x14ac:dyDescent="0.3">
      <c r="A1148" t="s">
        <v>52</v>
      </c>
      <c r="B1148" t="s">
        <v>20</v>
      </c>
      <c r="C1148" t="s">
        <v>98</v>
      </c>
      <c r="D1148" s="6">
        <v>44812</v>
      </c>
      <c r="F1148" s="46"/>
      <c r="G1148" s="46"/>
      <c r="H1148" s="46"/>
      <c r="FZ1148">
        <v>0</v>
      </c>
      <c r="GA1148">
        <v>1</v>
      </c>
    </row>
    <row r="1149" spans="1:183" x14ac:dyDescent="0.3">
      <c r="A1149" t="s">
        <v>52</v>
      </c>
      <c r="B1149" t="s">
        <v>20</v>
      </c>
      <c r="C1149" t="s">
        <v>98</v>
      </c>
      <c r="D1149" s="6">
        <v>44813</v>
      </c>
      <c r="F1149" s="46"/>
      <c r="G1149" s="46"/>
      <c r="H1149" s="46"/>
      <c r="FZ1149">
        <v>0</v>
      </c>
      <c r="GA1149">
        <v>1</v>
      </c>
    </row>
    <row r="1150" spans="1:183" x14ac:dyDescent="0.3">
      <c r="A1150" t="s">
        <v>52</v>
      </c>
      <c r="B1150" t="s">
        <v>20</v>
      </c>
      <c r="C1150" t="s">
        <v>105</v>
      </c>
      <c r="D1150" s="6">
        <v>44753</v>
      </c>
      <c r="F1150" s="46"/>
      <c r="G1150" s="46"/>
      <c r="H1150" s="46"/>
      <c r="FZ1150">
        <v>0</v>
      </c>
      <c r="GA1150">
        <v>1</v>
      </c>
    </row>
    <row r="1151" spans="1:183" x14ac:dyDescent="0.3">
      <c r="A1151" t="s">
        <v>52</v>
      </c>
      <c r="B1151" t="s">
        <v>20</v>
      </c>
      <c r="C1151" t="s">
        <v>105</v>
      </c>
      <c r="D1151" s="6">
        <v>44758</v>
      </c>
      <c r="F1151" s="46"/>
      <c r="G1151" s="46"/>
      <c r="H1151" s="46"/>
      <c r="FZ1151">
        <v>0</v>
      </c>
      <c r="GA1151">
        <v>1</v>
      </c>
    </row>
    <row r="1152" spans="1:183" x14ac:dyDescent="0.3">
      <c r="A1152" t="s">
        <v>52</v>
      </c>
      <c r="B1152" t="s">
        <v>20</v>
      </c>
      <c r="C1152" t="s">
        <v>105</v>
      </c>
      <c r="D1152" s="6">
        <v>44759</v>
      </c>
      <c r="F1152" s="46"/>
      <c r="G1152" s="46"/>
      <c r="H1152" s="46"/>
      <c r="FZ1152">
        <v>0</v>
      </c>
      <c r="GA1152">
        <v>1</v>
      </c>
    </row>
    <row r="1153" spans="1:183" x14ac:dyDescent="0.3">
      <c r="A1153" t="s">
        <v>52</v>
      </c>
      <c r="B1153" t="s">
        <v>20</v>
      </c>
      <c r="C1153" t="s">
        <v>105</v>
      </c>
      <c r="D1153" s="6">
        <v>44766</v>
      </c>
      <c r="F1153" s="46"/>
      <c r="G1153" s="46"/>
      <c r="H1153" s="46"/>
      <c r="FZ1153">
        <v>0</v>
      </c>
      <c r="GA1153">
        <v>1</v>
      </c>
    </row>
    <row r="1154" spans="1:183" x14ac:dyDescent="0.3">
      <c r="A1154" t="s">
        <v>52</v>
      </c>
      <c r="B1154" t="s">
        <v>20</v>
      </c>
      <c r="C1154" t="s">
        <v>105</v>
      </c>
      <c r="D1154" s="6">
        <v>44771</v>
      </c>
      <c r="F1154" s="46"/>
      <c r="G1154" s="46"/>
      <c r="H1154" s="46"/>
      <c r="FZ1154">
        <v>0</v>
      </c>
      <c r="GA1154">
        <v>1</v>
      </c>
    </row>
    <row r="1155" spans="1:183" x14ac:dyDescent="0.3">
      <c r="A1155" t="s">
        <v>52</v>
      </c>
      <c r="B1155" t="s">
        <v>20</v>
      </c>
      <c r="C1155" t="s">
        <v>105</v>
      </c>
      <c r="D1155" s="6">
        <v>44789</v>
      </c>
      <c r="F1155" s="46"/>
      <c r="G1155" s="46"/>
      <c r="H1155" s="46"/>
      <c r="FZ1155">
        <v>0</v>
      </c>
      <c r="GA1155">
        <v>1</v>
      </c>
    </row>
    <row r="1156" spans="1:183" x14ac:dyDescent="0.3">
      <c r="A1156" t="s">
        <v>52</v>
      </c>
      <c r="B1156" t="s">
        <v>20</v>
      </c>
      <c r="C1156" t="s">
        <v>105</v>
      </c>
      <c r="D1156" s="6">
        <v>44790</v>
      </c>
      <c r="F1156" s="46"/>
      <c r="G1156" s="46"/>
      <c r="H1156" s="46"/>
      <c r="FZ1156">
        <v>0</v>
      </c>
      <c r="GA1156">
        <v>1</v>
      </c>
    </row>
    <row r="1157" spans="1:183" x14ac:dyDescent="0.3">
      <c r="A1157" t="s">
        <v>52</v>
      </c>
      <c r="B1157" t="s">
        <v>20</v>
      </c>
      <c r="C1157" t="s">
        <v>105</v>
      </c>
      <c r="D1157" s="6">
        <v>44792</v>
      </c>
      <c r="F1157" s="46"/>
      <c r="G1157" s="46"/>
      <c r="H1157" s="46"/>
      <c r="FZ1157">
        <v>0</v>
      </c>
      <c r="GA1157">
        <v>1</v>
      </c>
    </row>
    <row r="1158" spans="1:183" x14ac:dyDescent="0.3">
      <c r="A1158" t="s">
        <v>52</v>
      </c>
      <c r="B1158" t="s">
        <v>20</v>
      </c>
      <c r="C1158" t="s">
        <v>105</v>
      </c>
      <c r="D1158" s="6">
        <v>44806</v>
      </c>
      <c r="F1158" s="46"/>
      <c r="G1158" s="46"/>
      <c r="H1158" s="46"/>
      <c r="FZ1158">
        <v>0</v>
      </c>
      <c r="GA1158">
        <v>1</v>
      </c>
    </row>
    <row r="1159" spans="1:183" x14ac:dyDescent="0.3">
      <c r="A1159" t="s">
        <v>52</v>
      </c>
      <c r="B1159" t="s">
        <v>20</v>
      </c>
      <c r="C1159" t="s">
        <v>105</v>
      </c>
      <c r="D1159" s="6">
        <v>44809</v>
      </c>
      <c r="F1159" s="46"/>
      <c r="G1159" s="46"/>
      <c r="H1159" s="46"/>
      <c r="BN1159" s="34"/>
      <c r="FZ1159">
        <v>0</v>
      </c>
      <c r="GA1159">
        <v>1</v>
      </c>
    </row>
    <row r="1160" spans="1:183" x14ac:dyDescent="0.3">
      <c r="A1160" t="s">
        <v>52</v>
      </c>
      <c r="B1160" t="s">
        <v>20</v>
      </c>
      <c r="C1160" t="s">
        <v>105</v>
      </c>
      <c r="D1160" s="6">
        <v>44810</v>
      </c>
      <c r="F1160" s="46"/>
      <c r="G1160" s="46"/>
      <c r="H1160" s="46"/>
      <c r="FZ1160">
        <v>0</v>
      </c>
      <c r="GA1160">
        <v>1</v>
      </c>
    </row>
    <row r="1161" spans="1:183" x14ac:dyDescent="0.3">
      <c r="A1161" t="s">
        <v>52</v>
      </c>
      <c r="B1161" t="s">
        <v>20</v>
      </c>
      <c r="C1161" t="s">
        <v>105</v>
      </c>
      <c r="D1161" s="6">
        <v>44811</v>
      </c>
      <c r="F1161" s="46"/>
      <c r="G1161" s="46"/>
      <c r="H1161" s="46"/>
      <c r="FZ1161">
        <v>0</v>
      </c>
      <c r="GA1161">
        <v>1</v>
      </c>
    </row>
    <row r="1162" spans="1:183" x14ac:dyDescent="0.3">
      <c r="A1162" t="s">
        <v>52</v>
      </c>
      <c r="B1162" t="s">
        <v>20</v>
      </c>
      <c r="C1162" t="s">
        <v>105</v>
      </c>
      <c r="D1162" s="6">
        <v>44812</v>
      </c>
      <c r="F1162" s="46"/>
      <c r="G1162" s="46"/>
      <c r="H1162" s="46"/>
      <c r="CK1162" s="34"/>
      <c r="FZ1162">
        <v>0</v>
      </c>
      <c r="GA1162">
        <v>1</v>
      </c>
    </row>
    <row r="1163" spans="1:183" x14ac:dyDescent="0.3">
      <c r="A1163" t="s">
        <v>52</v>
      </c>
      <c r="B1163" t="s">
        <v>20</v>
      </c>
      <c r="C1163" t="s">
        <v>105</v>
      </c>
      <c r="D1163" s="6">
        <v>44813</v>
      </c>
      <c r="F1163" s="46"/>
      <c r="G1163" s="46"/>
      <c r="H1163" s="46"/>
      <c r="FZ1163">
        <v>0</v>
      </c>
      <c r="GA1163">
        <v>1</v>
      </c>
    </row>
    <row r="1164" spans="1:183" x14ac:dyDescent="0.3">
      <c r="A1164" t="s">
        <v>52</v>
      </c>
      <c r="B1164" t="s">
        <v>20</v>
      </c>
      <c r="C1164" t="s">
        <v>93</v>
      </c>
      <c r="D1164" s="6">
        <v>44753</v>
      </c>
      <c r="F1164" s="46"/>
      <c r="G1164" s="46"/>
      <c r="H1164" s="46"/>
      <c r="FZ1164">
        <v>0</v>
      </c>
      <c r="GA1164">
        <v>1</v>
      </c>
    </row>
    <row r="1165" spans="1:183" x14ac:dyDescent="0.3">
      <c r="A1165" t="s">
        <v>52</v>
      </c>
      <c r="B1165" t="s">
        <v>20</v>
      </c>
      <c r="C1165" t="s">
        <v>93</v>
      </c>
      <c r="D1165" s="6">
        <v>44758</v>
      </c>
      <c r="F1165" s="46"/>
      <c r="G1165" s="46"/>
      <c r="H1165" s="46"/>
      <c r="FZ1165">
        <v>0</v>
      </c>
      <c r="GA1165">
        <v>1</v>
      </c>
    </row>
    <row r="1166" spans="1:183" x14ac:dyDescent="0.3">
      <c r="A1166" t="s">
        <v>52</v>
      </c>
      <c r="B1166" t="s">
        <v>20</v>
      </c>
      <c r="C1166" t="s">
        <v>93</v>
      </c>
      <c r="D1166" s="6">
        <v>44759</v>
      </c>
      <c r="F1166" s="46"/>
      <c r="G1166" s="46"/>
      <c r="H1166" s="46"/>
      <c r="FZ1166">
        <v>0</v>
      </c>
      <c r="GA1166">
        <v>1</v>
      </c>
    </row>
    <row r="1167" spans="1:183" x14ac:dyDescent="0.3">
      <c r="A1167" t="s">
        <v>52</v>
      </c>
      <c r="B1167" t="s">
        <v>20</v>
      </c>
      <c r="C1167" t="s">
        <v>93</v>
      </c>
      <c r="D1167" s="6">
        <v>44766</v>
      </c>
      <c r="F1167" s="46"/>
      <c r="G1167" s="46"/>
      <c r="H1167" s="46"/>
      <c r="FZ1167">
        <v>0</v>
      </c>
      <c r="GA1167">
        <v>1</v>
      </c>
    </row>
    <row r="1168" spans="1:183" x14ac:dyDescent="0.3">
      <c r="A1168" t="s">
        <v>52</v>
      </c>
      <c r="B1168" t="s">
        <v>20</v>
      </c>
      <c r="C1168" t="s">
        <v>93</v>
      </c>
      <c r="D1168" s="6">
        <v>44771</v>
      </c>
      <c r="F1168" s="46"/>
      <c r="G1168" s="46"/>
      <c r="H1168" s="46"/>
      <c r="FZ1168">
        <v>0</v>
      </c>
      <c r="GA1168">
        <v>1</v>
      </c>
    </row>
    <row r="1169" spans="1:183" x14ac:dyDescent="0.3">
      <c r="A1169" t="s">
        <v>52</v>
      </c>
      <c r="B1169" t="s">
        <v>20</v>
      </c>
      <c r="C1169" t="s">
        <v>93</v>
      </c>
      <c r="D1169" s="6">
        <v>44789</v>
      </c>
      <c r="F1169" s="46"/>
      <c r="G1169" s="46"/>
      <c r="H1169" s="46"/>
      <c r="FZ1169">
        <v>0</v>
      </c>
      <c r="GA1169">
        <v>1</v>
      </c>
    </row>
    <row r="1170" spans="1:183" x14ac:dyDescent="0.3">
      <c r="A1170" t="s">
        <v>52</v>
      </c>
      <c r="B1170" t="s">
        <v>20</v>
      </c>
      <c r="C1170" t="s">
        <v>93</v>
      </c>
      <c r="D1170" s="6">
        <v>44790</v>
      </c>
      <c r="F1170" s="46"/>
      <c r="G1170" s="46"/>
      <c r="H1170" s="46"/>
      <c r="FZ1170">
        <v>0</v>
      </c>
      <c r="GA1170">
        <v>1</v>
      </c>
    </row>
    <row r="1171" spans="1:183" x14ac:dyDescent="0.3">
      <c r="A1171" t="s">
        <v>52</v>
      </c>
      <c r="B1171" t="s">
        <v>20</v>
      </c>
      <c r="C1171" t="s">
        <v>93</v>
      </c>
      <c r="D1171" s="6">
        <v>44792</v>
      </c>
      <c r="F1171" s="46"/>
      <c r="G1171" s="46"/>
      <c r="H1171" s="46"/>
      <c r="FZ1171">
        <v>0</v>
      </c>
      <c r="GA1171">
        <v>1</v>
      </c>
    </row>
    <row r="1172" spans="1:183" x14ac:dyDescent="0.3">
      <c r="A1172" t="s">
        <v>52</v>
      </c>
      <c r="B1172" t="s">
        <v>20</v>
      </c>
      <c r="C1172" t="s">
        <v>93</v>
      </c>
      <c r="D1172" s="6">
        <v>44806</v>
      </c>
      <c r="F1172" s="46"/>
      <c r="G1172" s="46"/>
      <c r="H1172" s="46"/>
      <c r="FZ1172">
        <v>0</v>
      </c>
      <c r="GA1172">
        <v>1</v>
      </c>
    </row>
    <row r="1173" spans="1:183" x14ac:dyDescent="0.3">
      <c r="A1173" t="s">
        <v>52</v>
      </c>
      <c r="B1173" t="s">
        <v>20</v>
      </c>
      <c r="C1173" t="s">
        <v>93</v>
      </c>
      <c r="D1173" s="6">
        <v>44809</v>
      </c>
      <c r="F1173" s="46"/>
      <c r="G1173" s="46"/>
      <c r="H1173" s="46"/>
      <c r="FZ1173">
        <v>0</v>
      </c>
      <c r="GA1173">
        <v>1</v>
      </c>
    </row>
    <row r="1174" spans="1:183" x14ac:dyDescent="0.3">
      <c r="A1174" t="s">
        <v>52</v>
      </c>
      <c r="B1174" t="s">
        <v>20</v>
      </c>
      <c r="C1174" t="s">
        <v>93</v>
      </c>
      <c r="D1174" s="6">
        <v>44810</v>
      </c>
      <c r="F1174" s="46"/>
      <c r="G1174" s="46"/>
      <c r="H1174" s="46"/>
      <c r="FZ1174">
        <v>0</v>
      </c>
      <c r="GA1174">
        <v>1</v>
      </c>
    </row>
    <row r="1175" spans="1:183" x14ac:dyDescent="0.3">
      <c r="A1175" t="s">
        <v>52</v>
      </c>
      <c r="B1175" t="s">
        <v>20</v>
      </c>
      <c r="C1175" t="s">
        <v>93</v>
      </c>
      <c r="D1175" s="6">
        <v>44811</v>
      </c>
      <c r="F1175" s="46"/>
      <c r="G1175" s="46"/>
      <c r="H1175" s="46"/>
      <c r="FZ1175">
        <v>0</v>
      </c>
      <c r="GA1175">
        <v>1</v>
      </c>
    </row>
    <row r="1176" spans="1:183" x14ac:dyDescent="0.3">
      <c r="A1176" t="s">
        <v>52</v>
      </c>
      <c r="B1176" t="s">
        <v>20</v>
      </c>
      <c r="C1176" t="s">
        <v>93</v>
      </c>
      <c r="D1176" s="6">
        <v>44812</v>
      </c>
      <c r="F1176" s="46"/>
      <c r="G1176" s="46"/>
      <c r="H1176" s="46"/>
      <c r="FZ1176">
        <v>0</v>
      </c>
      <c r="GA1176">
        <v>1</v>
      </c>
    </row>
    <row r="1177" spans="1:183" x14ac:dyDescent="0.3">
      <c r="A1177" t="s">
        <v>52</v>
      </c>
      <c r="B1177" t="s">
        <v>20</v>
      </c>
      <c r="C1177" t="s">
        <v>93</v>
      </c>
      <c r="D1177" s="6">
        <v>44813</v>
      </c>
      <c r="F1177" s="46"/>
      <c r="G1177" s="46"/>
      <c r="H1177" s="46"/>
      <c r="FZ1177">
        <v>0</v>
      </c>
      <c r="GA1177">
        <v>1</v>
      </c>
    </row>
    <row r="1178" spans="1:183" x14ac:dyDescent="0.3">
      <c r="A1178" t="s">
        <v>52</v>
      </c>
      <c r="B1178" t="s">
        <v>20</v>
      </c>
      <c r="C1178" t="s">
        <v>101</v>
      </c>
      <c r="D1178" s="6">
        <v>44753</v>
      </c>
      <c r="F1178" s="46"/>
      <c r="G1178" s="46"/>
      <c r="H1178" s="46"/>
      <c r="FZ1178">
        <v>0</v>
      </c>
      <c r="GA1178">
        <v>1</v>
      </c>
    </row>
    <row r="1179" spans="1:183" x14ac:dyDescent="0.3">
      <c r="A1179" t="s">
        <v>52</v>
      </c>
      <c r="B1179" t="s">
        <v>20</v>
      </c>
      <c r="C1179" t="s">
        <v>101</v>
      </c>
      <c r="D1179" s="6">
        <v>44758</v>
      </c>
      <c r="F1179" s="46"/>
      <c r="G1179" s="46"/>
      <c r="H1179" s="46"/>
      <c r="FZ1179">
        <v>0</v>
      </c>
      <c r="GA1179">
        <v>1</v>
      </c>
    </row>
    <row r="1180" spans="1:183" x14ac:dyDescent="0.3">
      <c r="A1180" t="s">
        <v>52</v>
      </c>
      <c r="B1180" t="s">
        <v>20</v>
      </c>
      <c r="C1180" t="s">
        <v>101</v>
      </c>
      <c r="D1180" s="6">
        <v>44759</v>
      </c>
      <c r="F1180" s="46"/>
      <c r="G1180" s="46"/>
      <c r="H1180" s="46"/>
      <c r="FZ1180">
        <v>0</v>
      </c>
      <c r="GA1180">
        <v>1</v>
      </c>
    </row>
    <row r="1181" spans="1:183" x14ac:dyDescent="0.3">
      <c r="A1181" t="s">
        <v>52</v>
      </c>
      <c r="B1181" t="s">
        <v>20</v>
      </c>
      <c r="C1181" t="s">
        <v>101</v>
      </c>
      <c r="D1181" s="6">
        <v>44766</v>
      </c>
      <c r="F1181" s="46"/>
      <c r="G1181" s="46"/>
      <c r="H1181" s="46"/>
      <c r="FZ1181">
        <v>0</v>
      </c>
      <c r="GA1181">
        <v>1</v>
      </c>
    </row>
    <row r="1182" spans="1:183" x14ac:dyDescent="0.3">
      <c r="A1182" t="s">
        <v>52</v>
      </c>
      <c r="B1182" t="s">
        <v>20</v>
      </c>
      <c r="C1182" t="s">
        <v>101</v>
      </c>
      <c r="D1182" s="6">
        <v>44771</v>
      </c>
      <c r="F1182" s="46"/>
      <c r="G1182" s="46"/>
      <c r="H1182" s="46"/>
      <c r="FZ1182">
        <v>0</v>
      </c>
      <c r="GA1182">
        <v>1</v>
      </c>
    </row>
    <row r="1183" spans="1:183" x14ac:dyDescent="0.3">
      <c r="A1183" t="s">
        <v>52</v>
      </c>
      <c r="B1183" t="s">
        <v>20</v>
      </c>
      <c r="C1183" t="s">
        <v>101</v>
      </c>
      <c r="D1183" s="6">
        <v>44789</v>
      </c>
      <c r="F1183" s="46"/>
      <c r="G1183" s="46"/>
      <c r="H1183" s="46"/>
      <c r="FZ1183">
        <v>0</v>
      </c>
      <c r="GA1183">
        <v>1</v>
      </c>
    </row>
    <row r="1184" spans="1:183" x14ac:dyDescent="0.3">
      <c r="A1184" t="s">
        <v>52</v>
      </c>
      <c r="B1184" t="s">
        <v>20</v>
      </c>
      <c r="C1184" t="s">
        <v>101</v>
      </c>
      <c r="D1184" s="6">
        <v>44790</v>
      </c>
      <c r="F1184" s="46"/>
      <c r="G1184" s="46"/>
      <c r="H1184" s="46"/>
      <c r="FZ1184">
        <v>0</v>
      </c>
      <c r="GA1184">
        <v>1</v>
      </c>
    </row>
    <row r="1185" spans="1:183" x14ac:dyDescent="0.3">
      <c r="A1185" t="s">
        <v>52</v>
      </c>
      <c r="B1185" t="s">
        <v>20</v>
      </c>
      <c r="C1185" t="s">
        <v>101</v>
      </c>
      <c r="D1185" s="6">
        <v>44792</v>
      </c>
      <c r="F1185" s="46"/>
      <c r="G1185" s="46"/>
      <c r="H1185" s="46"/>
      <c r="FZ1185">
        <v>0</v>
      </c>
      <c r="GA1185">
        <v>1</v>
      </c>
    </row>
    <row r="1186" spans="1:183" x14ac:dyDescent="0.3">
      <c r="A1186" t="s">
        <v>52</v>
      </c>
      <c r="B1186" t="s">
        <v>20</v>
      </c>
      <c r="C1186" t="s">
        <v>101</v>
      </c>
      <c r="D1186" s="6">
        <v>44806</v>
      </c>
      <c r="F1186" s="46"/>
      <c r="G1186" s="46"/>
      <c r="H1186" s="46"/>
      <c r="FZ1186">
        <v>0</v>
      </c>
      <c r="GA1186">
        <v>1</v>
      </c>
    </row>
    <row r="1187" spans="1:183" x14ac:dyDescent="0.3">
      <c r="A1187" t="s">
        <v>52</v>
      </c>
      <c r="B1187" t="s">
        <v>20</v>
      </c>
      <c r="C1187" t="s">
        <v>101</v>
      </c>
      <c r="D1187" s="6">
        <v>44809</v>
      </c>
      <c r="F1187" s="46"/>
      <c r="G1187" s="46"/>
      <c r="H1187" s="46"/>
      <c r="FZ1187">
        <v>0</v>
      </c>
      <c r="GA1187">
        <v>1</v>
      </c>
    </row>
    <row r="1188" spans="1:183" x14ac:dyDescent="0.3">
      <c r="A1188" t="s">
        <v>52</v>
      </c>
      <c r="B1188" t="s">
        <v>20</v>
      </c>
      <c r="C1188" t="s">
        <v>101</v>
      </c>
      <c r="D1188" s="6">
        <v>44810</v>
      </c>
      <c r="F1188" s="46"/>
      <c r="G1188" s="46"/>
      <c r="H1188" s="46"/>
      <c r="FZ1188">
        <v>0</v>
      </c>
      <c r="GA1188">
        <v>1</v>
      </c>
    </row>
    <row r="1189" spans="1:183" x14ac:dyDescent="0.3">
      <c r="A1189" t="s">
        <v>52</v>
      </c>
      <c r="B1189" t="s">
        <v>20</v>
      </c>
      <c r="C1189" t="s">
        <v>101</v>
      </c>
      <c r="D1189" s="6">
        <v>44811</v>
      </c>
      <c r="F1189" s="46"/>
      <c r="G1189" s="46"/>
      <c r="H1189" s="46"/>
      <c r="FZ1189">
        <v>0</v>
      </c>
      <c r="GA1189">
        <v>1</v>
      </c>
    </row>
    <row r="1190" spans="1:183" x14ac:dyDescent="0.3">
      <c r="A1190" t="s">
        <v>52</v>
      </c>
      <c r="B1190" t="s">
        <v>20</v>
      </c>
      <c r="C1190" t="s">
        <v>101</v>
      </c>
      <c r="D1190" s="6">
        <v>44812</v>
      </c>
      <c r="F1190" s="46"/>
      <c r="G1190" s="46"/>
      <c r="H1190" s="46"/>
      <c r="FZ1190">
        <v>0</v>
      </c>
      <c r="GA1190">
        <v>1</v>
      </c>
    </row>
    <row r="1191" spans="1:183" x14ac:dyDescent="0.3">
      <c r="A1191" t="s">
        <v>52</v>
      </c>
      <c r="B1191" t="s">
        <v>20</v>
      </c>
      <c r="C1191" t="s">
        <v>101</v>
      </c>
      <c r="D1191" s="6">
        <v>44813</v>
      </c>
      <c r="F1191" s="46"/>
      <c r="G1191" s="46"/>
      <c r="H1191" s="46"/>
      <c r="FZ1191">
        <v>0</v>
      </c>
      <c r="GA1191">
        <v>1</v>
      </c>
    </row>
    <row r="1192" spans="1:183" x14ac:dyDescent="0.3">
      <c r="A1192" t="s">
        <v>52</v>
      </c>
      <c r="B1192" t="s">
        <v>44</v>
      </c>
      <c r="C1192" t="s">
        <v>99</v>
      </c>
      <c r="D1192" s="6">
        <v>44753</v>
      </c>
      <c r="F1192" s="46"/>
      <c r="G1192" s="46"/>
      <c r="H1192" s="46"/>
      <c r="FZ1192">
        <v>0</v>
      </c>
      <c r="GA1192">
        <v>1</v>
      </c>
    </row>
    <row r="1193" spans="1:183" x14ac:dyDescent="0.3">
      <c r="A1193" t="s">
        <v>52</v>
      </c>
      <c r="B1193" t="s">
        <v>44</v>
      </c>
      <c r="C1193" t="s">
        <v>99</v>
      </c>
      <c r="D1193" s="6">
        <v>44758</v>
      </c>
      <c r="F1193" s="46"/>
      <c r="G1193" s="46"/>
      <c r="H1193" s="46"/>
      <c r="FZ1193">
        <v>0</v>
      </c>
      <c r="GA1193">
        <v>1</v>
      </c>
    </row>
    <row r="1194" spans="1:183" x14ac:dyDescent="0.3">
      <c r="A1194" t="s">
        <v>52</v>
      </c>
      <c r="B1194" t="s">
        <v>44</v>
      </c>
      <c r="C1194" t="s">
        <v>99</v>
      </c>
      <c r="D1194" s="6">
        <v>44759</v>
      </c>
      <c r="F1194" s="46"/>
      <c r="G1194" s="46"/>
      <c r="H1194" s="46"/>
      <c r="FZ1194">
        <v>0</v>
      </c>
      <c r="GA1194">
        <v>1</v>
      </c>
    </row>
    <row r="1195" spans="1:183" x14ac:dyDescent="0.3">
      <c r="A1195" t="s">
        <v>52</v>
      </c>
      <c r="B1195" t="s">
        <v>44</v>
      </c>
      <c r="C1195" t="s">
        <v>99</v>
      </c>
      <c r="D1195" s="6">
        <v>44766</v>
      </c>
      <c r="F1195" s="46"/>
      <c r="G1195" s="46"/>
      <c r="H1195" s="46"/>
      <c r="FZ1195">
        <v>0</v>
      </c>
      <c r="GA1195">
        <v>1</v>
      </c>
    </row>
    <row r="1196" spans="1:183" x14ac:dyDescent="0.3">
      <c r="A1196" t="s">
        <v>52</v>
      </c>
      <c r="B1196" t="s">
        <v>44</v>
      </c>
      <c r="C1196" t="s">
        <v>99</v>
      </c>
      <c r="D1196" s="6">
        <v>44771</v>
      </c>
      <c r="F1196" s="46"/>
      <c r="G1196" s="46"/>
      <c r="H1196" s="46"/>
      <c r="FZ1196">
        <v>0</v>
      </c>
      <c r="GA1196">
        <v>1</v>
      </c>
    </row>
    <row r="1197" spans="1:183" x14ac:dyDescent="0.3">
      <c r="A1197" t="s">
        <v>52</v>
      </c>
      <c r="B1197" t="s">
        <v>44</v>
      </c>
      <c r="C1197" t="s">
        <v>99</v>
      </c>
      <c r="D1197" s="6">
        <v>44789</v>
      </c>
      <c r="F1197" s="46"/>
      <c r="G1197" s="46"/>
      <c r="H1197" s="46"/>
      <c r="FZ1197">
        <v>0</v>
      </c>
      <c r="GA1197">
        <v>1</v>
      </c>
    </row>
    <row r="1198" spans="1:183" x14ac:dyDescent="0.3">
      <c r="A1198" t="s">
        <v>52</v>
      </c>
      <c r="B1198" t="s">
        <v>44</v>
      </c>
      <c r="C1198" t="s">
        <v>99</v>
      </c>
      <c r="D1198" s="6">
        <v>44790</v>
      </c>
      <c r="F1198" s="46"/>
      <c r="G1198" s="46"/>
      <c r="H1198" s="46"/>
      <c r="FZ1198">
        <v>0</v>
      </c>
      <c r="GA1198">
        <v>1</v>
      </c>
    </row>
    <row r="1199" spans="1:183" x14ac:dyDescent="0.3">
      <c r="A1199" t="s">
        <v>52</v>
      </c>
      <c r="B1199" t="s">
        <v>44</v>
      </c>
      <c r="C1199" t="s">
        <v>99</v>
      </c>
      <c r="D1199" s="6">
        <v>44792</v>
      </c>
      <c r="F1199" s="46"/>
      <c r="G1199" s="46"/>
      <c r="H1199" s="46"/>
      <c r="FZ1199">
        <v>0</v>
      </c>
      <c r="GA1199">
        <v>1</v>
      </c>
    </row>
    <row r="1200" spans="1:183" x14ac:dyDescent="0.3">
      <c r="A1200" t="s">
        <v>52</v>
      </c>
      <c r="B1200" t="s">
        <v>44</v>
      </c>
      <c r="C1200" t="s">
        <v>99</v>
      </c>
      <c r="D1200" s="6">
        <v>44806</v>
      </c>
      <c r="F1200" s="46"/>
      <c r="G1200" s="46"/>
      <c r="H1200" s="46"/>
      <c r="FZ1200">
        <v>0</v>
      </c>
      <c r="GA1200">
        <v>1</v>
      </c>
    </row>
    <row r="1201" spans="1:183" x14ac:dyDescent="0.3">
      <c r="A1201" t="s">
        <v>52</v>
      </c>
      <c r="B1201" t="s">
        <v>44</v>
      </c>
      <c r="C1201" t="s">
        <v>99</v>
      </c>
      <c r="D1201" s="6">
        <v>44809</v>
      </c>
      <c r="F1201" s="46"/>
      <c r="G1201" s="46"/>
      <c r="H1201" s="46"/>
      <c r="FZ1201">
        <v>0</v>
      </c>
      <c r="GA1201">
        <v>1</v>
      </c>
    </row>
    <row r="1202" spans="1:183" x14ac:dyDescent="0.3">
      <c r="A1202" t="s">
        <v>52</v>
      </c>
      <c r="B1202" t="s">
        <v>44</v>
      </c>
      <c r="C1202" t="s">
        <v>99</v>
      </c>
      <c r="D1202" s="6">
        <v>44810</v>
      </c>
      <c r="F1202" s="46"/>
      <c r="G1202" s="46"/>
      <c r="H1202" s="46"/>
      <c r="FZ1202">
        <v>0</v>
      </c>
      <c r="GA1202">
        <v>1</v>
      </c>
    </row>
    <row r="1203" spans="1:183" x14ac:dyDescent="0.3">
      <c r="A1203" t="s">
        <v>52</v>
      </c>
      <c r="B1203" t="s">
        <v>44</v>
      </c>
      <c r="C1203" t="s">
        <v>99</v>
      </c>
      <c r="D1203" s="6">
        <v>44811</v>
      </c>
      <c r="F1203" s="46"/>
      <c r="G1203" s="46"/>
      <c r="H1203" s="46"/>
      <c r="FZ1203">
        <v>0</v>
      </c>
      <c r="GA1203">
        <v>1</v>
      </c>
    </row>
    <row r="1204" spans="1:183" x14ac:dyDescent="0.3">
      <c r="A1204" t="s">
        <v>52</v>
      </c>
      <c r="B1204" t="s">
        <v>44</v>
      </c>
      <c r="C1204" t="s">
        <v>99</v>
      </c>
      <c r="D1204" s="6">
        <v>44812</v>
      </c>
      <c r="F1204" s="46"/>
      <c r="G1204" s="46"/>
      <c r="H1204" s="46"/>
      <c r="FZ1204">
        <v>0</v>
      </c>
      <c r="GA1204">
        <v>1</v>
      </c>
    </row>
    <row r="1205" spans="1:183" x14ac:dyDescent="0.3">
      <c r="A1205" t="s">
        <v>52</v>
      </c>
      <c r="B1205" t="s">
        <v>44</v>
      </c>
      <c r="C1205" t="s">
        <v>99</v>
      </c>
      <c r="D1205" s="6">
        <v>44813</v>
      </c>
      <c r="F1205" s="46"/>
      <c r="G1205" s="46"/>
      <c r="H1205" s="46"/>
      <c r="FZ1205">
        <v>0</v>
      </c>
      <c r="GA1205">
        <v>1</v>
      </c>
    </row>
    <row r="1206" spans="1:183" x14ac:dyDescent="0.3">
      <c r="A1206" t="s">
        <v>52</v>
      </c>
      <c r="B1206" t="s">
        <v>44</v>
      </c>
      <c r="C1206" t="s">
        <v>100</v>
      </c>
      <c r="D1206" s="6">
        <v>44753</v>
      </c>
      <c r="F1206" s="46"/>
      <c r="G1206" s="46"/>
      <c r="H1206" s="46"/>
      <c r="FZ1206">
        <v>0</v>
      </c>
      <c r="GA1206">
        <v>1</v>
      </c>
    </row>
    <row r="1207" spans="1:183" x14ac:dyDescent="0.3">
      <c r="A1207" t="s">
        <v>52</v>
      </c>
      <c r="B1207" t="s">
        <v>44</v>
      </c>
      <c r="C1207" t="s">
        <v>100</v>
      </c>
      <c r="D1207" s="6">
        <v>44758</v>
      </c>
      <c r="F1207" s="46"/>
      <c r="G1207" s="46"/>
      <c r="H1207" s="46"/>
      <c r="FZ1207">
        <v>0</v>
      </c>
      <c r="GA1207">
        <v>1</v>
      </c>
    </row>
    <row r="1208" spans="1:183" x14ac:dyDescent="0.3">
      <c r="A1208" t="s">
        <v>52</v>
      </c>
      <c r="B1208" t="s">
        <v>44</v>
      </c>
      <c r="C1208" t="s">
        <v>100</v>
      </c>
      <c r="D1208" s="6">
        <v>44759</v>
      </c>
      <c r="F1208" s="46"/>
      <c r="G1208" s="46"/>
      <c r="H1208" s="46"/>
      <c r="FZ1208">
        <v>0</v>
      </c>
      <c r="GA1208">
        <v>1</v>
      </c>
    </row>
    <row r="1209" spans="1:183" x14ac:dyDescent="0.3">
      <c r="A1209" t="s">
        <v>52</v>
      </c>
      <c r="B1209" t="s">
        <v>44</v>
      </c>
      <c r="C1209" t="s">
        <v>100</v>
      </c>
      <c r="D1209" s="6">
        <v>44766</v>
      </c>
      <c r="F1209" s="46"/>
      <c r="G1209" s="46"/>
      <c r="H1209" s="46"/>
      <c r="FZ1209">
        <v>0</v>
      </c>
      <c r="GA1209">
        <v>1</v>
      </c>
    </row>
    <row r="1210" spans="1:183" x14ac:dyDescent="0.3">
      <c r="A1210" t="s">
        <v>52</v>
      </c>
      <c r="B1210" t="s">
        <v>44</v>
      </c>
      <c r="C1210" t="s">
        <v>100</v>
      </c>
      <c r="D1210" s="6">
        <v>44771</v>
      </c>
      <c r="F1210" s="46"/>
      <c r="G1210" s="46"/>
      <c r="H1210" s="46"/>
      <c r="FZ1210">
        <v>0</v>
      </c>
      <c r="GA1210">
        <v>1</v>
      </c>
    </row>
    <row r="1211" spans="1:183" x14ac:dyDescent="0.3">
      <c r="A1211" t="s">
        <v>52</v>
      </c>
      <c r="B1211" t="s">
        <v>44</v>
      </c>
      <c r="C1211" t="s">
        <v>100</v>
      </c>
      <c r="D1211" s="6">
        <v>44789</v>
      </c>
      <c r="F1211" s="46"/>
      <c r="G1211" s="46"/>
      <c r="H1211" s="46"/>
      <c r="FZ1211">
        <v>0</v>
      </c>
      <c r="GA1211">
        <v>1</v>
      </c>
    </row>
    <row r="1212" spans="1:183" x14ac:dyDescent="0.3">
      <c r="A1212" t="s">
        <v>52</v>
      </c>
      <c r="B1212" t="s">
        <v>44</v>
      </c>
      <c r="C1212" t="s">
        <v>100</v>
      </c>
      <c r="D1212" s="6">
        <v>44790</v>
      </c>
      <c r="F1212" s="46"/>
      <c r="G1212" s="46"/>
      <c r="H1212" s="46"/>
      <c r="FZ1212">
        <v>0</v>
      </c>
      <c r="GA1212">
        <v>1</v>
      </c>
    </row>
    <row r="1213" spans="1:183" x14ac:dyDescent="0.3">
      <c r="A1213" t="s">
        <v>52</v>
      </c>
      <c r="B1213" t="s">
        <v>44</v>
      </c>
      <c r="C1213" t="s">
        <v>100</v>
      </c>
      <c r="D1213" s="6">
        <v>44792</v>
      </c>
      <c r="F1213" s="46"/>
      <c r="G1213" s="46"/>
      <c r="H1213" s="46"/>
      <c r="FZ1213">
        <v>0</v>
      </c>
      <c r="GA1213">
        <v>1</v>
      </c>
    </row>
    <row r="1214" spans="1:183" x14ac:dyDescent="0.3">
      <c r="A1214" t="s">
        <v>52</v>
      </c>
      <c r="B1214" t="s">
        <v>44</v>
      </c>
      <c r="C1214" t="s">
        <v>100</v>
      </c>
      <c r="D1214" s="6">
        <v>44806</v>
      </c>
      <c r="F1214" s="46"/>
      <c r="G1214" s="46"/>
      <c r="H1214" s="46"/>
      <c r="FZ1214">
        <v>0</v>
      </c>
      <c r="GA1214">
        <v>1</v>
      </c>
    </row>
    <row r="1215" spans="1:183" x14ac:dyDescent="0.3">
      <c r="A1215" t="s">
        <v>52</v>
      </c>
      <c r="B1215" t="s">
        <v>44</v>
      </c>
      <c r="C1215" t="s">
        <v>100</v>
      </c>
      <c r="D1215" s="6">
        <v>44809</v>
      </c>
      <c r="F1215" s="46"/>
      <c r="G1215" s="46"/>
      <c r="H1215" s="46"/>
      <c r="FZ1215">
        <v>0</v>
      </c>
      <c r="GA1215">
        <v>1</v>
      </c>
    </row>
    <row r="1216" spans="1:183" x14ac:dyDescent="0.3">
      <c r="A1216" t="s">
        <v>52</v>
      </c>
      <c r="B1216" t="s">
        <v>44</v>
      </c>
      <c r="C1216" t="s">
        <v>100</v>
      </c>
      <c r="D1216" s="6">
        <v>44810</v>
      </c>
      <c r="F1216" s="46"/>
      <c r="G1216" s="46"/>
      <c r="H1216" s="46"/>
      <c r="FZ1216">
        <v>0</v>
      </c>
      <c r="GA1216">
        <v>1</v>
      </c>
    </row>
    <row r="1217" spans="1:183" x14ac:dyDescent="0.3">
      <c r="A1217" t="s">
        <v>52</v>
      </c>
      <c r="B1217" t="s">
        <v>44</v>
      </c>
      <c r="C1217" t="s">
        <v>100</v>
      </c>
      <c r="D1217" s="6">
        <v>44811</v>
      </c>
      <c r="F1217" s="46"/>
      <c r="G1217" s="46"/>
      <c r="H1217" s="46"/>
      <c r="FZ1217">
        <v>0</v>
      </c>
      <c r="GA1217">
        <v>1</v>
      </c>
    </row>
    <row r="1218" spans="1:183" x14ac:dyDescent="0.3">
      <c r="A1218" t="s">
        <v>52</v>
      </c>
      <c r="B1218" t="s">
        <v>44</v>
      </c>
      <c r="C1218" t="s">
        <v>100</v>
      </c>
      <c r="D1218" s="6">
        <v>44812</v>
      </c>
      <c r="F1218" s="46"/>
      <c r="G1218" s="46"/>
      <c r="H1218" s="46"/>
      <c r="FZ1218">
        <v>0</v>
      </c>
      <c r="GA1218">
        <v>1</v>
      </c>
    </row>
    <row r="1219" spans="1:183" x14ac:dyDescent="0.3">
      <c r="A1219" t="s">
        <v>52</v>
      </c>
      <c r="B1219" t="s">
        <v>44</v>
      </c>
      <c r="C1219" t="s">
        <v>100</v>
      </c>
      <c r="D1219" s="6">
        <v>44813</v>
      </c>
      <c r="F1219" s="46"/>
      <c r="G1219" s="46"/>
      <c r="H1219" s="46"/>
      <c r="FZ1219">
        <v>0</v>
      </c>
      <c r="GA1219">
        <v>1</v>
      </c>
    </row>
    <row r="1220" spans="1:183" x14ac:dyDescent="0.3">
      <c r="A1220" t="s">
        <v>52</v>
      </c>
      <c r="B1220" t="s">
        <v>44</v>
      </c>
      <c r="C1220" t="s">
        <v>54</v>
      </c>
      <c r="D1220" s="6">
        <v>44753</v>
      </c>
      <c r="E1220" s="46">
        <v>18</v>
      </c>
      <c r="F1220" s="46">
        <v>19</v>
      </c>
      <c r="G1220" s="46">
        <v>18</v>
      </c>
      <c r="H1220" s="46">
        <v>19</v>
      </c>
      <c r="I1220">
        <v>10524</v>
      </c>
      <c r="J1220">
        <v>66588</v>
      </c>
      <c r="K1220">
        <v>1.1485780000000001</v>
      </c>
      <c r="L1220">
        <v>0.97396930000000004</v>
      </c>
      <c r="M1220">
        <v>0.86135680000000003</v>
      </c>
      <c r="N1220">
        <v>0.77760039999999997</v>
      </c>
      <c r="O1220">
        <v>0.7425908</v>
      </c>
      <c r="P1220">
        <v>0.73932620000000004</v>
      </c>
      <c r="Q1220">
        <v>0.72246189999999999</v>
      </c>
      <c r="R1220">
        <v>0.68988450000000001</v>
      </c>
      <c r="S1220">
        <v>0.67845040000000001</v>
      </c>
      <c r="T1220">
        <v>0.7335045</v>
      </c>
      <c r="U1220">
        <v>0.85770089999999999</v>
      </c>
      <c r="V1220">
        <v>1.050697</v>
      </c>
      <c r="W1220">
        <v>1.2882150000000001</v>
      </c>
      <c r="X1220">
        <v>1.5490390000000001</v>
      </c>
      <c r="Y1220">
        <v>1.8084499999999999</v>
      </c>
      <c r="Z1220">
        <v>2.087872</v>
      </c>
      <c r="AA1220">
        <v>2.353739</v>
      </c>
      <c r="AB1220">
        <v>2.6447850000000002</v>
      </c>
      <c r="AC1220">
        <v>2.8377279999999998</v>
      </c>
      <c r="AD1220">
        <v>2.7719770000000001</v>
      </c>
      <c r="AE1220">
        <v>2.5156200000000002</v>
      </c>
      <c r="AF1220">
        <v>2.2352120000000002</v>
      </c>
      <c r="AG1220">
        <v>1.8343069999999999</v>
      </c>
      <c r="AH1220">
        <v>1.465217</v>
      </c>
      <c r="AI1220">
        <v>-1.6516400000000001E-2</v>
      </c>
      <c r="AJ1220">
        <v>-1.2477E-2</v>
      </c>
      <c r="AK1220">
        <v>-4.7578000000000004E-3</v>
      </c>
      <c r="AL1220">
        <v>-3.8603999999999999E-3</v>
      </c>
      <c r="AM1220">
        <v>-1.5571999999999999E-3</v>
      </c>
      <c r="AN1220">
        <v>2.5179999999999999E-4</v>
      </c>
      <c r="AO1220">
        <v>-1.34673E-2</v>
      </c>
      <c r="AP1220">
        <v>-1.1105200000000001E-2</v>
      </c>
      <c r="AQ1220">
        <v>-1.6166099999999999E-2</v>
      </c>
      <c r="AR1220">
        <v>-2.3683099999999999E-2</v>
      </c>
      <c r="AS1220">
        <v>-4.8652300000000002E-2</v>
      </c>
      <c r="AT1220">
        <v>-2.40679E-2</v>
      </c>
      <c r="AU1220">
        <v>-2.2928799999999999E-2</v>
      </c>
      <c r="AV1220">
        <v>-2.1263600000000001E-2</v>
      </c>
      <c r="AW1220">
        <v>-3.0724700000000001E-2</v>
      </c>
      <c r="AX1220">
        <v>-3.2444899999999999E-2</v>
      </c>
      <c r="AY1220">
        <v>-4.9126900000000001E-2</v>
      </c>
      <c r="AZ1220">
        <v>0.25815480000000002</v>
      </c>
      <c r="BA1220">
        <v>0.28738649999999999</v>
      </c>
      <c r="BB1220">
        <v>-0.17022870000000001</v>
      </c>
      <c r="BC1220">
        <v>-0.16681019999999999</v>
      </c>
      <c r="BD1220">
        <v>-0.1042985</v>
      </c>
      <c r="BE1220">
        <v>-7.0313000000000001E-2</v>
      </c>
      <c r="BF1220">
        <v>-4.8332699999999999E-2</v>
      </c>
      <c r="BG1220">
        <v>-8.5520000000000006E-3</v>
      </c>
      <c r="BH1220">
        <v>-5.5323999999999998E-3</v>
      </c>
      <c r="BI1220">
        <v>1.3457E-3</v>
      </c>
      <c r="BJ1220">
        <v>1.6259E-3</v>
      </c>
      <c r="BK1220">
        <v>3.4715000000000002E-3</v>
      </c>
      <c r="BL1220">
        <v>5.1143999999999998E-3</v>
      </c>
      <c r="BM1220">
        <v>-8.4072000000000001E-3</v>
      </c>
      <c r="BN1220">
        <v>-5.6712999999999998E-3</v>
      </c>
      <c r="BO1220">
        <v>-1.02205E-2</v>
      </c>
      <c r="BP1220">
        <v>-1.6870599999999999E-2</v>
      </c>
      <c r="BQ1220">
        <v>-4.0815700000000003E-2</v>
      </c>
      <c r="BR1220">
        <v>-1.5379500000000001E-2</v>
      </c>
      <c r="BS1220">
        <v>-1.3405800000000001E-2</v>
      </c>
      <c r="BT1220">
        <v>-1.10832E-2</v>
      </c>
      <c r="BU1220">
        <v>-2.0023699999999998E-2</v>
      </c>
      <c r="BV1220">
        <v>-2.1421200000000001E-2</v>
      </c>
      <c r="BW1220">
        <v>-3.7940099999999997E-2</v>
      </c>
      <c r="BX1220">
        <v>0.2696054</v>
      </c>
      <c r="BY1220">
        <v>0.29924539999999999</v>
      </c>
      <c r="BZ1220">
        <v>-0.15809980000000001</v>
      </c>
      <c r="CA1220">
        <v>-0.15531719999999999</v>
      </c>
      <c r="CB1220">
        <v>-9.3576199999999998E-2</v>
      </c>
      <c r="CC1220">
        <v>-6.0548699999999997E-2</v>
      </c>
      <c r="CD1220">
        <v>-3.9688000000000001E-2</v>
      </c>
      <c r="CE1220">
        <v>-3.0358999999999998E-3</v>
      </c>
      <c r="CF1220">
        <v>-7.226E-4</v>
      </c>
      <c r="CG1220">
        <v>5.5729000000000004E-3</v>
      </c>
      <c r="CH1220">
        <v>5.4256E-3</v>
      </c>
      <c r="CI1220">
        <v>6.9543000000000001E-3</v>
      </c>
      <c r="CJ1220">
        <v>8.4822000000000005E-3</v>
      </c>
      <c r="CK1220">
        <v>-4.9024999999999997E-3</v>
      </c>
      <c r="CL1220">
        <v>-1.9078999999999999E-3</v>
      </c>
      <c r="CM1220">
        <v>-6.1025999999999997E-3</v>
      </c>
      <c r="CN1220">
        <v>-1.21523E-2</v>
      </c>
      <c r="CO1220">
        <v>-3.5388000000000003E-2</v>
      </c>
      <c r="CP1220">
        <v>-9.3618999999999994E-3</v>
      </c>
      <c r="CQ1220">
        <v>-6.8101999999999998E-3</v>
      </c>
      <c r="CR1220">
        <v>-4.0321999999999997E-3</v>
      </c>
      <c r="CS1220">
        <v>-1.2612099999999999E-2</v>
      </c>
      <c r="CT1220">
        <v>-1.37862E-2</v>
      </c>
      <c r="CU1220">
        <v>-3.0192199999999999E-2</v>
      </c>
      <c r="CV1220">
        <v>0.277536</v>
      </c>
      <c r="CW1220">
        <v>0.30745879999999998</v>
      </c>
      <c r="CX1220">
        <v>-0.14969930000000001</v>
      </c>
      <c r="CY1220">
        <v>-0.1473573</v>
      </c>
      <c r="CZ1220">
        <v>-8.6150099999999993E-2</v>
      </c>
      <c r="DA1220">
        <v>-5.3786E-2</v>
      </c>
      <c r="DB1220">
        <v>-3.3700800000000003E-2</v>
      </c>
      <c r="DC1220">
        <v>2.4802000000000001E-3</v>
      </c>
      <c r="DD1220">
        <v>4.0872E-3</v>
      </c>
      <c r="DE1220">
        <v>9.8002000000000002E-3</v>
      </c>
      <c r="DF1220">
        <v>9.2253999999999999E-3</v>
      </c>
      <c r="DG1220">
        <v>1.04371E-2</v>
      </c>
      <c r="DH1220">
        <v>1.1849999999999999E-2</v>
      </c>
      <c r="DI1220">
        <v>-1.3979000000000001E-3</v>
      </c>
      <c r="DJ1220">
        <v>1.8556E-3</v>
      </c>
      <c r="DK1220">
        <v>-1.9846E-3</v>
      </c>
      <c r="DL1220">
        <v>-7.4339999999999996E-3</v>
      </c>
      <c r="DM1220">
        <v>-2.9960400000000002E-2</v>
      </c>
      <c r="DN1220">
        <v>-3.3443000000000001E-3</v>
      </c>
      <c r="DO1220">
        <v>-2.1460000000000001E-4</v>
      </c>
      <c r="DP1220">
        <v>3.0187E-3</v>
      </c>
      <c r="DQ1220">
        <v>-5.2005999999999997E-3</v>
      </c>
      <c r="DR1220">
        <v>-6.1511999999999999E-3</v>
      </c>
      <c r="DS1220">
        <v>-2.24443E-2</v>
      </c>
      <c r="DT1220">
        <v>0.28546660000000001</v>
      </c>
      <c r="DU1220">
        <v>0.31567220000000001</v>
      </c>
      <c r="DV1220">
        <v>-0.1412988</v>
      </c>
      <c r="DW1220">
        <v>-0.1393973</v>
      </c>
      <c r="DX1220">
        <v>-7.8723899999999999E-2</v>
      </c>
      <c r="DY1220">
        <v>-4.7023299999999997E-2</v>
      </c>
      <c r="DZ1220">
        <v>-2.7713600000000001E-2</v>
      </c>
      <c r="EA1220">
        <v>1.0444500000000001E-2</v>
      </c>
      <c r="EB1220">
        <v>1.1031900000000001E-2</v>
      </c>
      <c r="EC1220">
        <v>1.59037E-2</v>
      </c>
      <c r="ED1220">
        <v>1.4711699999999999E-2</v>
      </c>
      <c r="EE1220">
        <v>1.5465700000000001E-2</v>
      </c>
      <c r="EF1220">
        <v>1.6712600000000001E-2</v>
      </c>
      <c r="EG1220">
        <v>3.6622999999999998E-3</v>
      </c>
      <c r="EH1220">
        <v>7.2893999999999997E-3</v>
      </c>
      <c r="EI1220">
        <v>3.9610000000000001E-3</v>
      </c>
      <c r="EJ1220">
        <v>-6.2149999999999998E-4</v>
      </c>
      <c r="EK1220">
        <v>-2.2123799999999999E-2</v>
      </c>
      <c r="EL1220">
        <v>5.3441000000000001E-3</v>
      </c>
      <c r="EM1220">
        <v>9.3083999999999997E-3</v>
      </c>
      <c r="EN1220">
        <v>1.3199199999999999E-2</v>
      </c>
      <c r="EO1220">
        <v>5.5003999999999999E-3</v>
      </c>
      <c r="EP1220">
        <v>4.8725000000000001E-3</v>
      </c>
      <c r="EQ1220">
        <v>-1.12575E-2</v>
      </c>
      <c r="ER1220">
        <v>0.29691719999999999</v>
      </c>
      <c r="ES1220">
        <v>0.32753100000000002</v>
      </c>
      <c r="ET1220">
        <v>-0.1291699</v>
      </c>
      <c r="EU1220">
        <v>-0.1279044</v>
      </c>
      <c r="EV1220">
        <v>-6.8001699999999998E-2</v>
      </c>
      <c r="EW1220">
        <v>-3.7258899999999998E-2</v>
      </c>
      <c r="EX1220">
        <v>-1.9068999999999999E-2</v>
      </c>
      <c r="EY1220">
        <v>77.175740000000005</v>
      </c>
      <c r="EZ1220">
        <v>76.363429999999994</v>
      </c>
      <c r="FA1220">
        <v>74.661540000000002</v>
      </c>
      <c r="FB1220">
        <v>73.218469999999996</v>
      </c>
      <c r="FC1220">
        <v>72.060609999999997</v>
      </c>
      <c r="FD1220">
        <v>70.774699999999996</v>
      </c>
      <c r="FE1220">
        <v>71.280199999999994</v>
      </c>
      <c r="FF1220">
        <v>74.426220000000001</v>
      </c>
      <c r="FG1220">
        <v>78.841579999999993</v>
      </c>
      <c r="FH1220">
        <v>83.691469999999995</v>
      </c>
      <c r="FI1220">
        <v>87.416529999999995</v>
      </c>
      <c r="FJ1220">
        <v>91.035979999999995</v>
      </c>
      <c r="FK1220">
        <v>94.427210000000002</v>
      </c>
      <c r="FL1220">
        <v>96.918980000000005</v>
      </c>
      <c r="FM1220">
        <v>98.345320000000001</v>
      </c>
      <c r="FN1220">
        <v>99.808490000000006</v>
      </c>
      <c r="FO1220">
        <v>100.05240000000001</v>
      </c>
      <c r="FP1220">
        <v>99.162379999999999</v>
      </c>
      <c r="FQ1220">
        <v>97.335459999999998</v>
      </c>
      <c r="FR1220">
        <v>94.00958</v>
      </c>
      <c r="FS1220">
        <v>89.110590000000002</v>
      </c>
      <c r="FT1220">
        <v>85.376270000000005</v>
      </c>
      <c r="FU1220">
        <v>82.578190000000006</v>
      </c>
      <c r="FV1220">
        <v>79.995630000000006</v>
      </c>
      <c r="FW1220">
        <v>0.1228822</v>
      </c>
      <c r="FX1220">
        <v>1.0886099999999999E-2</v>
      </c>
      <c r="FY1220">
        <v>1.0886099999999999E-2</v>
      </c>
      <c r="FZ1220">
        <v>0</v>
      </c>
      <c r="GA1220">
        <v>0</v>
      </c>
    </row>
    <row r="1221" spans="1:183" x14ac:dyDescent="0.3">
      <c r="A1221" t="s">
        <v>52</v>
      </c>
      <c r="B1221" t="s">
        <v>44</v>
      </c>
      <c r="C1221" t="s">
        <v>54</v>
      </c>
      <c r="D1221" s="6">
        <v>44758</v>
      </c>
      <c r="E1221" s="46">
        <v>17</v>
      </c>
      <c r="F1221" s="46">
        <v>19</v>
      </c>
      <c r="G1221" s="46">
        <v>18</v>
      </c>
      <c r="H1221" s="46">
        <v>18</v>
      </c>
      <c r="I1221">
        <v>12195</v>
      </c>
      <c r="J1221">
        <v>72721</v>
      </c>
      <c r="K1221">
        <v>1.003349</v>
      </c>
      <c r="L1221">
        <v>0.86102429999999996</v>
      </c>
      <c r="M1221">
        <v>0.76666990000000002</v>
      </c>
      <c r="N1221">
        <v>0.70566490000000004</v>
      </c>
      <c r="O1221">
        <v>0.67774849999999998</v>
      </c>
      <c r="P1221">
        <v>0.66952869999999998</v>
      </c>
      <c r="Q1221">
        <v>0.66877569999999997</v>
      </c>
      <c r="R1221">
        <v>0.66621929999999996</v>
      </c>
      <c r="S1221">
        <v>0.68251209999999995</v>
      </c>
      <c r="T1221">
        <v>0.70824500000000001</v>
      </c>
      <c r="U1221">
        <v>0.80433589999999999</v>
      </c>
      <c r="V1221">
        <v>0.94297640000000005</v>
      </c>
      <c r="W1221">
        <v>1.1545179999999999</v>
      </c>
      <c r="X1221">
        <v>1.420153</v>
      </c>
      <c r="Y1221">
        <v>1.693484</v>
      </c>
      <c r="Z1221">
        <v>1.9680709999999999</v>
      </c>
      <c r="AA1221">
        <v>2.2331759999999998</v>
      </c>
      <c r="AB1221">
        <v>2.4738009999999999</v>
      </c>
      <c r="AC1221">
        <v>2.6488369999999999</v>
      </c>
      <c r="AD1221">
        <v>2.621543</v>
      </c>
      <c r="AE1221">
        <v>2.36449</v>
      </c>
      <c r="AF1221">
        <v>2.1006049999999998</v>
      </c>
      <c r="AG1221">
        <v>1.7469030000000001</v>
      </c>
      <c r="AH1221">
        <v>1.4217360000000001</v>
      </c>
      <c r="AI1221">
        <v>-1.1911400000000001E-2</v>
      </c>
      <c r="AJ1221">
        <v>-4.2100999999999996E-3</v>
      </c>
      <c r="AK1221">
        <v>-5.8552999999999999E-3</v>
      </c>
      <c r="AL1221">
        <v>7.6380000000000003E-4</v>
      </c>
      <c r="AM1221">
        <v>3.4402E-3</v>
      </c>
      <c r="AN1221">
        <v>-2.0401999999999998E-3</v>
      </c>
      <c r="AO1221">
        <v>-6.0533999999999996E-3</v>
      </c>
      <c r="AP1221">
        <v>6.9576000000000004E-3</v>
      </c>
      <c r="AQ1221">
        <v>7.9663000000000008E-3</v>
      </c>
      <c r="AR1221">
        <v>-1.53618E-2</v>
      </c>
      <c r="AS1221">
        <v>9.5419999999999999E-4</v>
      </c>
      <c r="AT1221">
        <v>-1.17419E-2</v>
      </c>
      <c r="AU1221">
        <v>-1.9949999999999999E-2</v>
      </c>
      <c r="AV1221">
        <v>-1.68413E-2</v>
      </c>
      <c r="AW1221">
        <v>-1.9524199999999999E-2</v>
      </c>
      <c r="AX1221">
        <v>-3.8865299999999998E-2</v>
      </c>
      <c r="AY1221">
        <v>9.9585000000000003E-3</v>
      </c>
      <c r="AZ1221">
        <v>0.23190379999999999</v>
      </c>
      <c r="BA1221">
        <v>0.17454500000000001</v>
      </c>
      <c r="BB1221">
        <v>-0.1587768</v>
      </c>
      <c r="BC1221">
        <v>-0.1233432</v>
      </c>
      <c r="BD1221">
        <v>-5.7931799999999999E-2</v>
      </c>
      <c r="BE1221">
        <v>-4.6716199999999999E-2</v>
      </c>
      <c r="BF1221">
        <v>-3.6614300000000002E-2</v>
      </c>
      <c r="BG1221">
        <v>-4.9335999999999998E-3</v>
      </c>
      <c r="BH1221">
        <v>2.1353000000000001E-3</v>
      </c>
      <c r="BI1221">
        <v>-6.3899999999999995E-5</v>
      </c>
      <c r="BJ1221">
        <v>6.13E-3</v>
      </c>
      <c r="BK1221">
        <v>8.4440000000000001E-3</v>
      </c>
      <c r="BL1221">
        <v>2.5642E-3</v>
      </c>
      <c r="BM1221">
        <v>-1.366E-3</v>
      </c>
      <c r="BN1221">
        <v>1.2088399999999999E-2</v>
      </c>
      <c r="BO1221">
        <v>1.383E-2</v>
      </c>
      <c r="BP1221">
        <v>-8.9996999999999994E-3</v>
      </c>
      <c r="BQ1221">
        <v>8.0475000000000008E-3</v>
      </c>
      <c r="BR1221">
        <v>-3.6451000000000001E-3</v>
      </c>
      <c r="BS1221">
        <v>-1.07475E-2</v>
      </c>
      <c r="BT1221">
        <v>-6.7530999999999997E-3</v>
      </c>
      <c r="BU1221">
        <v>-8.7358999999999996E-3</v>
      </c>
      <c r="BV1221">
        <v>-2.76046E-2</v>
      </c>
      <c r="BW1221">
        <v>2.15861E-2</v>
      </c>
      <c r="BX1221">
        <v>0.2438234</v>
      </c>
      <c r="BY1221">
        <v>0.1867692</v>
      </c>
      <c r="BZ1221">
        <v>-0.14632010000000001</v>
      </c>
      <c r="CA1221">
        <v>-0.1115241</v>
      </c>
      <c r="CB1221">
        <v>-4.6828799999999997E-2</v>
      </c>
      <c r="CC1221">
        <v>-3.6619400000000003E-2</v>
      </c>
      <c r="CD1221">
        <v>-2.77191E-2</v>
      </c>
      <c r="CE1221">
        <v>-1.009E-4</v>
      </c>
      <c r="CF1221">
        <v>6.5300000000000002E-3</v>
      </c>
      <c r="CG1221">
        <v>3.9471999999999997E-3</v>
      </c>
      <c r="CH1221">
        <v>9.8466000000000005E-3</v>
      </c>
      <c r="CI1221">
        <v>1.1909599999999999E-2</v>
      </c>
      <c r="CJ1221">
        <v>5.7532E-3</v>
      </c>
      <c r="CK1221">
        <v>1.8806000000000001E-3</v>
      </c>
      <c r="CL1221">
        <v>1.56419E-2</v>
      </c>
      <c r="CM1221">
        <v>1.7891199999999999E-2</v>
      </c>
      <c r="CN1221">
        <v>-4.5934000000000001E-3</v>
      </c>
      <c r="CO1221">
        <v>1.29602E-2</v>
      </c>
      <c r="CP1221">
        <v>1.9626999999999999E-3</v>
      </c>
      <c r="CQ1221">
        <v>-4.3739E-3</v>
      </c>
      <c r="CR1221">
        <v>2.3389999999999999E-4</v>
      </c>
      <c r="CS1221">
        <v>-1.2639000000000001E-3</v>
      </c>
      <c r="CT1221">
        <v>-1.98055E-2</v>
      </c>
      <c r="CU1221">
        <v>2.96394E-2</v>
      </c>
      <c r="CV1221">
        <v>0.25207889999999999</v>
      </c>
      <c r="CW1221">
        <v>0.19523570000000001</v>
      </c>
      <c r="CX1221">
        <v>-0.1376926</v>
      </c>
      <c r="CY1221">
        <v>-0.10333820000000001</v>
      </c>
      <c r="CZ1221">
        <v>-3.9138800000000001E-2</v>
      </c>
      <c r="DA1221">
        <v>-2.9626400000000001E-2</v>
      </c>
      <c r="DB1221">
        <v>-2.1558299999999999E-2</v>
      </c>
      <c r="DC1221">
        <v>4.7318999999999998E-3</v>
      </c>
      <c r="DD1221">
        <v>1.09248E-2</v>
      </c>
      <c r="DE1221">
        <v>7.9583999999999992E-3</v>
      </c>
      <c r="DF1221">
        <v>1.3563199999999999E-2</v>
      </c>
      <c r="DG1221">
        <v>1.5375099999999999E-2</v>
      </c>
      <c r="DH1221">
        <v>8.9422000000000008E-3</v>
      </c>
      <c r="DI1221">
        <v>5.1270999999999999E-3</v>
      </c>
      <c r="DJ1221">
        <v>1.9195400000000001E-2</v>
      </c>
      <c r="DK1221">
        <v>2.19524E-2</v>
      </c>
      <c r="DL1221">
        <v>-1.8709999999999999E-4</v>
      </c>
      <c r="DM1221">
        <v>1.7873E-2</v>
      </c>
      <c r="DN1221">
        <v>7.5703999999999997E-3</v>
      </c>
      <c r="DO1221">
        <v>1.9997000000000001E-3</v>
      </c>
      <c r="DP1221">
        <v>7.2208999999999997E-3</v>
      </c>
      <c r="DQ1221">
        <v>6.208E-3</v>
      </c>
      <c r="DR1221">
        <v>-1.20064E-2</v>
      </c>
      <c r="DS1221">
        <v>3.76926E-2</v>
      </c>
      <c r="DT1221">
        <v>0.26033440000000002</v>
      </c>
      <c r="DU1221">
        <v>0.2037021</v>
      </c>
      <c r="DV1221">
        <v>-0.12906509999999999</v>
      </c>
      <c r="DW1221">
        <v>-9.5152399999999998E-2</v>
      </c>
      <c r="DX1221">
        <v>-3.1448900000000002E-2</v>
      </c>
      <c r="DY1221">
        <v>-2.2633299999999999E-2</v>
      </c>
      <c r="DZ1221">
        <v>-1.53975E-2</v>
      </c>
      <c r="EA1221">
        <v>1.17097E-2</v>
      </c>
      <c r="EB1221">
        <v>1.7270199999999999E-2</v>
      </c>
      <c r="EC1221">
        <v>1.37498E-2</v>
      </c>
      <c r="ED1221">
        <v>1.8929399999999999E-2</v>
      </c>
      <c r="EE1221">
        <v>2.0378899999999998E-2</v>
      </c>
      <c r="EF1221">
        <v>1.35467E-2</v>
      </c>
      <c r="EG1221">
        <v>9.8145999999999997E-3</v>
      </c>
      <c r="EH1221">
        <v>2.43261E-2</v>
      </c>
      <c r="EI1221">
        <v>2.7816E-2</v>
      </c>
      <c r="EJ1221">
        <v>6.1749999999999999E-3</v>
      </c>
      <c r="EK1221">
        <v>2.49663E-2</v>
      </c>
      <c r="EL1221">
        <v>1.5667199999999999E-2</v>
      </c>
      <c r="EM1221">
        <v>1.1202200000000001E-2</v>
      </c>
      <c r="EN1221">
        <v>1.7309100000000001E-2</v>
      </c>
      <c r="EO1221">
        <v>1.6996299999999999E-2</v>
      </c>
      <c r="EP1221">
        <v>-7.4569999999999997E-4</v>
      </c>
      <c r="EQ1221">
        <v>4.9320299999999997E-2</v>
      </c>
      <c r="ER1221">
        <v>0.272254</v>
      </c>
      <c r="ES1221">
        <v>0.21592629999999999</v>
      </c>
      <c r="ET1221">
        <v>-0.1166084</v>
      </c>
      <c r="EU1221">
        <v>-8.3333299999999999E-2</v>
      </c>
      <c r="EV1221">
        <v>-2.0345800000000001E-2</v>
      </c>
      <c r="EW1221">
        <v>-1.2536500000000001E-2</v>
      </c>
      <c r="EX1221">
        <v>-6.5022999999999999E-3</v>
      </c>
      <c r="EY1221">
        <v>75.485240000000005</v>
      </c>
      <c r="EZ1221">
        <v>73.721019999999996</v>
      </c>
      <c r="FA1221">
        <v>71.680149999999998</v>
      </c>
      <c r="FB1221">
        <v>70.033510000000007</v>
      </c>
      <c r="FC1221">
        <v>68.631259999999997</v>
      </c>
      <c r="FD1221">
        <v>67.435789999999997</v>
      </c>
      <c r="FE1221">
        <v>67.373519999999999</v>
      </c>
      <c r="FF1221">
        <v>70.066469999999995</v>
      </c>
      <c r="FG1221">
        <v>74.172910000000002</v>
      </c>
      <c r="FH1221">
        <v>78.377849999999995</v>
      </c>
      <c r="FI1221">
        <v>83.269890000000004</v>
      </c>
      <c r="FJ1221">
        <v>87.994739999999993</v>
      </c>
      <c r="FK1221">
        <v>92.423419999999993</v>
      </c>
      <c r="FL1221">
        <v>96.056880000000007</v>
      </c>
      <c r="FM1221">
        <v>98.661010000000005</v>
      </c>
      <c r="FN1221">
        <v>100.39790000000001</v>
      </c>
      <c r="FO1221">
        <v>101.226</v>
      </c>
      <c r="FP1221">
        <v>101.38200000000001</v>
      </c>
      <c r="FQ1221">
        <v>100.3034</v>
      </c>
      <c r="FR1221">
        <v>97.727130000000002</v>
      </c>
      <c r="FS1221">
        <v>92.423159999999996</v>
      </c>
      <c r="FT1221">
        <v>87.522729999999996</v>
      </c>
      <c r="FU1221">
        <v>84.534090000000006</v>
      </c>
      <c r="FV1221">
        <v>82.164249999999996</v>
      </c>
      <c r="FW1221">
        <v>0.12635930000000001</v>
      </c>
      <c r="FX1221">
        <v>1.1202999999999999E-2</v>
      </c>
      <c r="FY1221">
        <v>1.1202999999999999E-2</v>
      </c>
      <c r="FZ1221">
        <v>0</v>
      </c>
      <c r="GA1221">
        <v>0</v>
      </c>
    </row>
    <row r="1222" spans="1:183" x14ac:dyDescent="0.3">
      <c r="A1222" t="s">
        <v>52</v>
      </c>
      <c r="B1222" t="s">
        <v>44</v>
      </c>
      <c r="C1222" t="s">
        <v>54</v>
      </c>
      <c r="D1222" s="6">
        <v>44759</v>
      </c>
      <c r="E1222" s="46">
        <v>17</v>
      </c>
      <c r="F1222" s="46">
        <v>18</v>
      </c>
      <c r="G1222" s="46">
        <v>17</v>
      </c>
      <c r="H1222" s="46">
        <v>18</v>
      </c>
      <c r="I1222">
        <v>1559</v>
      </c>
      <c r="J1222">
        <v>72719</v>
      </c>
      <c r="K1222">
        <v>1.3390489999999999</v>
      </c>
      <c r="L1222">
        <v>1.1785749999999999</v>
      </c>
      <c r="M1222">
        <v>1.0541640000000001</v>
      </c>
      <c r="N1222">
        <v>0.95971870000000004</v>
      </c>
      <c r="O1222">
        <v>0.89487930000000004</v>
      </c>
      <c r="P1222">
        <v>0.84503329999999999</v>
      </c>
      <c r="Q1222">
        <v>0.81208559999999996</v>
      </c>
      <c r="R1222">
        <v>0.80960880000000002</v>
      </c>
      <c r="S1222">
        <v>0.85289470000000001</v>
      </c>
      <c r="T1222">
        <v>0.96420150000000004</v>
      </c>
      <c r="U1222">
        <v>1.10334</v>
      </c>
      <c r="V1222">
        <v>1.297207</v>
      </c>
      <c r="W1222">
        <v>1.5721499999999999</v>
      </c>
      <c r="X1222">
        <v>1.7919160000000001</v>
      </c>
      <c r="Y1222">
        <v>2.0618810000000001</v>
      </c>
      <c r="Z1222">
        <v>2.3724919999999998</v>
      </c>
      <c r="AA1222">
        <v>2.6673960000000001</v>
      </c>
      <c r="AB1222">
        <v>2.842762</v>
      </c>
      <c r="AC1222">
        <v>2.9023059999999998</v>
      </c>
      <c r="AD1222">
        <v>2.7414710000000002</v>
      </c>
      <c r="AE1222">
        <v>2.5115810000000001</v>
      </c>
      <c r="AF1222">
        <v>2.2623700000000002</v>
      </c>
      <c r="AG1222">
        <v>1.9285000000000001</v>
      </c>
      <c r="AH1222">
        <v>1.584355</v>
      </c>
      <c r="AI1222">
        <v>-0.10633090000000001</v>
      </c>
      <c r="AJ1222">
        <v>-4.0716000000000002E-2</v>
      </c>
      <c r="AK1222">
        <v>-5.1411100000000001E-2</v>
      </c>
      <c r="AL1222">
        <v>-3.8408200000000003E-2</v>
      </c>
      <c r="AM1222">
        <v>-1.7350999999999998E-2</v>
      </c>
      <c r="AN1222">
        <v>-5.54797E-2</v>
      </c>
      <c r="AO1222">
        <v>-6.0081900000000001E-2</v>
      </c>
      <c r="AP1222">
        <v>-3.5298400000000001E-2</v>
      </c>
      <c r="AQ1222">
        <v>-5.3269900000000002E-2</v>
      </c>
      <c r="AR1222">
        <v>-5.9826000000000002E-3</v>
      </c>
      <c r="AS1222">
        <v>8.8590000000000006E-3</v>
      </c>
      <c r="AT1222">
        <v>-2.1972800000000001E-2</v>
      </c>
      <c r="AU1222">
        <v>-2.2155500000000002E-2</v>
      </c>
      <c r="AV1222">
        <v>-9.2474899999999999E-2</v>
      </c>
      <c r="AW1222">
        <v>-5.7717900000000003E-2</v>
      </c>
      <c r="AX1222">
        <v>-2.7712500000000001E-2</v>
      </c>
      <c r="AY1222">
        <v>0.2532298</v>
      </c>
      <c r="AZ1222">
        <v>0.2810009</v>
      </c>
      <c r="BA1222">
        <v>-0.23532639999999999</v>
      </c>
      <c r="BB1222">
        <v>-0.15731780000000001</v>
      </c>
      <c r="BC1222">
        <v>-0.10510419999999999</v>
      </c>
      <c r="BD1222">
        <v>-6.3136800000000007E-2</v>
      </c>
      <c r="BE1222">
        <v>-3.0349000000000001E-2</v>
      </c>
      <c r="BF1222">
        <v>-3.8823400000000001E-2</v>
      </c>
      <c r="BG1222">
        <v>-8.3862099999999995E-2</v>
      </c>
      <c r="BH1222">
        <v>-2.05276E-2</v>
      </c>
      <c r="BI1222">
        <v>-3.2607900000000002E-2</v>
      </c>
      <c r="BJ1222">
        <v>-2.1168099999999999E-2</v>
      </c>
      <c r="BK1222">
        <v>-1.624E-3</v>
      </c>
      <c r="BL1222">
        <v>-4.07596E-2</v>
      </c>
      <c r="BM1222">
        <v>-4.5373400000000001E-2</v>
      </c>
      <c r="BN1222">
        <v>-1.9078299999999999E-2</v>
      </c>
      <c r="BO1222">
        <v>-3.5107699999999999E-2</v>
      </c>
      <c r="BP1222">
        <v>1.3633899999999999E-2</v>
      </c>
      <c r="BQ1222">
        <v>3.1170699999999999E-2</v>
      </c>
      <c r="BR1222">
        <v>3.3444999999999998E-3</v>
      </c>
      <c r="BS1222">
        <v>5.8079000000000004E-3</v>
      </c>
      <c r="BT1222">
        <v>-6.2975699999999996E-2</v>
      </c>
      <c r="BU1222">
        <v>-2.68983E-2</v>
      </c>
      <c r="BV1222">
        <v>3.6216E-3</v>
      </c>
      <c r="BW1222">
        <v>0.28604109999999999</v>
      </c>
      <c r="BX1222">
        <v>0.31503789999999998</v>
      </c>
      <c r="BY1222">
        <v>-0.2004821</v>
      </c>
      <c r="BZ1222">
        <v>-0.1241963</v>
      </c>
      <c r="CA1222">
        <v>-7.4295200000000006E-2</v>
      </c>
      <c r="CB1222">
        <v>-3.4414199999999999E-2</v>
      </c>
      <c r="CC1222">
        <v>-4.6584E-3</v>
      </c>
      <c r="CD1222">
        <v>-1.6402699999999999E-2</v>
      </c>
      <c r="CE1222">
        <v>-6.8300200000000005E-2</v>
      </c>
      <c r="CF1222">
        <v>-6.5450999999999999E-3</v>
      </c>
      <c r="CG1222">
        <v>-1.9584899999999999E-2</v>
      </c>
      <c r="CH1222">
        <v>-9.2277000000000001E-3</v>
      </c>
      <c r="CI1222">
        <v>9.2683999999999996E-3</v>
      </c>
      <c r="CJ1222">
        <v>-3.0564600000000001E-2</v>
      </c>
      <c r="CK1222">
        <v>-3.5186500000000002E-2</v>
      </c>
      <c r="CL1222">
        <v>-7.8443999999999996E-3</v>
      </c>
      <c r="CM1222">
        <v>-2.2528599999999999E-2</v>
      </c>
      <c r="CN1222">
        <v>2.72202E-2</v>
      </c>
      <c r="CO1222">
        <v>4.66238E-2</v>
      </c>
      <c r="CP1222">
        <v>2.0879200000000001E-2</v>
      </c>
      <c r="CQ1222">
        <v>2.5175199999999998E-2</v>
      </c>
      <c r="CR1222">
        <v>-4.2544699999999998E-2</v>
      </c>
      <c r="CS1222">
        <v>-5.5526999999999998E-3</v>
      </c>
      <c r="CT1222">
        <v>2.5323499999999999E-2</v>
      </c>
      <c r="CU1222">
        <v>0.30876609999999999</v>
      </c>
      <c r="CV1222">
        <v>0.33861180000000002</v>
      </c>
      <c r="CW1222">
        <v>-0.17634910000000001</v>
      </c>
      <c r="CX1222">
        <v>-0.1012564</v>
      </c>
      <c r="CY1222">
        <v>-5.2956900000000001E-2</v>
      </c>
      <c r="CZ1222">
        <v>-1.4520999999999999E-2</v>
      </c>
      <c r="DA1222">
        <v>1.31349E-2</v>
      </c>
      <c r="DB1222">
        <v>-8.742E-4</v>
      </c>
      <c r="DC1222">
        <v>-5.2738399999999998E-2</v>
      </c>
      <c r="DD1222">
        <v>7.4374000000000003E-3</v>
      </c>
      <c r="DE1222">
        <v>-6.5618999999999999E-3</v>
      </c>
      <c r="DF1222">
        <v>2.7127000000000002E-3</v>
      </c>
      <c r="DG1222">
        <v>2.01608E-2</v>
      </c>
      <c r="DH1222">
        <v>-2.0369499999999999E-2</v>
      </c>
      <c r="DI1222">
        <v>-2.4999500000000001E-2</v>
      </c>
      <c r="DJ1222">
        <v>3.3896E-3</v>
      </c>
      <c r="DK1222">
        <v>-9.9495999999999994E-3</v>
      </c>
      <c r="DL1222">
        <v>4.0806500000000002E-2</v>
      </c>
      <c r="DM1222">
        <v>6.2076800000000001E-2</v>
      </c>
      <c r="DN1222">
        <v>3.8413900000000001E-2</v>
      </c>
      <c r="DO1222">
        <v>4.4542600000000002E-2</v>
      </c>
      <c r="DP1222">
        <v>-2.2113799999999999E-2</v>
      </c>
      <c r="DQ1222">
        <v>1.5792899999999999E-2</v>
      </c>
      <c r="DR1222">
        <v>4.7025400000000002E-2</v>
      </c>
      <c r="DS1222">
        <v>0.33149109999999998</v>
      </c>
      <c r="DT1222">
        <v>0.3621857</v>
      </c>
      <c r="DU1222">
        <v>-0.15221599999999999</v>
      </c>
      <c r="DV1222">
        <v>-7.83166E-2</v>
      </c>
      <c r="DW1222">
        <v>-3.16187E-2</v>
      </c>
      <c r="DX1222">
        <v>5.3721999999999997E-3</v>
      </c>
      <c r="DY1222">
        <v>3.09281E-2</v>
      </c>
      <c r="DZ1222">
        <v>1.46543E-2</v>
      </c>
      <c r="EA1222">
        <v>-3.0269600000000001E-2</v>
      </c>
      <c r="EB1222">
        <v>2.7625899999999998E-2</v>
      </c>
      <c r="EC1222">
        <v>1.2241200000000001E-2</v>
      </c>
      <c r="ED1222">
        <v>1.99528E-2</v>
      </c>
      <c r="EE1222">
        <v>3.5887799999999997E-2</v>
      </c>
      <c r="EF1222">
        <v>-5.6493999999999997E-3</v>
      </c>
      <c r="EG1222">
        <v>-1.0291099999999999E-2</v>
      </c>
      <c r="EH1222">
        <v>1.9609700000000001E-2</v>
      </c>
      <c r="EI1222">
        <v>8.2126000000000005E-3</v>
      </c>
      <c r="EJ1222">
        <v>6.0422999999999998E-2</v>
      </c>
      <c r="EK1222">
        <v>8.4388500000000005E-2</v>
      </c>
      <c r="EL1222">
        <v>6.3731200000000002E-2</v>
      </c>
      <c r="EM1222">
        <v>7.2505899999999998E-2</v>
      </c>
      <c r="EN1222">
        <v>7.3854000000000003E-3</v>
      </c>
      <c r="EO1222">
        <v>4.6612500000000001E-2</v>
      </c>
      <c r="EP1222">
        <v>7.8359499999999999E-2</v>
      </c>
      <c r="EQ1222">
        <v>0.36430240000000003</v>
      </c>
      <c r="ER1222">
        <v>0.39622269999999998</v>
      </c>
      <c r="ES1222">
        <v>-0.1173717</v>
      </c>
      <c r="ET1222">
        <v>-4.5195100000000002E-2</v>
      </c>
      <c r="EU1222">
        <v>-8.097E-4</v>
      </c>
      <c r="EV1222">
        <v>3.4094899999999997E-2</v>
      </c>
      <c r="EW1222">
        <v>5.6618799999999997E-2</v>
      </c>
      <c r="EX1222">
        <v>3.7074999999999997E-2</v>
      </c>
      <c r="EY1222">
        <v>77.920810000000003</v>
      </c>
      <c r="EZ1222">
        <v>75.962509999999995</v>
      </c>
      <c r="FA1222">
        <v>74.772790000000001</v>
      </c>
      <c r="FB1222">
        <v>72.845179999999999</v>
      </c>
      <c r="FC1222">
        <v>71.43083</v>
      </c>
      <c r="FD1222">
        <v>70.192310000000006</v>
      </c>
      <c r="FE1222">
        <v>70.817710000000005</v>
      </c>
      <c r="FF1222">
        <v>75.475110000000001</v>
      </c>
      <c r="FG1222">
        <v>80.470259999999996</v>
      </c>
      <c r="FH1222">
        <v>85.281829999999999</v>
      </c>
      <c r="FI1222">
        <v>90.359729999999999</v>
      </c>
      <c r="FJ1222">
        <v>95.688749999999999</v>
      </c>
      <c r="FK1222">
        <v>98.319329999999994</v>
      </c>
      <c r="FL1222">
        <v>98.127660000000006</v>
      </c>
      <c r="FM1222">
        <v>98.711699999999993</v>
      </c>
      <c r="FN1222">
        <v>100.12479999999999</v>
      </c>
      <c r="FO1222">
        <v>99.580799999999996</v>
      </c>
      <c r="FP1222">
        <v>97.963800000000006</v>
      </c>
      <c r="FQ1222">
        <v>95.093729999999994</v>
      </c>
      <c r="FR1222">
        <v>90.807040000000001</v>
      </c>
      <c r="FS1222">
        <v>87.432130000000001</v>
      </c>
      <c r="FT1222">
        <v>85.659670000000006</v>
      </c>
      <c r="FU1222">
        <v>83.486750000000001</v>
      </c>
      <c r="FV1222">
        <v>81.584360000000004</v>
      </c>
      <c r="FW1222">
        <v>0.35788350000000002</v>
      </c>
      <c r="FX1222">
        <v>3.12202E-2</v>
      </c>
      <c r="FY1222">
        <v>3.12202E-2</v>
      </c>
      <c r="FZ1222">
        <v>0</v>
      </c>
      <c r="GA1222">
        <v>0</v>
      </c>
    </row>
    <row r="1223" spans="1:183" x14ac:dyDescent="0.3">
      <c r="A1223" t="s">
        <v>52</v>
      </c>
      <c r="B1223" t="s">
        <v>44</v>
      </c>
      <c r="C1223" t="s">
        <v>54</v>
      </c>
      <c r="D1223" s="6">
        <v>44766</v>
      </c>
      <c r="F1223" s="46"/>
      <c r="G1223" s="46"/>
      <c r="H1223" s="46"/>
      <c r="FZ1223">
        <v>0</v>
      </c>
      <c r="GA1223">
        <v>1</v>
      </c>
    </row>
    <row r="1224" spans="1:183" x14ac:dyDescent="0.3">
      <c r="A1224" t="s">
        <v>52</v>
      </c>
      <c r="B1224" t="s">
        <v>44</v>
      </c>
      <c r="C1224" t="s">
        <v>54</v>
      </c>
      <c r="D1224" s="6">
        <v>44771</v>
      </c>
      <c r="E1224" s="46">
        <v>18</v>
      </c>
      <c r="F1224" s="46">
        <v>20</v>
      </c>
      <c r="G1224" s="46">
        <v>19</v>
      </c>
      <c r="H1224" s="46">
        <v>19</v>
      </c>
      <c r="I1224">
        <v>12160</v>
      </c>
      <c r="J1224">
        <v>72541</v>
      </c>
      <c r="K1224">
        <v>1.0137080000000001</v>
      </c>
      <c r="L1224">
        <v>0.88779209999999997</v>
      </c>
      <c r="M1224">
        <v>0.79444090000000001</v>
      </c>
      <c r="N1224">
        <v>0.73534469999999996</v>
      </c>
      <c r="O1224">
        <v>0.70718910000000001</v>
      </c>
      <c r="P1224">
        <v>0.71503070000000002</v>
      </c>
      <c r="Q1224">
        <v>0.71979740000000003</v>
      </c>
      <c r="R1224">
        <v>0.69825090000000001</v>
      </c>
      <c r="S1224">
        <v>0.66229990000000005</v>
      </c>
      <c r="T1224">
        <v>0.65117080000000005</v>
      </c>
      <c r="U1224">
        <v>0.70059879999999997</v>
      </c>
      <c r="V1224">
        <v>0.79689900000000002</v>
      </c>
      <c r="W1224">
        <v>0.94684619999999997</v>
      </c>
      <c r="X1224">
        <v>1.144331</v>
      </c>
      <c r="Y1224">
        <v>1.3826480000000001</v>
      </c>
      <c r="Z1224">
        <v>1.6482870000000001</v>
      </c>
      <c r="AA1224">
        <v>1.9065369999999999</v>
      </c>
      <c r="AB1224">
        <v>2.1179030000000001</v>
      </c>
      <c r="AC1224">
        <v>2.1924570000000001</v>
      </c>
      <c r="AD1224">
        <v>2.102662</v>
      </c>
      <c r="AE1224">
        <v>1.9250510000000001</v>
      </c>
      <c r="AF1224">
        <v>1.73089</v>
      </c>
      <c r="AG1224">
        <v>1.4925349999999999</v>
      </c>
      <c r="AH1224">
        <v>1.237166</v>
      </c>
      <c r="AI1224">
        <v>-1.26523E-2</v>
      </c>
      <c r="AJ1224">
        <v>3.2729999999999999E-4</v>
      </c>
      <c r="AK1224">
        <v>6.1879999999999997E-4</v>
      </c>
      <c r="AL1224">
        <v>1.7554000000000001E-3</v>
      </c>
      <c r="AM1224">
        <v>-4.4806999999999998E-3</v>
      </c>
      <c r="AN1224">
        <v>-6.7049999999999998E-4</v>
      </c>
      <c r="AO1224">
        <v>-1.51244E-2</v>
      </c>
      <c r="AP1224">
        <v>-3.6397999999999999E-3</v>
      </c>
      <c r="AQ1224">
        <v>4.8129999999999999E-4</v>
      </c>
      <c r="AR1224">
        <v>-5.5785000000000001E-3</v>
      </c>
      <c r="AS1224">
        <v>-1.6100400000000001E-2</v>
      </c>
      <c r="AT1224">
        <v>-1.6560999999999999E-2</v>
      </c>
      <c r="AU1224">
        <v>-3.2352600000000002E-2</v>
      </c>
      <c r="AV1224">
        <v>-3.09999E-2</v>
      </c>
      <c r="AW1224">
        <v>-3.27058E-2</v>
      </c>
      <c r="AX1224">
        <v>-2.3599499999999999E-2</v>
      </c>
      <c r="AY1224">
        <v>-2.30636E-2</v>
      </c>
      <c r="AZ1224">
        <v>-8.4603000000000005E-3</v>
      </c>
      <c r="BA1224">
        <v>5.9792699999999997E-2</v>
      </c>
      <c r="BB1224">
        <v>5.9280600000000003E-2</v>
      </c>
      <c r="BC1224">
        <v>-0.1334622</v>
      </c>
      <c r="BD1224">
        <v>-8.4093799999999996E-2</v>
      </c>
      <c r="BE1224">
        <v>-3.2382500000000002E-2</v>
      </c>
      <c r="BF1224">
        <v>-1.91618E-2</v>
      </c>
      <c r="BG1224">
        <v>-5.5694000000000004E-3</v>
      </c>
      <c r="BH1224">
        <v>6.6807000000000004E-3</v>
      </c>
      <c r="BI1224">
        <v>6.3153999999999997E-3</v>
      </c>
      <c r="BJ1224">
        <v>6.8868000000000002E-3</v>
      </c>
      <c r="BK1224">
        <v>1.4190000000000001E-4</v>
      </c>
      <c r="BL1224">
        <v>3.6343999999999999E-3</v>
      </c>
      <c r="BM1224">
        <v>-1.0609E-2</v>
      </c>
      <c r="BN1224">
        <v>1.4758E-3</v>
      </c>
      <c r="BO1224">
        <v>5.9823999999999997E-3</v>
      </c>
      <c r="BP1224">
        <v>1.5569999999999999E-4</v>
      </c>
      <c r="BQ1224">
        <v>-9.7818000000000002E-3</v>
      </c>
      <c r="BR1224">
        <v>-9.4710999999999997E-3</v>
      </c>
      <c r="BS1224">
        <v>-2.4199200000000001E-2</v>
      </c>
      <c r="BT1224">
        <v>-2.1978999999999999E-2</v>
      </c>
      <c r="BU1224">
        <v>-2.3003800000000001E-2</v>
      </c>
      <c r="BV1224">
        <v>-1.3200999999999999E-2</v>
      </c>
      <c r="BW1224">
        <v>-1.2203200000000001E-2</v>
      </c>
      <c r="BX1224">
        <v>2.8167000000000001E-3</v>
      </c>
      <c r="BY1224">
        <v>7.0945400000000006E-2</v>
      </c>
      <c r="BZ1224">
        <v>6.9960099999999997E-2</v>
      </c>
      <c r="CA1224">
        <v>-0.1231565</v>
      </c>
      <c r="CB1224">
        <v>-7.4304200000000001E-2</v>
      </c>
      <c r="CC1224">
        <v>-2.3541900000000001E-2</v>
      </c>
      <c r="CD1224">
        <v>-1.1396699999999999E-2</v>
      </c>
      <c r="CE1224">
        <v>-6.6379999999999998E-4</v>
      </c>
      <c r="CF1224">
        <v>1.1081000000000001E-2</v>
      </c>
      <c r="CG1224">
        <v>1.02609E-2</v>
      </c>
      <c r="CH1224">
        <v>1.0440899999999999E-2</v>
      </c>
      <c r="CI1224">
        <v>3.3435000000000001E-3</v>
      </c>
      <c r="CJ1224">
        <v>6.6160999999999998E-3</v>
      </c>
      <c r="CK1224">
        <v>-7.4815999999999997E-3</v>
      </c>
      <c r="CL1224">
        <v>5.0188999999999998E-3</v>
      </c>
      <c r="CM1224">
        <v>9.7923999999999997E-3</v>
      </c>
      <c r="CN1224">
        <v>4.1270999999999999E-3</v>
      </c>
      <c r="CO1224">
        <v>-5.4056E-3</v>
      </c>
      <c r="CP1224">
        <v>-4.5605999999999997E-3</v>
      </c>
      <c r="CQ1224">
        <v>-1.8552200000000001E-2</v>
      </c>
      <c r="CR1224">
        <v>-1.5731100000000001E-2</v>
      </c>
      <c r="CS1224">
        <v>-1.6284300000000002E-2</v>
      </c>
      <c r="CT1224">
        <v>-5.999E-3</v>
      </c>
      <c r="CU1224">
        <v>-4.6813000000000002E-3</v>
      </c>
      <c r="CV1224">
        <v>1.06271E-2</v>
      </c>
      <c r="CW1224">
        <v>7.8669799999999998E-2</v>
      </c>
      <c r="CX1224">
        <v>7.73567E-2</v>
      </c>
      <c r="CY1224">
        <v>-0.11601880000000001</v>
      </c>
      <c r="CZ1224">
        <v>-6.7523899999999998E-2</v>
      </c>
      <c r="DA1224">
        <v>-1.7419E-2</v>
      </c>
      <c r="DB1224">
        <v>-6.0187000000000001E-3</v>
      </c>
      <c r="DC1224">
        <v>4.2418000000000004E-3</v>
      </c>
      <c r="DD1224">
        <v>1.5481399999999999E-2</v>
      </c>
      <c r="DE1224">
        <v>1.42063E-2</v>
      </c>
      <c r="DF1224">
        <v>1.3994899999999999E-2</v>
      </c>
      <c r="DG1224">
        <v>6.5450999999999999E-3</v>
      </c>
      <c r="DH1224">
        <v>9.5977000000000007E-3</v>
      </c>
      <c r="DI1224">
        <v>-4.3541999999999999E-3</v>
      </c>
      <c r="DJ1224">
        <v>8.5620000000000002E-3</v>
      </c>
      <c r="DK1224">
        <v>1.3602400000000001E-2</v>
      </c>
      <c r="DL1224">
        <v>8.0985999999999992E-3</v>
      </c>
      <c r="DM1224">
        <v>-1.0292999999999999E-3</v>
      </c>
      <c r="DN1224">
        <v>3.4989999999999999E-4</v>
      </c>
      <c r="DO1224">
        <v>-1.29052E-2</v>
      </c>
      <c r="DP1224">
        <v>-9.4832000000000007E-3</v>
      </c>
      <c r="DQ1224">
        <v>-9.5647000000000006E-3</v>
      </c>
      <c r="DR1224">
        <v>1.2030000000000001E-3</v>
      </c>
      <c r="DS1224">
        <v>2.8406E-3</v>
      </c>
      <c r="DT1224">
        <v>1.8437499999999999E-2</v>
      </c>
      <c r="DU1224">
        <v>8.6394100000000001E-2</v>
      </c>
      <c r="DV1224">
        <v>8.4753300000000004E-2</v>
      </c>
      <c r="DW1224">
        <v>-0.10888109999999999</v>
      </c>
      <c r="DX1224">
        <v>-6.0743699999999998E-2</v>
      </c>
      <c r="DY1224">
        <v>-1.12961E-2</v>
      </c>
      <c r="DZ1224">
        <v>-6.4059999999999996E-4</v>
      </c>
      <c r="EA1224">
        <v>1.13247E-2</v>
      </c>
      <c r="EB1224">
        <v>2.1834800000000001E-2</v>
      </c>
      <c r="EC1224">
        <v>1.9903000000000001E-2</v>
      </c>
      <c r="ED1224">
        <v>1.9126400000000002E-2</v>
      </c>
      <c r="EE1224">
        <v>1.1167699999999999E-2</v>
      </c>
      <c r="EF1224">
        <v>1.3902599999999999E-2</v>
      </c>
      <c r="EG1224">
        <v>1.6119999999999999E-4</v>
      </c>
      <c r="EH1224">
        <v>1.3677699999999999E-2</v>
      </c>
      <c r="EI1224">
        <v>1.91034E-2</v>
      </c>
      <c r="EJ1224">
        <v>1.38327E-2</v>
      </c>
      <c r="EK1224">
        <v>5.2893000000000003E-3</v>
      </c>
      <c r="EL1224">
        <v>7.4399000000000002E-3</v>
      </c>
      <c r="EM1224">
        <v>-4.7517999999999996E-3</v>
      </c>
      <c r="EN1224">
        <v>-4.6230000000000002E-4</v>
      </c>
      <c r="EO1224">
        <v>1.372E-4</v>
      </c>
      <c r="EP1224">
        <v>1.16016E-2</v>
      </c>
      <c r="EQ1224">
        <v>1.3701E-2</v>
      </c>
      <c r="ER1224">
        <v>2.9714500000000001E-2</v>
      </c>
      <c r="ES1224">
        <v>9.7546800000000003E-2</v>
      </c>
      <c r="ET1224">
        <v>9.5432799999999998E-2</v>
      </c>
      <c r="EU1224">
        <v>-9.8575499999999996E-2</v>
      </c>
      <c r="EV1224">
        <v>-5.0953999999999999E-2</v>
      </c>
      <c r="EW1224">
        <v>-2.4554999999999998E-3</v>
      </c>
      <c r="EX1224">
        <v>7.1244999999999998E-3</v>
      </c>
      <c r="EY1224">
        <v>71.583500000000001</v>
      </c>
      <c r="EZ1224">
        <v>70.03425</v>
      </c>
      <c r="FA1224">
        <v>68.684709999999995</v>
      </c>
      <c r="FB1224">
        <v>67.448539999999994</v>
      </c>
      <c r="FC1224">
        <v>66.240309999999994</v>
      </c>
      <c r="FD1224">
        <v>65.686440000000005</v>
      </c>
      <c r="FE1224">
        <v>65.728560000000002</v>
      </c>
      <c r="FF1224">
        <v>66.946969999999993</v>
      </c>
      <c r="FG1224">
        <v>69.675269999999998</v>
      </c>
      <c r="FH1224">
        <v>73.63261</v>
      </c>
      <c r="FI1224">
        <v>78.104380000000006</v>
      </c>
      <c r="FJ1224">
        <v>82.469759999999994</v>
      </c>
      <c r="FK1224">
        <v>85.870050000000006</v>
      </c>
      <c r="FL1224">
        <v>88.850960000000001</v>
      </c>
      <c r="FM1224">
        <v>91.68638</v>
      </c>
      <c r="FN1224">
        <v>93.409589999999994</v>
      </c>
      <c r="FO1224">
        <v>93.928229999999999</v>
      </c>
      <c r="FP1224">
        <v>92.946299999999994</v>
      </c>
      <c r="FQ1224">
        <v>90.427760000000006</v>
      </c>
      <c r="FR1224">
        <v>86.30856</v>
      </c>
      <c r="FS1224">
        <v>81.623189999999994</v>
      </c>
      <c r="FT1224">
        <v>78.046670000000006</v>
      </c>
      <c r="FU1224">
        <v>75.224630000000005</v>
      </c>
      <c r="FV1224">
        <v>72.653559999999999</v>
      </c>
      <c r="FW1224">
        <v>0.1166746</v>
      </c>
      <c r="FX1224">
        <v>1.0231000000000001E-2</v>
      </c>
      <c r="FY1224">
        <v>1.0231000000000001E-2</v>
      </c>
      <c r="FZ1224">
        <v>0</v>
      </c>
      <c r="GA1224">
        <v>0</v>
      </c>
    </row>
    <row r="1225" spans="1:183" x14ac:dyDescent="0.3">
      <c r="A1225" t="s">
        <v>52</v>
      </c>
      <c r="B1225" t="s">
        <v>44</v>
      </c>
      <c r="C1225" t="s">
        <v>54</v>
      </c>
      <c r="D1225" s="6">
        <v>44789</v>
      </c>
      <c r="E1225" s="46">
        <v>20</v>
      </c>
      <c r="F1225" s="46">
        <v>21</v>
      </c>
      <c r="G1225" s="46">
        <v>20</v>
      </c>
      <c r="H1225" s="46">
        <v>21</v>
      </c>
      <c r="I1225">
        <v>9114</v>
      </c>
      <c r="J1225">
        <v>66411</v>
      </c>
      <c r="K1225">
        <v>1.108895</v>
      </c>
      <c r="L1225">
        <v>0.94310130000000003</v>
      </c>
      <c r="M1225">
        <v>0.83340570000000003</v>
      </c>
      <c r="N1225">
        <v>0.75959989999999999</v>
      </c>
      <c r="O1225">
        <v>0.72922869999999995</v>
      </c>
      <c r="P1225">
        <v>0.73287360000000001</v>
      </c>
      <c r="Q1225">
        <v>0.76288420000000001</v>
      </c>
      <c r="R1225">
        <v>0.70776519999999998</v>
      </c>
      <c r="S1225">
        <v>0.64485499999999996</v>
      </c>
      <c r="T1225">
        <v>0.66228770000000003</v>
      </c>
      <c r="U1225">
        <v>0.74813410000000002</v>
      </c>
      <c r="V1225">
        <v>0.90656959999999998</v>
      </c>
      <c r="W1225">
        <v>1.169457</v>
      </c>
      <c r="X1225">
        <v>1.4746570000000001</v>
      </c>
      <c r="Y1225">
        <v>1.808109</v>
      </c>
      <c r="Z1225">
        <v>2.1924160000000001</v>
      </c>
      <c r="AA1225">
        <v>2.5563940000000001</v>
      </c>
      <c r="AB1225">
        <v>2.9186169999999998</v>
      </c>
      <c r="AC1225">
        <v>3.1031759999999999</v>
      </c>
      <c r="AD1225">
        <v>3.008804</v>
      </c>
      <c r="AE1225">
        <v>2.7082639999999998</v>
      </c>
      <c r="AF1225">
        <v>2.3866540000000001</v>
      </c>
      <c r="AG1225">
        <v>1.935794</v>
      </c>
      <c r="AH1225">
        <v>1.550457</v>
      </c>
      <c r="AI1225">
        <v>-1.58178E-2</v>
      </c>
      <c r="AJ1225">
        <v>-8.7799000000000002E-3</v>
      </c>
      <c r="AK1225">
        <v>-1.4034400000000001E-2</v>
      </c>
      <c r="AL1225">
        <v>-9.9255999999999997E-3</v>
      </c>
      <c r="AM1225">
        <v>-5.019E-3</v>
      </c>
      <c r="AN1225">
        <v>-6.6785000000000004E-3</v>
      </c>
      <c r="AO1225">
        <v>-1.37029E-2</v>
      </c>
      <c r="AP1225">
        <v>-6.8009000000000003E-3</v>
      </c>
      <c r="AQ1225">
        <v>-8.1363000000000008E-3</v>
      </c>
      <c r="AR1225">
        <v>-1.43383E-2</v>
      </c>
      <c r="AS1225">
        <v>-1.9630600000000002E-2</v>
      </c>
      <c r="AT1225">
        <v>-3.5237699999999997E-2</v>
      </c>
      <c r="AU1225">
        <v>-2.3441699999999999E-2</v>
      </c>
      <c r="AV1225">
        <v>-3.0003800000000001E-2</v>
      </c>
      <c r="AW1225">
        <v>-3.4333099999999998E-2</v>
      </c>
      <c r="AX1225">
        <v>-3.6536300000000001E-2</v>
      </c>
      <c r="AY1225">
        <v>-6.10302E-2</v>
      </c>
      <c r="AZ1225">
        <v>-3.34256E-2</v>
      </c>
      <c r="BA1225">
        <v>-4.0057700000000002E-2</v>
      </c>
      <c r="BB1225">
        <v>0.18665000000000001</v>
      </c>
      <c r="BC1225">
        <v>0.17436570000000001</v>
      </c>
      <c r="BD1225">
        <v>-0.184058</v>
      </c>
      <c r="BE1225">
        <v>-0.15295030000000001</v>
      </c>
      <c r="BF1225">
        <v>-9.0839699999999995E-2</v>
      </c>
      <c r="BG1225">
        <v>-7.9238999999999993E-3</v>
      </c>
      <c r="BH1225">
        <v>-1.6486000000000001E-3</v>
      </c>
      <c r="BI1225">
        <v>-7.6629000000000003E-3</v>
      </c>
      <c r="BJ1225">
        <v>-4.1860999999999999E-3</v>
      </c>
      <c r="BK1225">
        <v>2.522E-4</v>
      </c>
      <c r="BL1225">
        <v>-1.7122000000000001E-3</v>
      </c>
      <c r="BM1225">
        <v>-8.6268000000000004E-3</v>
      </c>
      <c r="BN1225">
        <v>-1.3221000000000001E-3</v>
      </c>
      <c r="BO1225">
        <v>-2.1656000000000002E-3</v>
      </c>
      <c r="BP1225">
        <v>-7.7613999999999999E-3</v>
      </c>
      <c r="BQ1225">
        <v>-1.2257499999999999E-2</v>
      </c>
      <c r="BR1225">
        <v>-2.6586599999999998E-2</v>
      </c>
      <c r="BS1225">
        <v>-1.3628899999999999E-2</v>
      </c>
      <c r="BT1225">
        <v>-1.91833E-2</v>
      </c>
      <c r="BU1225">
        <v>-2.2850800000000001E-2</v>
      </c>
      <c r="BV1225">
        <v>-2.45259E-2</v>
      </c>
      <c r="BW1225">
        <v>-4.8663900000000003E-2</v>
      </c>
      <c r="BX1225">
        <v>-2.0819600000000001E-2</v>
      </c>
      <c r="BY1225">
        <v>-2.7268899999999999E-2</v>
      </c>
      <c r="BZ1225">
        <v>0.1991531</v>
      </c>
      <c r="CA1225">
        <v>0.1861023</v>
      </c>
      <c r="CB1225">
        <v>-0.17172270000000001</v>
      </c>
      <c r="CC1225">
        <v>-0.1416868</v>
      </c>
      <c r="CD1225">
        <v>-8.0904799999999999E-2</v>
      </c>
      <c r="CE1225">
        <v>-2.4566000000000002E-3</v>
      </c>
      <c r="CF1225">
        <v>3.2905E-3</v>
      </c>
      <c r="CG1225">
        <v>-3.2499E-3</v>
      </c>
      <c r="CH1225">
        <v>-2.1100000000000001E-4</v>
      </c>
      <c r="CI1225">
        <v>3.9028999999999999E-3</v>
      </c>
      <c r="CJ1225">
        <v>1.7274E-3</v>
      </c>
      <c r="CK1225">
        <v>-5.1111000000000004E-3</v>
      </c>
      <c r="CL1225">
        <v>2.4726000000000001E-3</v>
      </c>
      <c r="CM1225">
        <v>1.9697999999999998E-3</v>
      </c>
      <c r="CN1225">
        <v>-3.2063E-3</v>
      </c>
      <c r="CO1225">
        <v>-7.1507999999999997E-3</v>
      </c>
      <c r="CP1225">
        <v>-2.0594999999999999E-2</v>
      </c>
      <c r="CQ1225">
        <v>-6.8326000000000003E-3</v>
      </c>
      <c r="CR1225">
        <v>-1.1689099999999999E-2</v>
      </c>
      <c r="CS1225">
        <v>-1.48982E-2</v>
      </c>
      <c r="CT1225">
        <v>-1.62075E-2</v>
      </c>
      <c r="CU1225">
        <v>-4.0099000000000003E-2</v>
      </c>
      <c r="CV1225">
        <v>-1.2088700000000001E-2</v>
      </c>
      <c r="CW1225">
        <v>-1.8411500000000001E-2</v>
      </c>
      <c r="CX1225">
        <v>0.20781269999999999</v>
      </c>
      <c r="CY1225">
        <v>0.19423099999999999</v>
      </c>
      <c r="CZ1225">
        <v>-0.1631793</v>
      </c>
      <c r="DA1225">
        <v>-0.1338857</v>
      </c>
      <c r="DB1225">
        <v>-7.4023900000000004E-2</v>
      </c>
      <c r="DC1225">
        <v>3.0106999999999998E-3</v>
      </c>
      <c r="DD1225">
        <v>8.2296000000000001E-3</v>
      </c>
      <c r="DE1225">
        <v>1.163E-3</v>
      </c>
      <c r="DF1225">
        <v>3.7642000000000001E-3</v>
      </c>
      <c r="DG1225">
        <v>7.5537E-3</v>
      </c>
      <c r="DH1225">
        <v>5.1671E-3</v>
      </c>
      <c r="DI1225">
        <v>-1.5954999999999999E-3</v>
      </c>
      <c r="DJ1225">
        <v>6.2671999999999997E-3</v>
      </c>
      <c r="DK1225">
        <v>6.1050999999999996E-3</v>
      </c>
      <c r="DL1225">
        <v>1.3488E-3</v>
      </c>
      <c r="DM1225">
        <v>-2.0441999999999999E-3</v>
      </c>
      <c r="DN1225">
        <v>-1.46033E-2</v>
      </c>
      <c r="DO1225">
        <v>-3.6300000000000001E-5</v>
      </c>
      <c r="DP1225">
        <v>-4.1948999999999997E-3</v>
      </c>
      <c r="DQ1225">
        <v>-6.9455999999999997E-3</v>
      </c>
      <c r="DR1225">
        <v>-7.8890999999999996E-3</v>
      </c>
      <c r="DS1225">
        <v>-3.1534199999999998E-2</v>
      </c>
      <c r="DT1225">
        <v>-3.3579E-3</v>
      </c>
      <c r="DU1225">
        <v>-9.554E-3</v>
      </c>
      <c r="DV1225">
        <v>0.21647230000000001</v>
      </c>
      <c r="DW1225">
        <v>0.2023597</v>
      </c>
      <c r="DX1225">
        <v>-0.15463589999999999</v>
      </c>
      <c r="DY1225">
        <v>-0.12608469999999999</v>
      </c>
      <c r="DZ1225">
        <v>-6.7143099999999997E-2</v>
      </c>
      <c r="EA1225">
        <v>1.09046E-2</v>
      </c>
      <c r="EB1225">
        <v>1.53609E-2</v>
      </c>
      <c r="EC1225">
        <v>7.5345000000000004E-3</v>
      </c>
      <c r="ED1225">
        <v>9.5037000000000003E-3</v>
      </c>
      <c r="EE1225">
        <v>1.2824800000000001E-2</v>
      </c>
      <c r="EF1225">
        <v>1.0133400000000001E-2</v>
      </c>
      <c r="EG1225">
        <v>3.4805999999999999E-3</v>
      </c>
      <c r="EH1225">
        <v>1.1745999999999999E-2</v>
      </c>
      <c r="EI1225">
        <v>1.2075799999999999E-2</v>
      </c>
      <c r="EJ1225">
        <v>7.9257000000000008E-3</v>
      </c>
      <c r="EK1225">
        <v>5.3290000000000004E-3</v>
      </c>
      <c r="EL1225">
        <v>-5.9522000000000004E-3</v>
      </c>
      <c r="EM1225">
        <v>9.7765000000000005E-3</v>
      </c>
      <c r="EN1225">
        <v>6.6255999999999997E-3</v>
      </c>
      <c r="EO1225">
        <v>4.5367999999999997E-3</v>
      </c>
      <c r="EP1225">
        <v>4.1212999999999996E-3</v>
      </c>
      <c r="EQ1225">
        <v>-1.9167900000000002E-2</v>
      </c>
      <c r="ER1225">
        <v>9.2481000000000004E-3</v>
      </c>
      <c r="ES1225">
        <v>3.2347999999999999E-3</v>
      </c>
      <c r="ET1225">
        <v>0.2289754</v>
      </c>
      <c r="EU1225">
        <v>0.21409619999999999</v>
      </c>
      <c r="EV1225">
        <v>-0.1423006</v>
      </c>
      <c r="EW1225">
        <v>-0.1148212</v>
      </c>
      <c r="EX1225">
        <v>-5.7208200000000001E-2</v>
      </c>
      <c r="EY1225">
        <v>76.671869999999998</v>
      </c>
      <c r="EZ1225">
        <v>75.096909999999994</v>
      </c>
      <c r="FA1225">
        <v>73.500219999999999</v>
      </c>
      <c r="FB1225">
        <v>72.590829999999997</v>
      </c>
      <c r="FC1225">
        <v>71.029529999999994</v>
      </c>
      <c r="FD1225">
        <v>69.902690000000007</v>
      </c>
      <c r="FE1225">
        <v>69.577550000000002</v>
      </c>
      <c r="FF1225">
        <v>71.811199999999999</v>
      </c>
      <c r="FG1225">
        <v>76.844999999999999</v>
      </c>
      <c r="FH1225">
        <v>82.065659999999994</v>
      </c>
      <c r="FI1225">
        <v>86.733270000000005</v>
      </c>
      <c r="FJ1225">
        <v>90.500439999999998</v>
      </c>
      <c r="FK1225">
        <v>94.722650000000002</v>
      </c>
      <c r="FL1225">
        <v>98.155379999999994</v>
      </c>
      <c r="FM1225">
        <v>100.8219</v>
      </c>
      <c r="FN1225">
        <v>102.39190000000001</v>
      </c>
      <c r="FO1225">
        <v>103.1705</v>
      </c>
      <c r="FP1225">
        <v>103.366</v>
      </c>
      <c r="FQ1225">
        <v>101.93040000000001</v>
      </c>
      <c r="FR1225">
        <v>98.153229999999994</v>
      </c>
      <c r="FS1225">
        <v>93.361490000000003</v>
      </c>
      <c r="FT1225">
        <v>89.922280000000001</v>
      </c>
      <c r="FU1225">
        <v>85.968140000000005</v>
      </c>
      <c r="FV1225">
        <v>82.354190000000003</v>
      </c>
      <c r="FW1225">
        <v>0.12623529999999999</v>
      </c>
      <c r="FX1225">
        <v>1.13244E-2</v>
      </c>
      <c r="FY1225">
        <v>1.13244E-2</v>
      </c>
      <c r="FZ1225">
        <v>0</v>
      </c>
      <c r="GA1225">
        <v>0</v>
      </c>
    </row>
    <row r="1226" spans="1:183" x14ac:dyDescent="0.3">
      <c r="A1226" t="s">
        <v>52</v>
      </c>
      <c r="B1226" t="s">
        <v>44</v>
      </c>
      <c r="C1226" t="s">
        <v>54</v>
      </c>
      <c r="D1226" s="6">
        <v>44790</v>
      </c>
      <c r="E1226" s="46">
        <v>17</v>
      </c>
      <c r="F1226" s="46">
        <v>19</v>
      </c>
      <c r="G1226" s="46">
        <v>18</v>
      </c>
      <c r="H1226" s="46">
        <v>19</v>
      </c>
      <c r="I1226">
        <v>9370</v>
      </c>
      <c r="J1226">
        <v>66395</v>
      </c>
      <c r="K1226">
        <v>1.2811429999999999</v>
      </c>
      <c r="L1226">
        <v>1.1025879999999999</v>
      </c>
      <c r="M1226">
        <v>0.97830150000000005</v>
      </c>
      <c r="N1226">
        <v>0.8864609</v>
      </c>
      <c r="O1226">
        <v>0.84486539999999999</v>
      </c>
      <c r="P1226">
        <v>0.84065290000000004</v>
      </c>
      <c r="Q1226">
        <v>0.8722337</v>
      </c>
      <c r="R1226">
        <v>0.82458750000000003</v>
      </c>
      <c r="S1226">
        <v>0.76577989999999996</v>
      </c>
      <c r="T1226">
        <v>0.81495569999999995</v>
      </c>
      <c r="U1226">
        <v>0.9145025</v>
      </c>
      <c r="V1226">
        <v>1.062994</v>
      </c>
      <c r="W1226">
        <v>1.234567</v>
      </c>
      <c r="X1226">
        <v>1.4546380000000001</v>
      </c>
      <c r="Y1226">
        <v>1.6422760000000001</v>
      </c>
      <c r="Z1226">
        <v>1.794637</v>
      </c>
      <c r="AA1226">
        <v>1.9590700000000001</v>
      </c>
      <c r="AB1226">
        <v>2.158782</v>
      </c>
      <c r="AC1226">
        <v>2.32586</v>
      </c>
      <c r="AD1226">
        <v>2.2578290000000001</v>
      </c>
      <c r="AE1226">
        <v>2.064508</v>
      </c>
      <c r="AF1226">
        <v>1.8822559999999999</v>
      </c>
      <c r="AG1226">
        <v>1.553809</v>
      </c>
      <c r="AH1226">
        <v>1.2697099999999999</v>
      </c>
      <c r="AI1226">
        <v>-4.0243599999999997E-2</v>
      </c>
      <c r="AJ1226">
        <v>-2.85873E-2</v>
      </c>
      <c r="AK1226">
        <v>-1.24469E-2</v>
      </c>
      <c r="AL1226">
        <v>-1.45915E-2</v>
      </c>
      <c r="AM1226">
        <v>-1.12865E-2</v>
      </c>
      <c r="AN1226">
        <v>-2.4104299999999999E-2</v>
      </c>
      <c r="AO1226">
        <v>-2.9691800000000001E-2</v>
      </c>
      <c r="AP1226">
        <v>-3.4884100000000001E-2</v>
      </c>
      <c r="AQ1226">
        <v>-4.2076700000000002E-2</v>
      </c>
      <c r="AR1226">
        <v>-3.5336800000000002E-2</v>
      </c>
      <c r="AS1226">
        <v>-4.7611500000000001E-2</v>
      </c>
      <c r="AT1226">
        <v>-5.1013599999999999E-2</v>
      </c>
      <c r="AU1226">
        <v>-5.4444199999999998E-2</v>
      </c>
      <c r="AV1226">
        <v>-5.3986399999999997E-2</v>
      </c>
      <c r="AW1226">
        <v>-6.9921899999999995E-2</v>
      </c>
      <c r="AX1226">
        <v>-5.2543899999999998E-2</v>
      </c>
      <c r="AY1226">
        <v>8.3963099999999999E-2</v>
      </c>
      <c r="AZ1226">
        <v>0.1532654</v>
      </c>
      <c r="BA1226">
        <v>0.13951849999999999</v>
      </c>
      <c r="BB1226">
        <v>-0.187892</v>
      </c>
      <c r="BC1226">
        <v>-0.12948999999999999</v>
      </c>
      <c r="BD1226">
        <v>-5.0131099999999998E-2</v>
      </c>
      <c r="BE1226">
        <v>-4.3218899999999998E-2</v>
      </c>
      <c r="BF1226">
        <v>-1.6222199999999999E-2</v>
      </c>
      <c r="BG1226">
        <v>-3.1878900000000002E-2</v>
      </c>
      <c r="BH1226">
        <v>-2.09833E-2</v>
      </c>
      <c r="BI1226">
        <v>-5.7234E-3</v>
      </c>
      <c r="BJ1226">
        <v>-8.3963000000000006E-3</v>
      </c>
      <c r="BK1226">
        <v>-5.6525999999999998E-3</v>
      </c>
      <c r="BL1226">
        <v>-1.8577900000000001E-2</v>
      </c>
      <c r="BM1226">
        <v>-2.4094500000000001E-2</v>
      </c>
      <c r="BN1226">
        <v>-2.8765300000000001E-2</v>
      </c>
      <c r="BO1226">
        <v>-3.5427199999999999E-2</v>
      </c>
      <c r="BP1226">
        <v>-2.8042999999999998E-2</v>
      </c>
      <c r="BQ1226">
        <v>-3.9416399999999997E-2</v>
      </c>
      <c r="BR1226">
        <v>-4.1716400000000001E-2</v>
      </c>
      <c r="BS1226">
        <v>-4.4412399999999998E-2</v>
      </c>
      <c r="BT1226">
        <v>-4.2934100000000003E-2</v>
      </c>
      <c r="BU1226">
        <v>-5.7936599999999998E-2</v>
      </c>
      <c r="BV1226">
        <v>-4.0230099999999998E-2</v>
      </c>
      <c r="BW1226">
        <v>9.6640000000000004E-2</v>
      </c>
      <c r="BX1226">
        <v>0.1652795</v>
      </c>
      <c r="BY1226">
        <v>0.15125920000000001</v>
      </c>
      <c r="BZ1226">
        <v>-0.17619219999999999</v>
      </c>
      <c r="CA1226">
        <v>-0.1189535</v>
      </c>
      <c r="CB1226">
        <v>-4.02374E-2</v>
      </c>
      <c r="CC1226">
        <v>-3.4366000000000001E-2</v>
      </c>
      <c r="CD1226">
        <v>-8.4513999999999995E-3</v>
      </c>
      <c r="CE1226">
        <v>-2.60856E-2</v>
      </c>
      <c r="CF1226">
        <v>-1.57167E-2</v>
      </c>
      <c r="CG1226">
        <v>-1.0667000000000001E-3</v>
      </c>
      <c r="CH1226">
        <v>-4.1054999999999998E-3</v>
      </c>
      <c r="CI1226">
        <v>-1.7505999999999999E-3</v>
      </c>
      <c r="CJ1226">
        <v>-1.47502E-2</v>
      </c>
      <c r="CK1226">
        <v>-2.0217800000000001E-2</v>
      </c>
      <c r="CL1226">
        <v>-2.4527400000000001E-2</v>
      </c>
      <c r="CM1226">
        <v>-3.08218E-2</v>
      </c>
      <c r="CN1226">
        <v>-2.2991399999999999E-2</v>
      </c>
      <c r="CO1226">
        <v>-3.3740399999999997E-2</v>
      </c>
      <c r="CP1226">
        <v>-3.5277200000000002E-2</v>
      </c>
      <c r="CQ1226">
        <v>-3.7464400000000002E-2</v>
      </c>
      <c r="CR1226">
        <v>-3.5279400000000002E-2</v>
      </c>
      <c r="CS1226">
        <v>-4.9635600000000002E-2</v>
      </c>
      <c r="CT1226">
        <v>-3.1701600000000003E-2</v>
      </c>
      <c r="CU1226">
        <v>0.1054199</v>
      </c>
      <c r="CV1226">
        <v>0.17360039999999999</v>
      </c>
      <c r="CW1226">
        <v>0.1593909</v>
      </c>
      <c r="CX1226">
        <v>-0.16808890000000001</v>
      </c>
      <c r="CY1226">
        <v>-0.11165600000000001</v>
      </c>
      <c r="CZ1226">
        <v>-3.3384999999999998E-2</v>
      </c>
      <c r="DA1226">
        <v>-2.82344E-2</v>
      </c>
      <c r="DB1226">
        <v>-3.0693999999999999E-3</v>
      </c>
      <c r="DC1226">
        <v>-2.0292299999999999E-2</v>
      </c>
      <c r="DD1226">
        <v>-1.04502E-2</v>
      </c>
      <c r="DE1226">
        <v>3.5899999999999999E-3</v>
      </c>
      <c r="DF1226">
        <v>1.853E-4</v>
      </c>
      <c r="DG1226">
        <v>2.1513999999999999E-3</v>
      </c>
      <c r="DH1226">
        <v>-1.0922599999999999E-2</v>
      </c>
      <c r="DI1226">
        <v>-1.6341100000000001E-2</v>
      </c>
      <c r="DJ1226">
        <v>-2.0289499999999999E-2</v>
      </c>
      <c r="DK1226">
        <v>-2.6216300000000001E-2</v>
      </c>
      <c r="DL1226">
        <v>-1.7939799999999999E-2</v>
      </c>
      <c r="DM1226">
        <v>-2.8064499999999999E-2</v>
      </c>
      <c r="DN1226">
        <v>-2.8837999999999999E-2</v>
      </c>
      <c r="DO1226">
        <v>-3.05163E-2</v>
      </c>
      <c r="DP1226">
        <v>-2.7624599999999999E-2</v>
      </c>
      <c r="DQ1226">
        <v>-4.1334599999999999E-2</v>
      </c>
      <c r="DR1226">
        <v>-2.3173200000000001E-2</v>
      </c>
      <c r="DS1226">
        <v>0.11419989999999999</v>
      </c>
      <c r="DT1226">
        <v>0.18192130000000001</v>
      </c>
      <c r="DU1226">
        <v>0.16752249999999999</v>
      </c>
      <c r="DV1226">
        <v>-0.15998570000000001</v>
      </c>
      <c r="DW1226">
        <v>-0.10435850000000001</v>
      </c>
      <c r="DX1226">
        <v>-2.65326E-2</v>
      </c>
      <c r="DY1226">
        <v>-2.2102900000000002E-2</v>
      </c>
      <c r="DZ1226">
        <v>2.3127E-3</v>
      </c>
      <c r="EA1226">
        <v>-1.1927699999999999E-2</v>
      </c>
      <c r="EB1226">
        <v>-2.8462000000000001E-3</v>
      </c>
      <c r="EC1226">
        <v>1.03135E-2</v>
      </c>
      <c r="ED1226">
        <v>6.3806000000000002E-3</v>
      </c>
      <c r="EE1226">
        <v>7.7851999999999999E-3</v>
      </c>
      <c r="EF1226">
        <v>-5.3962000000000003E-3</v>
      </c>
      <c r="EG1226">
        <v>-1.07438E-2</v>
      </c>
      <c r="EH1226">
        <v>-1.41707E-2</v>
      </c>
      <c r="EI1226">
        <v>-1.9566799999999999E-2</v>
      </c>
      <c r="EJ1226">
        <v>-1.06461E-2</v>
      </c>
      <c r="EK1226">
        <v>-1.9869399999999999E-2</v>
      </c>
      <c r="EL1226">
        <v>-1.9540800000000001E-2</v>
      </c>
      <c r="EM1226">
        <v>-2.0484499999999999E-2</v>
      </c>
      <c r="EN1226">
        <v>-1.6572300000000002E-2</v>
      </c>
      <c r="EO1226">
        <v>-2.9349299999999998E-2</v>
      </c>
      <c r="EP1226">
        <v>-1.08594E-2</v>
      </c>
      <c r="EQ1226">
        <v>0.12687680000000001</v>
      </c>
      <c r="ER1226">
        <v>0.19393550000000001</v>
      </c>
      <c r="ES1226">
        <v>0.17926329999999999</v>
      </c>
      <c r="ET1226">
        <v>-0.1482859</v>
      </c>
      <c r="EU1226">
        <v>-9.3822100000000005E-2</v>
      </c>
      <c r="EV1226">
        <v>-1.6638900000000002E-2</v>
      </c>
      <c r="EW1226">
        <v>-1.32499E-2</v>
      </c>
      <c r="EX1226">
        <v>1.00835E-2</v>
      </c>
      <c r="EY1226">
        <v>80.024889999999999</v>
      </c>
      <c r="EZ1226">
        <v>78.736630000000005</v>
      </c>
      <c r="FA1226">
        <v>77.392719999999997</v>
      </c>
      <c r="FB1226">
        <v>75.780230000000003</v>
      </c>
      <c r="FC1226">
        <v>75.442809999999994</v>
      </c>
      <c r="FD1226">
        <v>75.090320000000006</v>
      </c>
      <c r="FE1226">
        <v>73.984989999999996</v>
      </c>
      <c r="FF1226">
        <v>75.662480000000002</v>
      </c>
      <c r="FG1226">
        <v>80.117360000000005</v>
      </c>
      <c r="FH1226">
        <v>84.244510000000005</v>
      </c>
      <c r="FI1226">
        <v>86.173320000000004</v>
      </c>
      <c r="FJ1226">
        <v>89.210139999999996</v>
      </c>
      <c r="FK1226">
        <v>92.71217</v>
      </c>
      <c r="FL1226">
        <v>93.318849999999998</v>
      </c>
      <c r="FM1226">
        <v>93.691999999999993</v>
      </c>
      <c r="FN1226">
        <v>93.278210000000001</v>
      </c>
      <c r="FO1226">
        <v>92.704759999999993</v>
      </c>
      <c r="FP1226">
        <v>93.17859</v>
      </c>
      <c r="FQ1226">
        <v>92.85915</v>
      </c>
      <c r="FR1226">
        <v>90.229770000000002</v>
      </c>
      <c r="FS1226">
        <v>86.540840000000003</v>
      </c>
      <c r="FT1226">
        <v>83.413120000000006</v>
      </c>
      <c r="FU1226">
        <v>80.561199999999999</v>
      </c>
      <c r="FV1226">
        <v>78.362440000000007</v>
      </c>
      <c r="FW1226">
        <v>0.1225501</v>
      </c>
      <c r="FX1226">
        <v>9.2650000000000007E-3</v>
      </c>
      <c r="FY1226">
        <v>1.10931E-2</v>
      </c>
      <c r="FZ1226">
        <v>0</v>
      </c>
      <c r="GA1226">
        <v>0</v>
      </c>
    </row>
    <row r="1227" spans="1:183" x14ac:dyDescent="0.3">
      <c r="A1227" t="s">
        <v>52</v>
      </c>
      <c r="B1227" t="s">
        <v>44</v>
      </c>
      <c r="C1227" t="s">
        <v>54</v>
      </c>
      <c r="D1227" s="6">
        <v>44792</v>
      </c>
      <c r="F1227" s="46"/>
      <c r="G1227" s="46"/>
      <c r="H1227" s="46"/>
      <c r="FZ1227">
        <v>0</v>
      </c>
      <c r="GA1227">
        <v>1</v>
      </c>
    </row>
    <row r="1228" spans="1:183" x14ac:dyDescent="0.3">
      <c r="A1228" t="s">
        <v>52</v>
      </c>
      <c r="B1228" t="s">
        <v>44</v>
      </c>
      <c r="C1228" t="s">
        <v>54</v>
      </c>
      <c r="D1228" s="6">
        <v>44806</v>
      </c>
      <c r="E1228" s="46">
        <v>18</v>
      </c>
      <c r="F1228" s="46">
        <v>19</v>
      </c>
      <c r="G1228" s="46">
        <v>18</v>
      </c>
      <c r="H1228" s="46">
        <v>19</v>
      </c>
      <c r="I1228">
        <v>1548</v>
      </c>
      <c r="J1228">
        <v>72134</v>
      </c>
      <c r="K1228">
        <v>1.331521</v>
      </c>
      <c r="L1228">
        <v>1.1307179999999999</v>
      </c>
      <c r="M1228">
        <v>1.033517</v>
      </c>
      <c r="N1228">
        <v>0.92117729999999998</v>
      </c>
      <c r="O1228">
        <v>0.92069330000000005</v>
      </c>
      <c r="P1228">
        <v>0.89609179999999999</v>
      </c>
      <c r="Q1228">
        <v>0.93724300000000005</v>
      </c>
      <c r="R1228">
        <v>0.90292700000000004</v>
      </c>
      <c r="S1228">
        <v>0.82917269999999998</v>
      </c>
      <c r="T1228">
        <v>0.85235150000000004</v>
      </c>
      <c r="U1228">
        <v>0.97887860000000004</v>
      </c>
      <c r="V1228">
        <v>1.1798200000000001</v>
      </c>
      <c r="W1228">
        <v>1.5016719999999999</v>
      </c>
      <c r="X1228">
        <v>1.837736</v>
      </c>
      <c r="Y1228">
        <v>2.2154780000000001</v>
      </c>
      <c r="Z1228">
        <v>2.63931</v>
      </c>
      <c r="AA1228">
        <v>2.9862419999999998</v>
      </c>
      <c r="AB1228">
        <v>3.2821039999999999</v>
      </c>
      <c r="AC1228">
        <v>3.2957999999999998</v>
      </c>
      <c r="AD1228">
        <v>3.0342720000000001</v>
      </c>
      <c r="AE1228">
        <v>2.7236720000000001</v>
      </c>
      <c r="AF1228">
        <v>2.3866510000000001</v>
      </c>
      <c r="AG1228">
        <v>2.002205</v>
      </c>
      <c r="AH1228">
        <v>1.654285</v>
      </c>
      <c r="AI1228">
        <v>-5.6997100000000002E-2</v>
      </c>
      <c r="AJ1228">
        <v>-4.2821499999999998E-2</v>
      </c>
      <c r="AK1228">
        <v>-4.5891999999999999E-3</v>
      </c>
      <c r="AL1228">
        <v>-4.2309699999999999E-2</v>
      </c>
      <c r="AM1228">
        <v>1.7734000000000001E-3</v>
      </c>
      <c r="AN1228">
        <v>-1.30857E-2</v>
      </c>
      <c r="AO1228">
        <v>1.7631899999999999E-2</v>
      </c>
      <c r="AP1228">
        <v>-2.1238699999999999E-2</v>
      </c>
      <c r="AQ1228">
        <v>-3.26679E-2</v>
      </c>
      <c r="AR1228">
        <v>-4.0037200000000002E-2</v>
      </c>
      <c r="AS1228">
        <v>-2.1877400000000002E-2</v>
      </c>
      <c r="AT1228">
        <v>-3.7782400000000001E-2</v>
      </c>
      <c r="AU1228">
        <v>-2.6520499999999999E-2</v>
      </c>
      <c r="AV1228">
        <v>-7.9974000000000003E-2</v>
      </c>
      <c r="AW1228">
        <v>-0.1404311</v>
      </c>
      <c r="AX1228">
        <v>-0.1208302</v>
      </c>
      <c r="AY1228">
        <v>-0.1259604</v>
      </c>
      <c r="AZ1228">
        <v>0.2509692</v>
      </c>
      <c r="BA1228">
        <v>0.188664</v>
      </c>
      <c r="BB1228">
        <v>-0.3235691</v>
      </c>
      <c r="BC1228">
        <v>-0.19443150000000001</v>
      </c>
      <c r="BD1228">
        <v>-9.60009E-2</v>
      </c>
      <c r="BE1228">
        <v>-5.0376200000000003E-2</v>
      </c>
      <c r="BF1228">
        <v>-3.5822300000000001E-2</v>
      </c>
      <c r="BG1228">
        <v>-3.4325000000000001E-2</v>
      </c>
      <c r="BH1228">
        <v>-2.28866E-2</v>
      </c>
      <c r="BI1228">
        <v>1.3086E-2</v>
      </c>
      <c r="BJ1228">
        <v>-2.6670599999999999E-2</v>
      </c>
      <c r="BK1228">
        <v>1.6962000000000001E-2</v>
      </c>
      <c r="BL1228">
        <v>2.0011E-3</v>
      </c>
      <c r="BM1228">
        <v>3.3405900000000002E-2</v>
      </c>
      <c r="BN1228">
        <v>-3.7052000000000001E-3</v>
      </c>
      <c r="BO1228">
        <v>-1.4814600000000001E-2</v>
      </c>
      <c r="BP1228">
        <v>-2.18947E-2</v>
      </c>
      <c r="BQ1228">
        <v>-1.3048000000000001E-3</v>
      </c>
      <c r="BR1228">
        <v>-1.4127199999999999E-2</v>
      </c>
      <c r="BS1228">
        <v>1.1091E-3</v>
      </c>
      <c r="BT1228">
        <v>-4.9661700000000003E-2</v>
      </c>
      <c r="BU1228">
        <v>-0.1073302</v>
      </c>
      <c r="BV1228">
        <v>-8.5987800000000003E-2</v>
      </c>
      <c r="BW1228">
        <v>-8.87796E-2</v>
      </c>
      <c r="BX1228">
        <v>0.28903610000000002</v>
      </c>
      <c r="BY1228">
        <v>0.22682359999999999</v>
      </c>
      <c r="BZ1228">
        <v>-0.2860589</v>
      </c>
      <c r="CA1228">
        <v>-0.1601918</v>
      </c>
      <c r="CB1228">
        <v>-6.3900700000000005E-2</v>
      </c>
      <c r="CC1228">
        <v>-2.1442900000000001E-2</v>
      </c>
      <c r="CD1228">
        <v>-1.06024E-2</v>
      </c>
      <c r="CE1228">
        <v>-1.86225E-2</v>
      </c>
      <c r="CF1228">
        <v>-9.0796999999999996E-3</v>
      </c>
      <c r="CG1228">
        <v>2.5327800000000001E-2</v>
      </c>
      <c r="CH1228">
        <v>-1.5838999999999999E-2</v>
      </c>
      <c r="CI1228">
        <v>2.7481599999999998E-2</v>
      </c>
      <c r="CJ1228">
        <v>1.24501E-2</v>
      </c>
      <c r="CK1228">
        <v>4.4330899999999999E-2</v>
      </c>
      <c r="CL1228">
        <v>8.4384999999999998E-3</v>
      </c>
      <c r="CM1228">
        <v>-2.4494999999999999E-3</v>
      </c>
      <c r="CN1228">
        <v>-9.3291999999999993E-3</v>
      </c>
      <c r="CO1228">
        <v>1.2943700000000001E-2</v>
      </c>
      <c r="CP1228">
        <v>2.2563000000000001E-3</v>
      </c>
      <c r="CQ1228">
        <v>2.02454E-2</v>
      </c>
      <c r="CR1228">
        <v>-2.8667399999999999E-2</v>
      </c>
      <c r="CS1228">
        <v>-8.4404599999999996E-2</v>
      </c>
      <c r="CT1228">
        <v>-6.1856099999999997E-2</v>
      </c>
      <c r="CU1228">
        <v>-6.3028399999999998E-2</v>
      </c>
      <c r="CV1228">
        <v>0.31540109999999999</v>
      </c>
      <c r="CW1228">
        <v>0.2532528</v>
      </c>
      <c r="CX1228">
        <v>-0.26007950000000002</v>
      </c>
      <c r="CY1228">
        <v>-0.1364774</v>
      </c>
      <c r="CZ1228">
        <v>-4.16681E-2</v>
      </c>
      <c r="DA1228">
        <v>-1.4039E-3</v>
      </c>
      <c r="DB1228">
        <v>6.8647999999999999E-3</v>
      </c>
      <c r="DC1228">
        <v>-2.9199E-3</v>
      </c>
      <c r="DD1228">
        <v>4.7272E-3</v>
      </c>
      <c r="DE1228">
        <v>3.7569600000000002E-2</v>
      </c>
      <c r="DF1228">
        <v>-5.0074000000000004E-3</v>
      </c>
      <c r="DG1228">
        <v>3.8001199999999999E-2</v>
      </c>
      <c r="DH1228">
        <v>2.2899200000000001E-2</v>
      </c>
      <c r="DI1228">
        <v>5.5255899999999997E-2</v>
      </c>
      <c r="DJ1228">
        <v>2.0582199999999998E-2</v>
      </c>
      <c r="DK1228">
        <v>9.9156999999999995E-3</v>
      </c>
      <c r="DL1228">
        <v>3.2363000000000001E-3</v>
      </c>
      <c r="DM1228">
        <v>2.7192299999999999E-2</v>
      </c>
      <c r="DN1228">
        <v>1.8639800000000002E-2</v>
      </c>
      <c r="DO1228">
        <v>3.9381600000000003E-2</v>
      </c>
      <c r="DP1228">
        <v>-7.6731999999999998E-3</v>
      </c>
      <c r="DQ1228">
        <v>-6.1478999999999999E-2</v>
      </c>
      <c r="DR1228">
        <v>-3.7724399999999998E-2</v>
      </c>
      <c r="DS1228">
        <v>-3.7277100000000001E-2</v>
      </c>
      <c r="DT1228">
        <v>0.34176610000000002</v>
      </c>
      <c r="DU1228">
        <v>0.27968199999999999</v>
      </c>
      <c r="DV1228">
        <v>-0.2341</v>
      </c>
      <c r="DW1228">
        <v>-0.112763</v>
      </c>
      <c r="DX1228">
        <v>-1.9435600000000001E-2</v>
      </c>
      <c r="DY1228">
        <v>1.8635200000000001E-2</v>
      </c>
      <c r="DZ1228">
        <v>2.4331999999999999E-2</v>
      </c>
      <c r="EA1228">
        <v>1.9752100000000002E-2</v>
      </c>
      <c r="EB1228">
        <v>2.4662099999999999E-2</v>
      </c>
      <c r="EC1228">
        <v>5.5244700000000001E-2</v>
      </c>
      <c r="ED1228">
        <v>1.0631699999999999E-2</v>
      </c>
      <c r="EE1228">
        <v>5.3189800000000002E-2</v>
      </c>
      <c r="EF1228">
        <v>3.7985900000000003E-2</v>
      </c>
      <c r="EG1228">
        <v>7.1029900000000007E-2</v>
      </c>
      <c r="EH1228">
        <v>3.8115700000000002E-2</v>
      </c>
      <c r="EI1228">
        <v>2.7768999999999999E-2</v>
      </c>
      <c r="EJ1228">
        <v>2.1378899999999999E-2</v>
      </c>
      <c r="EK1228">
        <v>4.7764899999999999E-2</v>
      </c>
      <c r="EL1228">
        <v>4.2294999999999999E-2</v>
      </c>
      <c r="EM1228">
        <v>6.7011299999999996E-2</v>
      </c>
      <c r="EN1228">
        <v>2.2639200000000002E-2</v>
      </c>
      <c r="EO1228">
        <v>-2.83781E-2</v>
      </c>
      <c r="EP1228">
        <v>-2.8820999999999999E-3</v>
      </c>
      <c r="EQ1228">
        <v>-9.6299999999999996E-5</v>
      </c>
      <c r="ER1228">
        <v>0.37983299999999998</v>
      </c>
      <c r="ES1228">
        <v>0.3178416</v>
      </c>
      <c r="ET1228">
        <v>-0.19658980000000001</v>
      </c>
      <c r="EU1228">
        <v>-7.8523200000000001E-2</v>
      </c>
      <c r="EV1228">
        <v>1.2664699999999999E-2</v>
      </c>
      <c r="EW1228">
        <v>4.75685E-2</v>
      </c>
      <c r="EX1228">
        <v>4.9551900000000003E-2</v>
      </c>
      <c r="EY1228">
        <v>78.212050000000005</v>
      </c>
      <c r="EZ1228">
        <v>76.439089999999993</v>
      </c>
      <c r="FA1228">
        <v>74.235830000000007</v>
      </c>
      <c r="FB1228">
        <v>72.531270000000006</v>
      </c>
      <c r="FC1228">
        <v>70.604230000000001</v>
      </c>
      <c r="FD1228">
        <v>69.412379999999999</v>
      </c>
      <c r="FE1228">
        <v>69.927040000000005</v>
      </c>
      <c r="FF1228">
        <v>74.176869999999994</v>
      </c>
      <c r="FG1228">
        <v>80.066119999999998</v>
      </c>
      <c r="FH1228">
        <v>85.116619999999998</v>
      </c>
      <c r="FI1228">
        <v>88.915310000000005</v>
      </c>
      <c r="FJ1228">
        <v>94.274590000000003</v>
      </c>
      <c r="FK1228">
        <v>99.103579999999994</v>
      </c>
      <c r="FL1228">
        <v>102.25109999999999</v>
      </c>
      <c r="FM1228">
        <v>105.72799999999999</v>
      </c>
      <c r="FN1228">
        <v>106.88079999999999</v>
      </c>
      <c r="FO1228">
        <v>107.3137</v>
      </c>
      <c r="FP1228">
        <v>105.66030000000001</v>
      </c>
      <c r="FQ1228">
        <v>101.76909999999999</v>
      </c>
      <c r="FR1228">
        <v>96.361239999999995</v>
      </c>
      <c r="FS1228">
        <v>91.64528</v>
      </c>
      <c r="FT1228">
        <v>88.013030000000001</v>
      </c>
      <c r="FU1228">
        <v>83.658959999999993</v>
      </c>
      <c r="FV1228">
        <v>80.455699999999993</v>
      </c>
      <c r="FW1228">
        <v>0.40457759999999998</v>
      </c>
      <c r="FX1228">
        <v>3.5594199999999999E-2</v>
      </c>
      <c r="FY1228">
        <v>3.5594199999999999E-2</v>
      </c>
      <c r="FZ1228">
        <v>0</v>
      </c>
      <c r="GA1228">
        <v>0</v>
      </c>
    </row>
    <row r="1229" spans="1:183" x14ac:dyDescent="0.3">
      <c r="A1229" t="s">
        <v>52</v>
      </c>
      <c r="B1229" t="s">
        <v>44</v>
      </c>
      <c r="C1229" t="s">
        <v>54</v>
      </c>
      <c r="D1229" s="6">
        <v>44809</v>
      </c>
      <c r="E1229" s="46">
        <v>19</v>
      </c>
      <c r="F1229" s="46">
        <v>22</v>
      </c>
      <c r="G1229" s="46">
        <v>19</v>
      </c>
      <c r="H1229" s="46">
        <v>20</v>
      </c>
      <c r="I1229">
        <v>10441</v>
      </c>
      <c r="J1229">
        <v>66062</v>
      </c>
      <c r="K1229">
        <v>1.3220350000000001</v>
      </c>
      <c r="L1229">
        <v>1.134619</v>
      </c>
      <c r="M1229">
        <v>1.0047630000000001</v>
      </c>
      <c r="N1229">
        <v>0.91102260000000002</v>
      </c>
      <c r="O1229">
        <v>0.8538365</v>
      </c>
      <c r="P1229">
        <v>0.8317814</v>
      </c>
      <c r="Q1229">
        <v>0.8306808</v>
      </c>
      <c r="R1229">
        <v>0.82277149999999999</v>
      </c>
      <c r="S1229">
        <v>0.88296609999999998</v>
      </c>
      <c r="T1229">
        <v>1.005166</v>
      </c>
      <c r="U1229">
        <v>1.2100770000000001</v>
      </c>
      <c r="V1229">
        <v>1.4988109999999999</v>
      </c>
      <c r="W1229">
        <v>1.8267370000000001</v>
      </c>
      <c r="X1229">
        <v>2.1482519999999998</v>
      </c>
      <c r="Y1229">
        <v>2.4604650000000001</v>
      </c>
      <c r="Z1229">
        <v>2.8003809999999998</v>
      </c>
      <c r="AA1229">
        <v>3.1291289999999998</v>
      </c>
      <c r="AB1229">
        <v>3.4255399999999998</v>
      </c>
      <c r="AC1229">
        <v>3.543577</v>
      </c>
      <c r="AD1229">
        <v>3.3708559999999999</v>
      </c>
      <c r="AE1229">
        <v>3.083977</v>
      </c>
      <c r="AF1229">
        <v>2.764602</v>
      </c>
      <c r="AG1229">
        <v>2.3358539999999999</v>
      </c>
      <c r="AH1229">
        <v>1.947543</v>
      </c>
      <c r="AI1229">
        <v>3.6329999999999999E-4</v>
      </c>
      <c r="AJ1229">
        <v>-2.8617999999999998E-3</v>
      </c>
      <c r="AK1229">
        <v>7.3539999999999999E-4</v>
      </c>
      <c r="AL1229">
        <v>2.8013999999999999E-3</v>
      </c>
      <c r="AM1229">
        <v>1.4718000000000001E-3</v>
      </c>
      <c r="AN1229">
        <v>-8.0621000000000009E-3</v>
      </c>
      <c r="AO1229">
        <v>-3.3605200000000002E-2</v>
      </c>
      <c r="AP1229">
        <v>-2.8578599999999999E-2</v>
      </c>
      <c r="AQ1229">
        <v>1.0430200000000001E-2</v>
      </c>
      <c r="AR1229">
        <v>1.52278E-2</v>
      </c>
      <c r="AS1229">
        <v>1.7349799999999999E-2</v>
      </c>
      <c r="AT1229">
        <v>2.6034499999999999E-2</v>
      </c>
      <c r="AU1229">
        <v>1.64288E-2</v>
      </c>
      <c r="AV1229">
        <v>-1.6360900000000001E-2</v>
      </c>
      <c r="AW1229">
        <v>-7.8273200000000001E-2</v>
      </c>
      <c r="AX1229">
        <v>-0.1071363</v>
      </c>
      <c r="AY1229">
        <v>-0.11360000000000001</v>
      </c>
      <c r="AZ1229">
        <v>-0.120342</v>
      </c>
      <c r="BA1229">
        <v>0.2970083</v>
      </c>
      <c r="BB1229">
        <v>0.30456050000000001</v>
      </c>
      <c r="BC1229">
        <v>7.4671699999999994E-2</v>
      </c>
      <c r="BD1229">
        <v>-9.6748399999999998E-2</v>
      </c>
      <c r="BE1229">
        <v>-0.2103786</v>
      </c>
      <c r="BF1229">
        <v>-0.15165380000000001</v>
      </c>
      <c r="BG1229">
        <v>9.3924000000000004E-3</v>
      </c>
      <c r="BH1229">
        <v>5.3229000000000002E-3</v>
      </c>
      <c r="BI1229">
        <v>8.0485999999999995E-3</v>
      </c>
      <c r="BJ1229">
        <v>9.4079999999999997E-3</v>
      </c>
      <c r="BK1229">
        <v>7.6522999999999999E-3</v>
      </c>
      <c r="BL1229">
        <v>-2.1220000000000002E-3</v>
      </c>
      <c r="BM1229">
        <v>-2.7588499999999998E-2</v>
      </c>
      <c r="BN1229">
        <v>-2.1994900000000001E-2</v>
      </c>
      <c r="BO1229">
        <v>1.8172600000000001E-2</v>
      </c>
      <c r="BP1229">
        <v>2.4176799999999998E-2</v>
      </c>
      <c r="BQ1229">
        <v>2.76736E-2</v>
      </c>
      <c r="BR1229">
        <v>3.77732E-2</v>
      </c>
      <c r="BS1229">
        <v>2.92182E-2</v>
      </c>
      <c r="BT1229">
        <v>-2.8032E-3</v>
      </c>
      <c r="BU1229">
        <v>-6.4282800000000001E-2</v>
      </c>
      <c r="BV1229">
        <v>-9.2793100000000003E-2</v>
      </c>
      <c r="BW1229">
        <v>-9.8909899999999995E-2</v>
      </c>
      <c r="BX1229">
        <v>-0.1054996</v>
      </c>
      <c r="BY1229">
        <v>0.31158560000000002</v>
      </c>
      <c r="BZ1229">
        <v>0.31840639999999998</v>
      </c>
      <c r="CA1229">
        <v>8.8000200000000001E-2</v>
      </c>
      <c r="CB1229">
        <v>-8.3602499999999996E-2</v>
      </c>
      <c r="CC1229">
        <v>-0.19751160000000001</v>
      </c>
      <c r="CD1229">
        <v>-0.13985919999999999</v>
      </c>
      <c r="CE1229">
        <v>1.5645900000000001E-2</v>
      </c>
      <c r="CF1229">
        <v>1.0991600000000001E-2</v>
      </c>
      <c r="CG1229">
        <v>1.3113700000000001E-2</v>
      </c>
      <c r="CH1229">
        <v>1.39837E-2</v>
      </c>
      <c r="CI1229">
        <v>1.19328E-2</v>
      </c>
      <c r="CJ1229">
        <v>1.9919999999999998E-3</v>
      </c>
      <c r="CK1229">
        <v>-2.3421299999999999E-2</v>
      </c>
      <c r="CL1229">
        <v>-1.7434999999999999E-2</v>
      </c>
      <c r="CM1229">
        <v>2.3534900000000001E-2</v>
      </c>
      <c r="CN1229">
        <v>3.03749E-2</v>
      </c>
      <c r="CO1229">
        <v>3.4823800000000002E-2</v>
      </c>
      <c r="CP1229">
        <v>4.5903300000000001E-2</v>
      </c>
      <c r="CQ1229">
        <v>3.8076100000000002E-2</v>
      </c>
      <c r="CR1229">
        <v>6.5868000000000003E-3</v>
      </c>
      <c r="CS1229">
        <v>-5.4593099999999999E-2</v>
      </c>
      <c r="CT1229">
        <v>-8.2859000000000002E-2</v>
      </c>
      <c r="CU1229">
        <v>-8.8735499999999995E-2</v>
      </c>
      <c r="CV1229">
        <v>-9.5219700000000004E-2</v>
      </c>
      <c r="CW1229">
        <v>0.32168180000000002</v>
      </c>
      <c r="CX1229">
        <v>0.32799600000000001</v>
      </c>
      <c r="CY1229">
        <v>9.7231499999999998E-2</v>
      </c>
      <c r="CZ1229">
        <v>-7.44977E-2</v>
      </c>
      <c r="DA1229">
        <v>-0.18859999999999999</v>
      </c>
      <c r="DB1229">
        <v>-0.13169030000000001</v>
      </c>
      <c r="DC1229">
        <v>2.18993E-2</v>
      </c>
      <c r="DD1229">
        <v>1.6660299999999999E-2</v>
      </c>
      <c r="DE1229">
        <v>1.8178799999999998E-2</v>
      </c>
      <c r="DF1229">
        <v>1.85595E-2</v>
      </c>
      <c r="DG1229">
        <v>1.6213399999999999E-2</v>
      </c>
      <c r="DH1229">
        <v>6.1060999999999997E-3</v>
      </c>
      <c r="DI1229">
        <v>-1.92541E-2</v>
      </c>
      <c r="DJ1229">
        <v>-1.28751E-2</v>
      </c>
      <c r="DK1229">
        <v>2.8897300000000001E-2</v>
      </c>
      <c r="DL1229">
        <v>3.6572899999999998E-2</v>
      </c>
      <c r="DM1229">
        <v>4.1973999999999997E-2</v>
      </c>
      <c r="DN1229">
        <v>5.4033499999999998E-2</v>
      </c>
      <c r="DO1229">
        <v>4.6933999999999997E-2</v>
      </c>
      <c r="DP1229">
        <v>1.5976799999999999E-2</v>
      </c>
      <c r="DQ1229">
        <v>-4.4903499999999999E-2</v>
      </c>
      <c r="DR1229">
        <v>-7.2924900000000001E-2</v>
      </c>
      <c r="DS1229">
        <v>-7.8561099999999995E-2</v>
      </c>
      <c r="DT1229">
        <v>-8.4939899999999999E-2</v>
      </c>
      <c r="DU1229">
        <v>0.33177800000000002</v>
      </c>
      <c r="DV1229">
        <v>0.33758559999999999</v>
      </c>
      <c r="DW1229">
        <v>0.1064628</v>
      </c>
      <c r="DX1229">
        <v>-6.5392900000000004E-2</v>
      </c>
      <c r="DY1229">
        <v>-0.1796884</v>
      </c>
      <c r="DZ1229">
        <v>-0.1235214</v>
      </c>
      <c r="EA1229">
        <v>3.0928400000000002E-2</v>
      </c>
      <c r="EB1229">
        <v>2.48449E-2</v>
      </c>
      <c r="EC1229">
        <v>2.54921E-2</v>
      </c>
      <c r="ED1229">
        <v>2.51661E-2</v>
      </c>
      <c r="EE1229">
        <v>2.2393799999999998E-2</v>
      </c>
      <c r="EF1229">
        <v>1.2046100000000001E-2</v>
      </c>
      <c r="EG1229">
        <v>-1.32374E-2</v>
      </c>
      <c r="EH1229">
        <v>-6.2913999999999999E-3</v>
      </c>
      <c r="EI1229">
        <v>3.6639699999999997E-2</v>
      </c>
      <c r="EJ1229">
        <v>4.5521899999999997E-2</v>
      </c>
      <c r="EK1229">
        <v>5.2297799999999998E-2</v>
      </c>
      <c r="EL1229">
        <v>6.5772200000000003E-2</v>
      </c>
      <c r="EM1229">
        <v>5.9723499999999999E-2</v>
      </c>
      <c r="EN1229">
        <v>2.9534500000000002E-2</v>
      </c>
      <c r="EO1229">
        <v>-3.0913099999999999E-2</v>
      </c>
      <c r="EP1229">
        <v>-5.8581599999999998E-2</v>
      </c>
      <c r="EQ1229">
        <v>-6.3870999999999997E-2</v>
      </c>
      <c r="ER1229">
        <v>-7.0097400000000004E-2</v>
      </c>
      <c r="ES1229">
        <v>0.34635529999999998</v>
      </c>
      <c r="ET1229">
        <v>0.35143150000000001</v>
      </c>
      <c r="EU1229">
        <v>0.1197913</v>
      </c>
      <c r="EV1229">
        <v>-5.2246899999999999E-2</v>
      </c>
      <c r="EW1229">
        <v>-0.16682140000000001</v>
      </c>
      <c r="EX1229">
        <v>-0.1117268</v>
      </c>
      <c r="EY1229">
        <v>81.035640000000001</v>
      </c>
      <c r="EZ1229">
        <v>79.221919999999997</v>
      </c>
      <c r="FA1229">
        <v>77.613399999999999</v>
      </c>
      <c r="FB1229">
        <v>76.396270000000001</v>
      </c>
      <c r="FC1229">
        <v>75.781880000000001</v>
      </c>
      <c r="FD1229">
        <v>75.0809</v>
      </c>
      <c r="FE1229">
        <v>74.016279999999995</v>
      </c>
      <c r="FF1229">
        <v>74.746279999999999</v>
      </c>
      <c r="FG1229">
        <v>79.604990000000001</v>
      </c>
      <c r="FH1229">
        <v>85.259720000000002</v>
      </c>
      <c r="FI1229">
        <v>90.550830000000005</v>
      </c>
      <c r="FJ1229">
        <v>95.973839999999996</v>
      </c>
      <c r="FK1229">
        <v>100.60209999999999</v>
      </c>
      <c r="FL1229">
        <v>104.18259999999999</v>
      </c>
      <c r="FM1229">
        <v>106.9123</v>
      </c>
      <c r="FN1229">
        <v>108.52290000000001</v>
      </c>
      <c r="FO1229">
        <v>108.8516</v>
      </c>
      <c r="FP1229">
        <v>108.0408</v>
      </c>
      <c r="FQ1229">
        <v>106.08069999999999</v>
      </c>
      <c r="FR1229">
        <v>101.19329999999999</v>
      </c>
      <c r="FS1229">
        <v>97.153199999999998</v>
      </c>
      <c r="FT1229">
        <v>93.86721</v>
      </c>
      <c r="FU1229">
        <v>90.366020000000006</v>
      </c>
      <c r="FV1229">
        <v>87.712519999999998</v>
      </c>
      <c r="FW1229">
        <v>0.17155409999999999</v>
      </c>
      <c r="FX1229">
        <v>9.0705999999999998E-3</v>
      </c>
      <c r="FY1229">
        <v>1.3276700000000001E-2</v>
      </c>
      <c r="FZ1229">
        <v>0</v>
      </c>
      <c r="GA1229">
        <v>0</v>
      </c>
    </row>
    <row r="1230" spans="1:183" x14ac:dyDescent="0.3">
      <c r="A1230" t="s">
        <v>52</v>
      </c>
      <c r="B1230" t="s">
        <v>44</v>
      </c>
      <c r="C1230" t="s">
        <v>54</v>
      </c>
      <c r="D1230" s="6">
        <v>44810</v>
      </c>
      <c r="E1230" s="46">
        <v>18</v>
      </c>
      <c r="F1230" s="46">
        <v>21</v>
      </c>
      <c r="G1230" s="46">
        <v>18</v>
      </c>
      <c r="H1230" s="46">
        <v>20</v>
      </c>
      <c r="I1230">
        <v>10430</v>
      </c>
      <c r="J1230">
        <v>65981</v>
      </c>
      <c r="K1230">
        <v>1.6683680000000001</v>
      </c>
      <c r="L1230">
        <v>1.446701</v>
      </c>
      <c r="M1230">
        <v>1.2894300000000001</v>
      </c>
      <c r="N1230">
        <v>1.166107</v>
      </c>
      <c r="O1230">
        <v>1.0915440000000001</v>
      </c>
      <c r="P1230">
        <v>1.0667340000000001</v>
      </c>
      <c r="Q1230">
        <v>1.0879989999999999</v>
      </c>
      <c r="R1230">
        <v>1.0779099999999999</v>
      </c>
      <c r="S1230">
        <v>1.0491379999999999</v>
      </c>
      <c r="T1230">
        <v>1.153607</v>
      </c>
      <c r="U1230">
        <v>1.3380479999999999</v>
      </c>
      <c r="V1230">
        <v>1.580276</v>
      </c>
      <c r="W1230">
        <v>1.902892</v>
      </c>
      <c r="X1230">
        <v>2.2438760000000002</v>
      </c>
      <c r="Y1230">
        <v>2.5707749999999998</v>
      </c>
      <c r="Z1230">
        <v>2.919235</v>
      </c>
      <c r="AA1230">
        <v>3.1936740000000001</v>
      </c>
      <c r="AB1230">
        <v>3.4496199999999999</v>
      </c>
      <c r="AC1230">
        <v>3.4136790000000001</v>
      </c>
      <c r="AD1230">
        <v>3.2532000000000001</v>
      </c>
      <c r="AE1230">
        <v>3.022853</v>
      </c>
      <c r="AF1230">
        <v>2.7503850000000001</v>
      </c>
      <c r="AG1230">
        <v>2.3485800000000001</v>
      </c>
      <c r="AH1230">
        <v>1.965781</v>
      </c>
      <c r="AI1230">
        <v>-0.1341243</v>
      </c>
      <c r="AJ1230">
        <v>-9.8389400000000002E-2</v>
      </c>
      <c r="AK1230">
        <v>-7.9382800000000003E-2</v>
      </c>
      <c r="AL1230">
        <v>-6.9291400000000003E-2</v>
      </c>
      <c r="AM1230">
        <v>-5.66855E-2</v>
      </c>
      <c r="AN1230">
        <v>-4.0736399999999999E-2</v>
      </c>
      <c r="AO1230">
        <v>-5.39602E-2</v>
      </c>
      <c r="AP1230">
        <v>-3.3927199999999998E-2</v>
      </c>
      <c r="AQ1230">
        <v>-5.00226E-2</v>
      </c>
      <c r="AR1230">
        <v>-4.4192000000000002E-2</v>
      </c>
      <c r="AS1230">
        <v>-4.0485100000000003E-2</v>
      </c>
      <c r="AT1230">
        <v>-5.2186099999999999E-2</v>
      </c>
      <c r="AU1230">
        <v>-7.0803500000000005E-2</v>
      </c>
      <c r="AV1230">
        <v>-7.1654300000000004E-2</v>
      </c>
      <c r="AW1230">
        <v>-0.10714410000000001</v>
      </c>
      <c r="AX1230">
        <v>-0.12981119999999999</v>
      </c>
      <c r="AY1230">
        <v>-0.14892369999999999</v>
      </c>
      <c r="AZ1230">
        <v>0.1630915</v>
      </c>
      <c r="BA1230">
        <v>0.29004370000000002</v>
      </c>
      <c r="BB1230">
        <v>0.23861370000000001</v>
      </c>
      <c r="BC1230">
        <v>-2.3058000000000002E-3</v>
      </c>
      <c r="BD1230">
        <v>-0.21973860000000001</v>
      </c>
      <c r="BE1230">
        <v>-0.1720111</v>
      </c>
      <c r="BF1230">
        <v>-0.15029339999999999</v>
      </c>
      <c r="BG1230">
        <v>-0.12337040000000001</v>
      </c>
      <c r="BH1230">
        <v>-8.8478200000000007E-2</v>
      </c>
      <c r="BI1230">
        <v>-7.0207500000000006E-2</v>
      </c>
      <c r="BJ1230">
        <v>-6.0952199999999998E-2</v>
      </c>
      <c r="BK1230">
        <v>-4.8993099999999998E-2</v>
      </c>
      <c r="BL1230">
        <v>-3.3334900000000001E-2</v>
      </c>
      <c r="BM1230">
        <v>-4.6358000000000003E-2</v>
      </c>
      <c r="BN1230">
        <v>-2.58065E-2</v>
      </c>
      <c r="BO1230">
        <v>-4.0916000000000001E-2</v>
      </c>
      <c r="BP1230">
        <v>-3.4227800000000003E-2</v>
      </c>
      <c r="BQ1230">
        <v>-2.95797E-2</v>
      </c>
      <c r="BR1230">
        <v>-4.0202000000000002E-2</v>
      </c>
      <c r="BS1230">
        <v>-5.7879600000000003E-2</v>
      </c>
      <c r="BT1230">
        <v>-5.8160000000000003E-2</v>
      </c>
      <c r="BU1230">
        <v>-9.3322799999999997E-2</v>
      </c>
      <c r="BV1230">
        <v>-0.1158259</v>
      </c>
      <c r="BW1230">
        <v>-0.13484499999999999</v>
      </c>
      <c r="BX1230">
        <v>0.17716979999999999</v>
      </c>
      <c r="BY1230">
        <v>0.3045311</v>
      </c>
      <c r="BZ1230">
        <v>0.25174869999999999</v>
      </c>
      <c r="CA1230">
        <v>1.01592E-2</v>
      </c>
      <c r="CB1230">
        <v>-0.20711889999999999</v>
      </c>
      <c r="CC1230">
        <v>-0.1600647</v>
      </c>
      <c r="CD1230">
        <v>-0.13907269999999999</v>
      </c>
      <c r="CE1230">
        <v>-0.11592230000000001</v>
      </c>
      <c r="CF1230">
        <v>-8.1613699999999997E-2</v>
      </c>
      <c r="CG1230">
        <v>-6.3852699999999998E-2</v>
      </c>
      <c r="CH1230">
        <v>-5.5176500000000003E-2</v>
      </c>
      <c r="CI1230">
        <v>-4.36654E-2</v>
      </c>
      <c r="CJ1230">
        <v>-2.82086E-2</v>
      </c>
      <c r="CK1230">
        <v>-4.1092799999999999E-2</v>
      </c>
      <c r="CL1230">
        <v>-2.0182200000000001E-2</v>
      </c>
      <c r="CM1230">
        <v>-3.4608800000000002E-2</v>
      </c>
      <c r="CN1230">
        <v>-2.7326699999999999E-2</v>
      </c>
      <c r="CO1230">
        <v>-2.20267E-2</v>
      </c>
      <c r="CP1230">
        <v>-3.1901800000000001E-2</v>
      </c>
      <c r="CQ1230">
        <v>-4.89285E-2</v>
      </c>
      <c r="CR1230">
        <v>-4.8813799999999997E-2</v>
      </c>
      <c r="CS1230">
        <v>-8.3750199999999997E-2</v>
      </c>
      <c r="CT1230">
        <v>-0.1061397</v>
      </c>
      <c r="CU1230">
        <v>-0.12509419999999999</v>
      </c>
      <c r="CV1230">
        <v>0.18692030000000001</v>
      </c>
      <c r="CW1230">
        <v>0.31456499999999998</v>
      </c>
      <c r="CX1230">
        <v>0.26084590000000002</v>
      </c>
      <c r="CY1230">
        <v>1.87925E-2</v>
      </c>
      <c r="CZ1230">
        <v>-0.19837859999999999</v>
      </c>
      <c r="DA1230">
        <v>-0.1517906</v>
      </c>
      <c r="DB1230">
        <v>-0.13130130000000001</v>
      </c>
      <c r="DC1230">
        <v>-0.10847420000000001</v>
      </c>
      <c r="DD1230">
        <v>-7.4749200000000002E-2</v>
      </c>
      <c r="DE1230">
        <v>-5.7497899999999998E-2</v>
      </c>
      <c r="DF1230">
        <v>-4.9400800000000002E-2</v>
      </c>
      <c r="DG1230">
        <v>-3.8337700000000002E-2</v>
      </c>
      <c r="DH1230">
        <v>-2.30823E-2</v>
      </c>
      <c r="DI1230">
        <v>-3.5827600000000001E-2</v>
      </c>
      <c r="DJ1230">
        <v>-1.45579E-2</v>
      </c>
      <c r="DK1230">
        <v>-2.8301699999999999E-2</v>
      </c>
      <c r="DL1230">
        <v>-2.0425499999999999E-2</v>
      </c>
      <c r="DM1230">
        <v>-1.44736E-2</v>
      </c>
      <c r="DN1230">
        <v>-2.36016E-2</v>
      </c>
      <c r="DO1230">
        <v>-3.9977499999999999E-2</v>
      </c>
      <c r="DP1230">
        <v>-3.9467700000000001E-2</v>
      </c>
      <c r="DQ1230">
        <v>-7.4177599999999996E-2</v>
      </c>
      <c r="DR1230">
        <v>-9.6453499999999998E-2</v>
      </c>
      <c r="DS1230">
        <v>-0.1153433</v>
      </c>
      <c r="DT1230">
        <v>0.19667080000000001</v>
      </c>
      <c r="DU1230">
        <v>0.32459900000000003</v>
      </c>
      <c r="DV1230">
        <v>0.26994319999999999</v>
      </c>
      <c r="DW1230">
        <v>2.7425700000000001E-2</v>
      </c>
      <c r="DX1230">
        <v>-0.18963820000000001</v>
      </c>
      <c r="DY1230">
        <v>-0.14351649999999999</v>
      </c>
      <c r="DZ1230">
        <v>-0.1235299</v>
      </c>
      <c r="EA1230">
        <v>-9.7720199999999993E-2</v>
      </c>
      <c r="EB1230">
        <v>-6.4838000000000007E-2</v>
      </c>
      <c r="EC1230">
        <v>-4.83226E-2</v>
      </c>
      <c r="ED1230">
        <v>-4.10617E-2</v>
      </c>
      <c r="EE1230">
        <v>-3.06453E-2</v>
      </c>
      <c r="EF1230">
        <v>-1.5680800000000002E-2</v>
      </c>
      <c r="EG1230">
        <v>-2.8225500000000001E-2</v>
      </c>
      <c r="EH1230">
        <v>-6.4373E-3</v>
      </c>
      <c r="EI1230">
        <v>-1.91951E-2</v>
      </c>
      <c r="EJ1230">
        <v>-1.0461399999999999E-2</v>
      </c>
      <c r="EK1230">
        <v>-3.5682000000000001E-3</v>
      </c>
      <c r="EL1230">
        <v>-1.1617499999999999E-2</v>
      </c>
      <c r="EM1230">
        <v>-2.7053600000000001E-2</v>
      </c>
      <c r="EN1230">
        <v>-2.5973400000000001E-2</v>
      </c>
      <c r="EO1230">
        <v>-6.0356300000000002E-2</v>
      </c>
      <c r="EP1230">
        <v>-8.2468200000000005E-2</v>
      </c>
      <c r="EQ1230">
        <v>-0.1012646</v>
      </c>
      <c r="ER1230">
        <v>0.21074909999999999</v>
      </c>
      <c r="ES1230">
        <v>0.33908640000000001</v>
      </c>
      <c r="ET1230">
        <v>0.2830782</v>
      </c>
      <c r="EU1230">
        <v>3.9890700000000001E-2</v>
      </c>
      <c r="EV1230">
        <v>-0.1770186</v>
      </c>
      <c r="EW1230">
        <v>-0.13156999999999999</v>
      </c>
      <c r="EX1230">
        <v>-0.1123092</v>
      </c>
      <c r="EY1230">
        <v>85.004419999999996</v>
      </c>
      <c r="EZ1230">
        <v>83.723669999999998</v>
      </c>
      <c r="FA1230">
        <v>82.348659999999995</v>
      </c>
      <c r="FB1230">
        <v>81.177989999999994</v>
      </c>
      <c r="FC1230">
        <v>79.823599999999999</v>
      </c>
      <c r="FD1230">
        <v>79.303719999999998</v>
      </c>
      <c r="FE1230">
        <v>78.577309999999997</v>
      </c>
      <c r="FF1230">
        <v>80.718729999999994</v>
      </c>
      <c r="FG1230">
        <v>86.594089999999994</v>
      </c>
      <c r="FH1230">
        <v>91.708510000000004</v>
      </c>
      <c r="FI1230">
        <v>96.350309999999993</v>
      </c>
      <c r="FJ1230">
        <v>101.0085</v>
      </c>
      <c r="FK1230">
        <v>104.4598</v>
      </c>
      <c r="FL1230">
        <v>107.5484</v>
      </c>
      <c r="FM1230">
        <v>109.4915</v>
      </c>
      <c r="FN1230">
        <v>111.3462</v>
      </c>
      <c r="FO1230">
        <v>110.9524</v>
      </c>
      <c r="FP1230">
        <v>109.19580000000001</v>
      </c>
      <c r="FQ1230">
        <v>106.23480000000001</v>
      </c>
      <c r="FR1230">
        <v>99.765630000000002</v>
      </c>
      <c r="FS1230">
        <v>94.263050000000007</v>
      </c>
      <c r="FT1230">
        <v>91.830410000000001</v>
      </c>
      <c r="FU1230">
        <v>89.529489999999996</v>
      </c>
      <c r="FV1230">
        <v>86.961609999999993</v>
      </c>
      <c r="FW1230">
        <v>0.17665719999999999</v>
      </c>
      <c r="FX1230">
        <v>8.9575999999999996E-3</v>
      </c>
      <c r="FY1230">
        <v>1.0608100000000001E-2</v>
      </c>
      <c r="FZ1230">
        <v>0</v>
      </c>
      <c r="GA1230">
        <v>0</v>
      </c>
    </row>
    <row r="1231" spans="1:183" x14ac:dyDescent="0.3">
      <c r="A1231" t="s">
        <v>52</v>
      </c>
      <c r="B1231" t="s">
        <v>44</v>
      </c>
      <c r="C1231" t="s">
        <v>54</v>
      </c>
      <c r="D1231" s="6">
        <v>44811</v>
      </c>
      <c r="E1231" s="46">
        <v>17</v>
      </c>
      <c r="F1231" s="46">
        <v>20</v>
      </c>
      <c r="G1231" s="46">
        <v>17</v>
      </c>
      <c r="H1231" s="46">
        <v>20</v>
      </c>
      <c r="I1231">
        <v>10422</v>
      </c>
      <c r="J1231">
        <v>65923</v>
      </c>
      <c r="K1231">
        <v>1.6834750000000001</v>
      </c>
      <c r="L1231">
        <v>1.4635450000000001</v>
      </c>
      <c r="M1231">
        <v>1.30243</v>
      </c>
      <c r="N1231">
        <v>1.176293</v>
      </c>
      <c r="O1231">
        <v>1.0942689999999999</v>
      </c>
      <c r="P1231">
        <v>1.0563149999999999</v>
      </c>
      <c r="Q1231">
        <v>1.073469</v>
      </c>
      <c r="R1231">
        <v>1.048357</v>
      </c>
      <c r="S1231">
        <v>0.9915022</v>
      </c>
      <c r="T1231">
        <v>1.043946</v>
      </c>
      <c r="U1231">
        <v>1.184126</v>
      </c>
      <c r="V1231">
        <v>1.3857280000000001</v>
      </c>
      <c r="W1231">
        <v>1.650428</v>
      </c>
      <c r="X1231">
        <v>1.9188860000000001</v>
      </c>
      <c r="Y1231">
        <v>2.2307169999999998</v>
      </c>
      <c r="Z1231">
        <v>2.561976</v>
      </c>
      <c r="AA1231">
        <v>2.840716</v>
      </c>
      <c r="AB1231">
        <v>3.0861719999999999</v>
      </c>
      <c r="AC1231">
        <v>3.1664759999999998</v>
      </c>
      <c r="AD1231">
        <v>2.9783970000000002</v>
      </c>
      <c r="AE1231">
        <v>2.724815</v>
      </c>
      <c r="AF1231">
        <v>2.4651900000000002</v>
      </c>
      <c r="AG1231">
        <v>2.0938639999999999</v>
      </c>
      <c r="AH1231">
        <v>1.7446250000000001</v>
      </c>
      <c r="AI1231">
        <v>-0.13674149999999999</v>
      </c>
      <c r="AJ1231">
        <v>-0.10048029999999999</v>
      </c>
      <c r="AK1231">
        <v>-6.9151699999999997E-2</v>
      </c>
      <c r="AL1231">
        <v>-6.0040799999999998E-2</v>
      </c>
      <c r="AM1231">
        <v>-4.3564499999999999E-2</v>
      </c>
      <c r="AN1231">
        <v>-4.2705399999999998E-2</v>
      </c>
      <c r="AO1231">
        <v>-4.8810600000000003E-2</v>
      </c>
      <c r="AP1231">
        <v>-4.7272300000000003E-2</v>
      </c>
      <c r="AQ1231">
        <v>-6.4183799999999999E-2</v>
      </c>
      <c r="AR1231">
        <v>-5.1031899999999998E-2</v>
      </c>
      <c r="AS1231">
        <v>-5.8674799999999999E-2</v>
      </c>
      <c r="AT1231">
        <v>-4.0915600000000003E-2</v>
      </c>
      <c r="AU1231">
        <v>-4.10284E-2</v>
      </c>
      <c r="AV1231">
        <v>-8.1117400000000006E-2</v>
      </c>
      <c r="AW1231">
        <v>-9.77774E-2</v>
      </c>
      <c r="AX1231">
        <v>-9.4691200000000003E-2</v>
      </c>
      <c r="AY1231">
        <v>0.16662930000000001</v>
      </c>
      <c r="AZ1231">
        <v>0.2849505</v>
      </c>
      <c r="BA1231">
        <v>0.27310790000000001</v>
      </c>
      <c r="BB1231">
        <v>0.20547840000000001</v>
      </c>
      <c r="BC1231">
        <v>-0.27672659999999999</v>
      </c>
      <c r="BD1231">
        <v>-0.27734510000000001</v>
      </c>
      <c r="BE1231">
        <v>-0.18222150000000001</v>
      </c>
      <c r="BF1231">
        <v>-0.1141556</v>
      </c>
      <c r="BG1231">
        <v>-0.1261051</v>
      </c>
      <c r="BH1231">
        <v>-9.0658199999999994E-2</v>
      </c>
      <c r="BI1231">
        <v>-6.01241E-2</v>
      </c>
      <c r="BJ1231">
        <v>-5.1720299999999997E-2</v>
      </c>
      <c r="BK1231">
        <v>-3.5870199999999998E-2</v>
      </c>
      <c r="BL1231">
        <v>-3.5460999999999999E-2</v>
      </c>
      <c r="BM1231">
        <v>-4.1488700000000003E-2</v>
      </c>
      <c r="BN1231">
        <v>-3.9261900000000002E-2</v>
      </c>
      <c r="BO1231">
        <v>-5.5627700000000002E-2</v>
      </c>
      <c r="BP1231">
        <v>-4.1927399999999997E-2</v>
      </c>
      <c r="BQ1231">
        <v>-4.86544E-2</v>
      </c>
      <c r="BR1231">
        <v>-3.0314199999999999E-2</v>
      </c>
      <c r="BS1231">
        <v>-2.9696799999999999E-2</v>
      </c>
      <c r="BT1231">
        <v>-6.90109E-2</v>
      </c>
      <c r="BU1231">
        <v>-8.5332699999999997E-2</v>
      </c>
      <c r="BV1231">
        <v>-8.2023299999999993E-2</v>
      </c>
      <c r="BW1231">
        <v>0.17950050000000001</v>
      </c>
      <c r="BX1231">
        <v>0.2980197</v>
      </c>
      <c r="BY1231">
        <v>0.2860781</v>
      </c>
      <c r="BZ1231">
        <v>0.2175134</v>
      </c>
      <c r="CA1231">
        <v>-0.26427040000000002</v>
      </c>
      <c r="CB1231">
        <v>-0.26495809999999997</v>
      </c>
      <c r="CC1231">
        <v>-0.17073650000000001</v>
      </c>
      <c r="CD1231">
        <v>-0.1035679</v>
      </c>
      <c r="CE1231">
        <v>-0.11873839999999999</v>
      </c>
      <c r="CF1231">
        <v>-8.3855499999999999E-2</v>
      </c>
      <c r="CG1231">
        <v>-5.3871599999999999E-2</v>
      </c>
      <c r="CH1231">
        <v>-4.5957499999999998E-2</v>
      </c>
      <c r="CI1231">
        <v>-3.0541200000000001E-2</v>
      </c>
      <c r="CJ1231">
        <v>-3.0443499999999998E-2</v>
      </c>
      <c r="CK1231">
        <v>-3.6417600000000001E-2</v>
      </c>
      <c r="CL1231">
        <v>-3.3713899999999998E-2</v>
      </c>
      <c r="CM1231">
        <v>-4.9701700000000001E-2</v>
      </c>
      <c r="CN1231">
        <v>-3.5621699999999999E-2</v>
      </c>
      <c r="CO1231">
        <v>-4.1714300000000003E-2</v>
      </c>
      <c r="CP1231">
        <v>-2.2971700000000001E-2</v>
      </c>
      <c r="CQ1231">
        <v>-2.1848599999999999E-2</v>
      </c>
      <c r="CR1231">
        <v>-6.0625900000000003E-2</v>
      </c>
      <c r="CS1231">
        <v>-7.6713400000000001E-2</v>
      </c>
      <c r="CT1231">
        <v>-7.3249599999999998E-2</v>
      </c>
      <c r="CU1231">
        <v>0.188415</v>
      </c>
      <c r="CV1231">
        <v>0.30707139999999999</v>
      </c>
      <c r="CW1231">
        <v>0.29506120000000002</v>
      </c>
      <c r="CX1231">
        <v>0.22584889999999999</v>
      </c>
      <c r="CY1231">
        <v>-0.25564330000000002</v>
      </c>
      <c r="CZ1231">
        <v>-0.25637880000000002</v>
      </c>
      <c r="DA1231">
        <v>-0.16278200000000001</v>
      </c>
      <c r="DB1231">
        <v>-9.6234899999999998E-2</v>
      </c>
      <c r="DC1231">
        <v>-0.1113716</v>
      </c>
      <c r="DD1231">
        <v>-7.7052800000000005E-2</v>
      </c>
      <c r="DE1231">
        <v>-4.7619099999999998E-2</v>
      </c>
      <c r="DF1231">
        <v>-4.0194800000000003E-2</v>
      </c>
      <c r="DG1231">
        <v>-2.5212200000000001E-2</v>
      </c>
      <c r="DH1231">
        <v>-2.54261E-2</v>
      </c>
      <c r="DI1231">
        <v>-3.1346400000000003E-2</v>
      </c>
      <c r="DJ1231">
        <v>-2.8166E-2</v>
      </c>
      <c r="DK1231">
        <v>-4.3775799999999997E-2</v>
      </c>
      <c r="DL1231">
        <v>-2.9315899999999999E-2</v>
      </c>
      <c r="DM1231">
        <v>-3.4774199999999998E-2</v>
      </c>
      <c r="DN1231">
        <v>-1.56291E-2</v>
      </c>
      <c r="DO1231">
        <v>-1.40004E-2</v>
      </c>
      <c r="DP1231">
        <v>-5.22409E-2</v>
      </c>
      <c r="DQ1231">
        <v>-6.8094199999999994E-2</v>
      </c>
      <c r="DR1231">
        <v>-6.44758E-2</v>
      </c>
      <c r="DS1231">
        <v>0.19732959999999999</v>
      </c>
      <c r="DT1231">
        <v>0.31612299999999999</v>
      </c>
      <c r="DU1231">
        <v>0.30404429999999999</v>
      </c>
      <c r="DV1231">
        <v>0.23418439999999999</v>
      </c>
      <c r="DW1231">
        <v>-0.24701619999999999</v>
      </c>
      <c r="DX1231">
        <v>-0.24779960000000001</v>
      </c>
      <c r="DY1231">
        <v>-0.15482750000000001</v>
      </c>
      <c r="DZ1231">
        <v>-8.8901900000000006E-2</v>
      </c>
      <c r="EA1231">
        <v>-0.1007352</v>
      </c>
      <c r="EB1231">
        <v>-6.7230700000000004E-2</v>
      </c>
      <c r="EC1231">
        <v>-3.8591500000000001E-2</v>
      </c>
      <c r="ED1231">
        <v>-3.1874300000000001E-2</v>
      </c>
      <c r="EE1231">
        <v>-1.7517899999999999E-2</v>
      </c>
      <c r="EF1231">
        <v>-1.8181699999999999E-2</v>
      </c>
      <c r="EG1231">
        <v>-2.4024500000000001E-2</v>
      </c>
      <c r="EH1231">
        <v>-2.0155599999999999E-2</v>
      </c>
      <c r="EI1231">
        <v>-3.5219599999999997E-2</v>
      </c>
      <c r="EJ1231">
        <v>-2.0211400000000001E-2</v>
      </c>
      <c r="EK1231">
        <v>-2.4753799999999999E-2</v>
      </c>
      <c r="EL1231">
        <v>-5.0277000000000004E-3</v>
      </c>
      <c r="EM1231">
        <v>-2.6687999999999998E-3</v>
      </c>
      <c r="EN1231">
        <v>-4.0134400000000001E-2</v>
      </c>
      <c r="EO1231">
        <v>-5.5649499999999998E-2</v>
      </c>
      <c r="EP1231">
        <v>-5.1807899999999997E-2</v>
      </c>
      <c r="EQ1231">
        <v>0.21020079999999999</v>
      </c>
      <c r="ER1231">
        <v>0.32919219999999999</v>
      </c>
      <c r="ES1231">
        <v>0.31701449999999998</v>
      </c>
      <c r="ET1231">
        <v>0.2462194</v>
      </c>
      <c r="EU1231">
        <v>-0.23455999999999999</v>
      </c>
      <c r="EV1231">
        <v>-0.2354126</v>
      </c>
      <c r="EW1231">
        <v>-0.14334240000000001</v>
      </c>
      <c r="EX1231">
        <v>-7.83142E-2</v>
      </c>
      <c r="EY1231">
        <v>85.164959999999994</v>
      </c>
      <c r="EZ1231">
        <v>84.141139999999993</v>
      </c>
      <c r="FA1231">
        <v>82.253</v>
      </c>
      <c r="FB1231">
        <v>81.590590000000006</v>
      </c>
      <c r="FC1231">
        <v>80.481020000000001</v>
      </c>
      <c r="FD1231">
        <v>78.643709999999999</v>
      </c>
      <c r="FE1231">
        <v>77.651120000000006</v>
      </c>
      <c r="FF1231">
        <v>78.742679999999993</v>
      </c>
      <c r="FG1231">
        <v>83.380709999999993</v>
      </c>
      <c r="FH1231">
        <v>88.667019999999994</v>
      </c>
      <c r="FI1231">
        <v>93.141440000000003</v>
      </c>
      <c r="FJ1231">
        <v>97.00806</v>
      </c>
      <c r="FK1231">
        <v>100.8001</v>
      </c>
      <c r="FL1231">
        <v>103.54640000000001</v>
      </c>
      <c r="FM1231">
        <v>105.5232</v>
      </c>
      <c r="FN1231">
        <v>105.9337</v>
      </c>
      <c r="FO1231">
        <v>105.93640000000001</v>
      </c>
      <c r="FP1231">
        <v>104.7791</v>
      </c>
      <c r="FQ1231">
        <v>101.0783</v>
      </c>
      <c r="FR1231">
        <v>96.300110000000004</v>
      </c>
      <c r="FS1231">
        <v>92.643289999999993</v>
      </c>
      <c r="FT1231">
        <v>90.102270000000004</v>
      </c>
      <c r="FU1231">
        <v>87.070139999999995</v>
      </c>
      <c r="FV1231">
        <v>84.678290000000004</v>
      </c>
      <c r="FW1231">
        <v>0.1580019</v>
      </c>
      <c r="FX1231">
        <v>8.4151E-3</v>
      </c>
      <c r="FY1231">
        <v>8.4151E-3</v>
      </c>
      <c r="FZ1231">
        <v>0</v>
      </c>
      <c r="GA1231">
        <v>0</v>
      </c>
    </row>
    <row r="1232" spans="1:183" x14ac:dyDescent="0.3">
      <c r="A1232" t="s">
        <v>52</v>
      </c>
      <c r="B1232" t="s">
        <v>44</v>
      </c>
      <c r="C1232" t="s">
        <v>54</v>
      </c>
      <c r="D1232" s="6">
        <v>44812</v>
      </c>
      <c r="E1232" s="46">
        <v>18</v>
      </c>
      <c r="F1232" s="46">
        <v>20</v>
      </c>
      <c r="G1232" s="46">
        <v>18</v>
      </c>
      <c r="H1232" s="46">
        <v>19</v>
      </c>
      <c r="I1232">
        <v>10417</v>
      </c>
      <c r="J1232">
        <v>65875</v>
      </c>
      <c r="K1232">
        <v>1.4883470000000001</v>
      </c>
      <c r="L1232">
        <v>1.2831980000000001</v>
      </c>
      <c r="M1232">
        <v>1.1392990000000001</v>
      </c>
      <c r="N1232">
        <v>1.0461279999999999</v>
      </c>
      <c r="O1232">
        <v>0.98181350000000001</v>
      </c>
      <c r="P1232">
        <v>0.96891240000000001</v>
      </c>
      <c r="Q1232">
        <v>1.001566</v>
      </c>
      <c r="R1232">
        <v>0.9777285</v>
      </c>
      <c r="S1232">
        <v>0.90458479999999997</v>
      </c>
      <c r="T1232">
        <v>0.96593609999999996</v>
      </c>
      <c r="U1232">
        <v>1.117907</v>
      </c>
      <c r="V1232">
        <v>1.356582</v>
      </c>
      <c r="W1232">
        <v>1.6367849999999999</v>
      </c>
      <c r="X1232">
        <v>1.955406</v>
      </c>
      <c r="Y1232">
        <v>2.2906420000000001</v>
      </c>
      <c r="Z1232">
        <v>2.6716790000000001</v>
      </c>
      <c r="AA1232">
        <v>2.9919739999999999</v>
      </c>
      <c r="AB1232">
        <v>3.2834210000000001</v>
      </c>
      <c r="AC1232">
        <v>3.3719960000000002</v>
      </c>
      <c r="AD1232">
        <v>3.163872</v>
      </c>
      <c r="AE1232">
        <v>2.9022990000000002</v>
      </c>
      <c r="AF1232">
        <v>2.6059420000000002</v>
      </c>
      <c r="AG1232">
        <v>2.2419380000000002</v>
      </c>
      <c r="AH1232">
        <v>1.8554189999999999</v>
      </c>
      <c r="AI1232">
        <v>-8.4986900000000004E-2</v>
      </c>
      <c r="AJ1232">
        <v>-6.9093100000000005E-2</v>
      </c>
      <c r="AK1232">
        <v>-5.7177499999999999E-2</v>
      </c>
      <c r="AL1232">
        <v>-3.4401300000000003E-2</v>
      </c>
      <c r="AM1232">
        <v>-3.0394399999999999E-2</v>
      </c>
      <c r="AN1232">
        <v>-2.0769599999999999E-2</v>
      </c>
      <c r="AO1232">
        <v>-3.5920199999999999E-2</v>
      </c>
      <c r="AP1232">
        <v>-4.33493E-2</v>
      </c>
      <c r="AQ1232">
        <v>-6.4879199999999998E-2</v>
      </c>
      <c r="AR1232">
        <v>-5.8100300000000001E-2</v>
      </c>
      <c r="AS1232">
        <v>-4.8878600000000001E-2</v>
      </c>
      <c r="AT1232">
        <v>-3.6788099999999997E-2</v>
      </c>
      <c r="AU1232">
        <v>-7.0789400000000002E-2</v>
      </c>
      <c r="AV1232">
        <v>-8.4047999999999998E-2</v>
      </c>
      <c r="AW1232">
        <v>-0.1152084</v>
      </c>
      <c r="AX1232">
        <v>-0.12232030000000001</v>
      </c>
      <c r="AY1232">
        <v>-0.1032203</v>
      </c>
      <c r="AZ1232">
        <v>0.1884567</v>
      </c>
      <c r="BA1232">
        <v>0.31192589999999998</v>
      </c>
      <c r="BB1232">
        <v>-8.6397799999999997E-2</v>
      </c>
      <c r="BC1232">
        <v>-0.172432</v>
      </c>
      <c r="BD1232">
        <v>-0.15711520000000001</v>
      </c>
      <c r="BE1232">
        <v>-0.1073519</v>
      </c>
      <c r="BF1232">
        <v>-9.7463099999999997E-2</v>
      </c>
      <c r="BG1232">
        <v>-7.5226600000000005E-2</v>
      </c>
      <c r="BH1232">
        <v>-6.0142099999999997E-2</v>
      </c>
      <c r="BI1232">
        <v>-4.9062399999999999E-2</v>
      </c>
      <c r="BJ1232">
        <v>-2.7109100000000001E-2</v>
      </c>
      <c r="BK1232">
        <v>-2.3740799999999999E-2</v>
      </c>
      <c r="BL1232">
        <v>-1.4403900000000001E-2</v>
      </c>
      <c r="BM1232">
        <v>-2.9131500000000001E-2</v>
      </c>
      <c r="BN1232">
        <v>-3.5927599999999997E-2</v>
      </c>
      <c r="BO1232">
        <v>-5.6930099999999997E-2</v>
      </c>
      <c r="BP1232">
        <v>-4.9285299999999997E-2</v>
      </c>
      <c r="BQ1232">
        <v>-3.9242399999999997E-2</v>
      </c>
      <c r="BR1232">
        <v>-2.6256399999999999E-2</v>
      </c>
      <c r="BS1232">
        <v>-5.9234799999999997E-2</v>
      </c>
      <c r="BT1232">
        <v>-7.16561E-2</v>
      </c>
      <c r="BU1232">
        <v>-0.1021905</v>
      </c>
      <c r="BV1232">
        <v>-0.1088983</v>
      </c>
      <c r="BW1232">
        <v>-8.9717000000000005E-2</v>
      </c>
      <c r="BX1232">
        <v>0.2022264</v>
      </c>
      <c r="BY1232">
        <v>0.32558740000000003</v>
      </c>
      <c r="BZ1232">
        <v>-7.3388800000000004E-2</v>
      </c>
      <c r="CA1232">
        <v>-0.1596226</v>
      </c>
      <c r="CB1232">
        <v>-0.14469860000000001</v>
      </c>
      <c r="CC1232">
        <v>-9.5392400000000002E-2</v>
      </c>
      <c r="CD1232">
        <v>-8.6416800000000002E-2</v>
      </c>
      <c r="CE1232">
        <v>-6.8466700000000005E-2</v>
      </c>
      <c r="CF1232">
        <v>-5.3942700000000003E-2</v>
      </c>
      <c r="CG1232">
        <v>-4.3442000000000001E-2</v>
      </c>
      <c r="CH1232">
        <v>-2.2058500000000002E-2</v>
      </c>
      <c r="CI1232">
        <v>-1.91325E-2</v>
      </c>
      <c r="CJ1232">
        <v>-9.9950999999999998E-3</v>
      </c>
      <c r="CK1232">
        <v>-2.4429599999999999E-2</v>
      </c>
      <c r="CL1232">
        <v>-3.0787399999999999E-2</v>
      </c>
      <c r="CM1232">
        <v>-5.1424499999999998E-2</v>
      </c>
      <c r="CN1232">
        <v>-4.3180099999999999E-2</v>
      </c>
      <c r="CO1232">
        <v>-3.2568399999999997E-2</v>
      </c>
      <c r="CP1232">
        <v>-1.8962300000000001E-2</v>
      </c>
      <c r="CQ1232">
        <v>-5.1232E-2</v>
      </c>
      <c r="CR1232">
        <v>-6.3073500000000005E-2</v>
      </c>
      <c r="CS1232">
        <v>-9.3174400000000004E-2</v>
      </c>
      <c r="CT1232">
        <v>-9.9602300000000005E-2</v>
      </c>
      <c r="CU1232">
        <v>-8.0364599999999994E-2</v>
      </c>
      <c r="CV1232">
        <v>0.21176320000000001</v>
      </c>
      <c r="CW1232">
        <v>0.3350494</v>
      </c>
      <c r="CX1232">
        <v>-6.43788E-2</v>
      </c>
      <c r="CY1232">
        <v>-0.15075089999999999</v>
      </c>
      <c r="CZ1232">
        <v>-0.136099</v>
      </c>
      <c r="DA1232">
        <v>-8.7109400000000003E-2</v>
      </c>
      <c r="DB1232">
        <v>-7.8766199999999995E-2</v>
      </c>
      <c r="DC1232">
        <v>-6.1706799999999999E-2</v>
      </c>
      <c r="DD1232">
        <v>-4.77432E-2</v>
      </c>
      <c r="DE1232">
        <v>-3.7821500000000001E-2</v>
      </c>
      <c r="DF1232">
        <v>-1.7007999999999999E-2</v>
      </c>
      <c r="DG1232">
        <v>-1.45243E-2</v>
      </c>
      <c r="DH1232">
        <v>-5.5862000000000004E-3</v>
      </c>
      <c r="DI1232">
        <v>-1.97278E-2</v>
      </c>
      <c r="DJ1232">
        <v>-2.5647099999999999E-2</v>
      </c>
      <c r="DK1232">
        <v>-4.5919000000000001E-2</v>
      </c>
      <c r="DL1232">
        <v>-3.7074799999999998E-2</v>
      </c>
      <c r="DM1232">
        <v>-2.5894400000000001E-2</v>
      </c>
      <c r="DN1232">
        <v>-1.1668100000000001E-2</v>
      </c>
      <c r="DO1232">
        <v>-4.3229299999999998E-2</v>
      </c>
      <c r="DP1232">
        <v>-5.4490900000000002E-2</v>
      </c>
      <c r="DQ1232">
        <v>-8.4158300000000005E-2</v>
      </c>
      <c r="DR1232">
        <v>-9.0306200000000003E-2</v>
      </c>
      <c r="DS1232">
        <v>-7.10123E-2</v>
      </c>
      <c r="DT1232">
        <v>0.2213001</v>
      </c>
      <c r="DU1232">
        <v>0.34451140000000002</v>
      </c>
      <c r="DV1232">
        <v>-5.5368800000000003E-2</v>
      </c>
      <c r="DW1232">
        <v>-0.14187910000000001</v>
      </c>
      <c r="DX1232">
        <v>-0.12749930000000001</v>
      </c>
      <c r="DY1232">
        <v>-7.8826300000000002E-2</v>
      </c>
      <c r="DZ1232">
        <v>-7.1115600000000001E-2</v>
      </c>
      <c r="EA1232">
        <v>-5.1946600000000002E-2</v>
      </c>
      <c r="EB1232">
        <v>-3.8792199999999999E-2</v>
      </c>
      <c r="EC1232">
        <v>-2.97065E-2</v>
      </c>
      <c r="ED1232">
        <v>-9.7158000000000001E-3</v>
      </c>
      <c r="EE1232">
        <v>-7.8706999999999996E-3</v>
      </c>
      <c r="EF1232">
        <v>7.7939999999999997E-4</v>
      </c>
      <c r="EG1232">
        <v>-1.29391E-2</v>
      </c>
      <c r="EH1232">
        <v>-1.8225399999999999E-2</v>
      </c>
      <c r="EI1232">
        <v>-3.7969799999999998E-2</v>
      </c>
      <c r="EJ1232">
        <v>-2.8259800000000002E-2</v>
      </c>
      <c r="EK1232">
        <v>-1.62583E-2</v>
      </c>
      <c r="EL1232">
        <v>-1.1364999999999999E-3</v>
      </c>
      <c r="EM1232">
        <v>-3.1674599999999997E-2</v>
      </c>
      <c r="EN1232">
        <v>-4.2098999999999998E-2</v>
      </c>
      <c r="EO1232">
        <v>-7.1140400000000006E-2</v>
      </c>
      <c r="EP1232">
        <v>-7.68842E-2</v>
      </c>
      <c r="EQ1232">
        <v>-5.7508900000000002E-2</v>
      </c>
      <c r="ER1232">
        <v>0.2350698</v>
      </c>
      <c r="ES1232">
        <v>0.35817290000000002</v>
      </c>
      <c r="ET1232">
        <v>-4.2359800000000003E-2</v>
      </c>
      <c r="EU1232">
        <v>-0.12906970000000001</v>
      </c>
      <c r="EV1232">
        <v>-0.1150827</v>
      </c>
      <c r="EW1232">
        <v>-6.6866900000000007E-2</v>
      </c>
      <c r="EX1232">
        <v>-6.0069299999999999E-2</v>
      </c>
      <c r="EY1232">
        <v>83.730559999999997</v>
      </c>
      <c r="EZ1232">
        <v>81.250529999999998</v>
      </c>
      <c r="FA1232">
        <v>79.634060000000005</v>
      </c>
      <c r="FB1232">
        <v>78.536910000000006</v>
      </c>
      <c r="FC1232">
        <v>78.020380000000003</v>
      </c>
      <c r="FD1232">
        <v>76.871139999999997</v>
      </c>
      <c r="FE1232">
        <v>76.513409999999993</v>
      </c>
      <c r="FF1232">
        <v>77.808340000000001</v>
      </c>
      <c r="FG1232">
        <v>82.240880000000004</v>
      </c>
      <c r="FH1232">
        <v>87.432789999999997</v>
      </c>
      <c r="FI1232">
        <v>92.004649999999998</v>
      </c>
      <c r="FJ1232">
        <v>97.206990000000005</v>
      </c>
      <c r="FK1232">
        <v>100.8335</v>
      </c>
      <c r="FL1232">
        <v>104.07429999999999</v>
      </c>
      <c r="FM1232">
        <v>106.40009999999999</v>
      </c>
      <c r="FN1232">
        <v>107.2373</v>
      </c>
      <c r="FO1232">
        <v>107.21510000000001</v>
      </c>
      <c r="FP1232">
        <v>106.2419</v>
      </c>
      <c r="FQ1232">
        <v>103.6939</v>
      </c>
      <c r="FR1232">
        <v>98.635509999999996</v>
      </c>
      <c r="FS1232">
        <v>94.284710000000004</v>
      </c>
      <c r="FT1232">
        <v>91.985979999999998</v>
      </c>
      <c r="FU1232">
        <v>89.514030000000005</v>
      </c>
      <c r="FV1232">
        <v>86.654979999999995</v>
      </c>
      <c r="FW1232">
        <v>0.16182879999999999</v>
      </c>
      <c r="FX1232">
        <v>1.2543E-2</v>
      </c>
      <c r="FY1232">
        <v>1.2543E-2</v>
      </c>
      <c r="FZ1232">
        <v>0</v>
      </c>
      <c r="GA1232">
        <v>0</v>
      </c>
    </row>
    <row r="1233" spans="1:183" x14ac:dyDescent="0.3">
      <c r="A1233" t="s">
        <v>52</v>
      </c>
      <c r="B1233" t="s">
        <v>44</v>
      </c>
      <c r="C1233" t="s">
        <v>54</v>
      </c>
      <c r="D1233" s="6">
        <v>44813</v>
      </c>
      <c r="E1233" s="46">
        <v>17</v>
      </c>
      <c r="F1233" s="46">
        <v>18</v>
      </c>
      <c r="G1233" s="46">
        <v>17</v>
      </c>
      <c r="H1233" s="46">
        <v>18</v>
      </c>
      <c r="I1233">
        <v>10502</v>
      </c>
      <c r="J1233">
        <v>71869</v>
      </c>
      <c r="K1233">
        <v>1.572071</v>
      </c>
      <c r="L1233">
        <v>1.3473790000000001</v>
      </c>
      <c r="M1233">
        <v>1.177103</v>
      </c>
      <c r="N1233">
        <v>1.0570740000000001</v>
      </c>
      <c r="O1233">
        <v>0.9814273</v>
      </c>
      <c r="P1233">
        <v>0.95424699999999996</v>
      </c>
      <c r="Q1233">
        <v>0.99085029999999996</v>
      </c>
      <c r="R1233">
        <v>0.97604840000000004</v>
      </c>
      <c r="S1233">
        <v>0.9042192</v>
      </c>
      <c r="T1233">
        <v>0.91256740000000003</v>
      </c>
      <c r="U1233">
        <v>1.0190969999999999</v>
      </c>
      <c r="V1233">
        <v>1.2063060000000001</v>
      </c>
      <c r="W1233">
        <v>1.439176</v>
      </c>
      <c r="X1233">
        <v>1.709371</v>
      </c>
      <c r="Y1233">
        <v>2.0365440000000001</v>
      </c>
      <c r="Z1233">
        <v>2.407826</v>
      </c>
      <c r="AA1233">
        <v>2.6895250000000002</v>
      </c>
      <c r="AB1233">
        <v>2.9083109999999999</v>
      </c>
      <c r="AC1233">
        <v>2.93771</v>
      </c>
      <c r="AD1233">
        <v>2.6821839999999999</v>
      </c>
      <c r="AE1233">
        <v>2.4028700000000001</v>
      </c>
      <c r="AF1233">
        <v>2.1056530000000002</v>
      </c>
      <c r="AG1233">
        <v>1.7793049999999999</v>
      </c>
      <c r="AH1233">
        <v>1.4723329999999999</v>
      </c>
      <c r="AI1233">
        <v>-7.3070800000000005E-2</v>
      </c>
      <c r="AJ1233">
        <v>-5.6328700000000002E-2</v>
      </c>
      <c r="AK1233">
        <v>-5.2156500000000001E-2</v>
      </c>
      <c r="AL1233">
        <v>-3.6495100000000003E-2</v>
      </c>
      <c r="AM1233">
        <v>-2.9720300000000002E-2</v>
      </c>
      <c r="AN1233">
        <v>-2.3116999999999999E-2</v>
      </c>
      <c r="AO1233">
        <v>-2.7725099999999999E-2</v>
      </c>
      <c r="AP1233">
        <v>-2.00129E-2</v>
      </c>
      <c r="AQ1233">
        <v>-3.1706100000000001E-2</v>
      </c>
      <c r="AR1233">
        <v>-4.7396300000000002E-2</v>
      </c>
      <c r="AS1233">
        <v>-4.0033600000000003E-2</v>
      </c>
      <c r="AT1233">
        <v>-3.9227100000000001E-2</v>
      </c>
      <c r="AU1233">
        <v>-5.4456499999999998E-2</v>
      </c>
      <c r="AV1233">
        <v>-8.6980100000000005E-2</v>
      </c>
      <c r="AW1233">
        <v>-9.6632999999999997E-2</v>
      </c>
      <c r="AX1233">
        <v>-9.4094300000000006E-2</v>
      </c>
      <c r="AY1233">
        <v>0.18766240000000001</v>
      </c>
      <c r="AZ1233">
        <v>0.2819758</v>
      </c>
      <c r="BA1233">
        <v>-0.1280569</v>
      </c>
      <c r="BB1233">
        <v>-0.16429640000000001</v>
      </c>
      <c r="BC1233">
        <v>-0.1126341</v>
      </c>
      <c r="BD1233">
        <v>-8.0820199999999995E-2</v>
      </c>
      <c r="BE1233">
        <v>-6.43841E-2</v>
      </c>
      <c r="BF1233">
        <v>-3.9347699999999999E-2</v>
      </c>
      <c r="BG1233">
        <v>-6.2327399999999998E-2</v>
      </c>
      <c r="BH1233">
        <v>-4.6342800000000003E-2</v>
      </c>
      <c r="BI1233">
        <v>-4.3177E-2</v>
      </c>
      <c r="BJ1233">
        <v>-2.8439300000000001E-2</v>
      </c>
      <c r="BK1233">
        <v>-2.2167800000000001E-2</v>
      </c>
      <c r="BL1233">
        <v>-1.6102399999999999E-2</v>
      </c>
      <c r="BM1233">
        <v>-2.04961E-2</v>
      </c>
      <c r="BN1233">
        <v>-1.2426599999999999E-2</v>
      </c>
      <c r="BO1233">
        <v>-2.3619299999999999E-2</v>
      </c>
      <c r="BP1233">
        <v>-3.8817900000000002E-2</v>
      </c>
      <c r="BQ1233">
        <v>-3.0754699999999999E-2</v>
      </c>
      <c r="BR1233">
        <v>-2.9032200000000001E-2</v>
      </c>
      <c r="BS1233">
        <v>-4.3404199999999997E-2</v>
      </c>
      <c r="BT1233">
        <v>-7.5195600000000001E-2</v>
      </c>
      <c r="BU1233">
        <v>-8.4223300000000001E-2</v>
      </c>
      <c r="BV1233">
        <v>-8.1192100000000003E-2</v>
      </c>
      <c r="BW1233">
        <v>0.20076920000000001</v>
      </c>
      <c r="BX1233">
        <v>0.29561470000000001</v>
      </c>
      <c r="BY1233">
        <v>-0.1143145</v>
      </c>
      <c r="BZ1233">
        <v>-0.15154380000000001</v>
      </c>
      <c r="CA1233">
        <v>-0.1006484</v>
      </c>
      <c r="CB1233">
        <v>-6.9511199999999995E-2</v>
      </c>
      <c r="CC1233">
        <v>-5.3792300000000001E-2</v>
      </c>
      <c r="CD1233">
        <v>-2.9794899999999999E-2</v>
      </c>
      <c r="CE1233">
        <v>-5.4886499999999998E-2</v>
      </c>
      <c r="CF1233">
        <v>-3.9426700000000002E-2</v>
      </c>
      <c r="CG1233">
        <v>-3.6957799999999999E-2</v>
      </c>
      <c r="CH1233">
        <v>-2.2859899999999999E-2</v>
      </c>
      <c r="CI1233">
        <v>-1.6937000000000001E-2</v>
      </c>
      <c r="CJ1233">
        <v>-1.1244000000000001E-2</v>
      </c>
      <c r="CK1233">
        <v>-1.5489299999999999E-2</v>
      </c>
      <c r="CL1233">
        <v>-7.1723999999999998E-3</v>
      </c>
      <c r="CM1233">
        <v>-1.80185E-2</v>
      </c>
      <c r="CN1233">
        <v>-3.2876599999999999E-2</v>
      </c>
      <c r="CO1233">
        <v>-2.4328200000000001E-2</v>
      </c>
      <c r="CP1233">
        <v>-2.1971299999999999E-2</v>
      </c>
      <c r="CQ1233">
        <v>-3.5749400000000001E-2</v>
      </c>
      <c r="CR1233">
        <v>-6.7033599999999999E-2</v>
      </c>
      <c r="CS1233">
        <v>-7.5628500000000001E-2</v>
      </c>
      <c r="CT1233">
        <v>-7.2256100000000004E-2</v>
      </c>
      <c r="CU1233">
        <v>0.2098469</v>
      </c>
      <c r="CV1233">
        <v>0.30506100000000003</v>
      </c>
      <c r="CW1233">
        <v>-0.1047966</v>
      </c>
      <c r="CX1233">
        <v>-0.14271130000000001</v>
      </c>
      <c r="CY1233">
        <v>-9.2347100000000001E-2</v>
      </c>
      <c r="CZ1233">
        <v>-6.16786E-2</v>
      </c>
      <c r="DA1233">
        <v>-4.6456400000000002E-2</v>
      </c>
      <c r="DB1233">
        <v>-2.31787E-2</v>
      </c>
      <c r="DC1233">
        <v>-4.7445599999999997E-2</v>
      </c>
      <c r="DD1233">
        <v>-3.2510499999999998E-2</v>
      </c>
      <c r="DE1233">
        <v>-3.0738700000000001E-2</v>
      </c>
      <c r="DF1233">
        <v>-1.7280500000000001E-2</v>
      </c>
      <c r="DG1233">
        <v>-1.17062E-2</v>
      </c>
      <c r="DH1233">
        <v>-6.3857000000000002E-3</v>
      </c>
      <c r="DI1233">
        <v>-1.04825E-2</v>
      </c>
      <c r="DJ1233">
        <v>-1.9181000000000001E-3</v>
      </c>
      <c r="DK1233">
        <v>-1.2417600000000001E-2</v>
      </c>
      <c r="DL1233">
        <v>-2.6935199999999999E-2</v>
      </c>
      <c r="DM1233">
        <v>-1.79016E-2</v>
      </c>
      <c r="DN1233">
        <v>-1.49103E-2</v>
      </c>
      <c r="DO1233">
        <v>-2.8094600000000001E-2</v>
      </c>
      <c r="DP1233">
        <v>-5.8871699999999999E-2</v>
      </c>
      <c r="DQ1233">
        <v>-6.7033599999999999E-2</v>
      </c>
      <c r="DR1233">
        <v>-6.3320199999999993E-2</v>
      </c>
      <c r="DS1233">
        <v>0.2189247</v>
      </c>
      <c r="DT1233">
        <v>0.31450729999999999</v>
      </c>
      <c r="DU1233">
        <v>-9.5278699999999994E-2</v>
      </c>
      <c r="DV1233">
        <v>-0.1338789</v>
      </c>
      <c r="DW1233">
        <v>-8.4045800000000004E-2</v>
      </c>
      <c r="DX1233">
        <v>-5.3845900000000002E-2</v>
      </c>
      <c r="DY1233">
        <v>-3.9120500000000002E-2</v>
      </c>
      <c r="DZ1233">
        <v>-1.6562400000000001E-2</v>
      </c>
      <c r="EA1233">
        <v>-3.6702100000000001E-2</v>
      </c>
      <c r="EB1233">
        <v>-2.2524599999999999E-2</v>
      </c>
      <c r="EC1233">
        <v>-2.1759199999999999E-2</v>
      </c>
      <c r="ED1233">
        <v>-9.2248E-3</v>
      </c>
      <c r="EE1233">
        <v>-4.1538E-3</v>
      </c>
      <c r="EF1233">
        <v>6.2890000000000005E-4</v>
      </c>
      <c r="EG1233">
        <v>-3.2536000000000002E-3</v>
      </c>
      <c r="EH1233">
        <v>5.6682E-3</v>
      </c>
      <c r="EI1233">
        <v>-4.3308000000000001E-3</v>
      </c>
      <c r="EJ1233">
        <v>-1.83568E-2</v>
      </c>
      <c r="EK1233">
        <v>-8.6227000000000005E-3</v>
      </c>
      <c r="EL1233">
        <v>-4.7153999999999998E-3</v>
      </c>
      <c r="EM1233">
        <v>-1.70423E-2</v>
      </c>
      <c r="EN1233">
        <v>-4.7087200000000003E-2</v>
      </c>
      <c r="EO1233">
        <v>-5.4623999999999999E-2</v>
      </c>
      <c r="EP1233">
        <v>-5.0417999999999998E-2</v>
      </c>
      <c r="EQ1233">
        <v>0.2320314</v>
      </c>
      <c r="ER1233">
        <v>0.3281462</v>
      </c>
      <c r="ES1233">
        <v>-8.1536300000000006E-2</v>
      </c>
      <c r="ET1233">
        <v>-0.12112630000000001</v>
      </c>
      <c r="EU1233">
        <v>-7.2060100000000002E-2</v>
      </c>
      <c r="EV1233">
        <v>-4.2536900000000002E-2</v>
      </c>
      <c r="EW1233">
        <v>-2.8528600000000001E-2</v>
      </c>
      <c r="EX1233">
        <v>-7.0096000000000004E-3</v>
      </c>
      <c r="EY1233">
        <v>85.853260000000006</v>
      </c>
      <c r="EZ1233">
        <v>84.923490000000001</v>
      </c>
      <c r="FA1233">
        <v>82.199910000000003</v>
      </c>
      <c r="FB1233">
        <v>80.456800000000001</v>
      </c>
      <c r="FC1233">
        <v>80.54392</v>
      </c>
      <c r="FD1233">
        <v>79.034610000000001</v>
      </c>
      <c r="FE1233">
        <v>77.257850000000005</v>
      </c>
      <c r="FF1233">
        <v>77.411779999999993</v>
      </c>
      <c r="FG1233">
        <v>80.607039999999998</v>
      </c>
      <c r="FH1233">
        <v>84.134209999999996</v>
      </c>
      <c r="FI1233">
        <v>88.236969999999999</v>
      </c>
      <c r="FJ1233">
        <v>92.63252</v>
      </c>
      <c r="FK1233">
        <v>96.584959999999995</v>
      </c>
      <c r="FL1233">
        <v>100.0638</v>
      </c>
      <c r="FM1233">
        <v>102.2521</v>
      </c>
      <c r="FN1233">
        <v>103.6572</v>
      </c>
      <c r="FO1233">
        <v>103.794</v>
      </c>
      <c r="FP1233">
        <v>103.4684</v>
      </c>
      <c r="FQ1233">
        <v>100.70059999999999</v>
      </c>
      <c r="FR1233">
        <v>95.140630000000002</v>
      </c>
      <c r="FS1233">
        <v>89.963130000000007</v>
      </c>
      <c r="FT1233">
        <v>86.289050000000003</v>
      </c>
      <c r="FU1233">
        <v>83.572040000000001</v>
      </c>
      <c r="FV1233">
        <v>81.898340000000005</v>
      </c>
      <c r="FW1233">
        <v>0.15695690000000001</v>
      </c>
      <c r="FX1233">
        <v>1.24914E-2</v>
      </c>
      <c r="FY1233">
        <v>1.24914E-2</v>
      </c>
      <c r="FZ1233">
        <v>0</v>
      </c>
      <c r="GA1233">
        <v>0</v>
      </c>
    </row>
    <row r="1234" spans="1:183" x14ac:dyDescent="0.3">
      <c r="A1234" t="s">
        <v>52</v>
      </c>
      <c r="B1234" t="s">
        <v>44</v>
      </c>
      <c r="C1234" t="s">
        <v>95</v>
      </c>
      <c r="D1234" s="6">
        <v>44753</v>
      </c>
      <c r="F1234" s="46"/>
      <c r="G1234" s="46"/>
      <c r="H1234" s="46"/>
      <c r="FZ1234">
        <v>0</v>
      </c>
      <c r="GA1234">
        <v>1</v>
      </c>
    </row>
    <row r="1235" spans="1:183" x14ac:dyDescent="0.3">
      <c r="A1235" t="s">
        <v>52</v>
      </c>
      <c r="B1235" t="s">
        <v>44</v>
      </c>
      <c r="C1235" t="s">
        <v>95</v>
      </c>
      <c r="D1235" s="6">
        <v>44758</v>
      </c>
      <c r="F1235" s="46"/>
      <c r="G1235" s="46"/>
      <c r="H1235" s="46"/>
      <c r="FZ1235">
        <v>0</v>
      </c>
      <c r="GA1235">
        <v>1</v>
      </c>
    </row>
    <row r="1236" spans="1:183" x14ac:dyDescent="0.3">
      <c r="A1236" t="s">
        <v>52</v>
      </c>
      <c r="B1236" t="s">
        <v>44</v>
      </c>
      <c r="C1236" t="s">
        <v>95</v>
      </c>
      <c r="D1236" s="6">
        <v>44759</v>
      </c>
      <c r="F1236" s="46"/>
      <c r="G1236" s="46"/>
      <c r="H1236" s="46"/>
      <c r="FZ1236">
        <v>0</v>
      </c>
      <c r="GA1236">
        <v>1</v>
      </c>
    </row>
    <row r="1237" spans="1:183" x14ac:dyDescent="0.3">
      <c r="A1237" t="s">
        <v>52</v>
      </c>
      <c r="B1237" t="s">
        <v>44</v>
      </c>
      <c r="C1237" t="s">
        <v>95</v>
      </c>
      <c r="D1237" s="6">
        <v>44766</v>
      </c>
      <c r="F1237" s="46"/>
      <c r="G1237" s="46"/>
      <c r="H1237" s="46"/>
      <c r="FZ1237">
        <v>0</v>
      </c>
      <c r="GA1237">
        <v>1</v>
      </c>
    </row>
    <row r="1238" spans="1:183" x14ac:dyDescent="0.3">
      <c r="A1238" t="s">
        <v>52</v>
      </c>
      <c r="B1238" t="s">
        <v>44</v>
      </c>
      <c r="C1238" t="s">
        <v>95</v>
      </c>
      <c r="D1238" s="6">
        <v>44771</v>
      </c>
      <c r="F1238" s="46"/>
      <c r="G1238" s="46"/>
      <c r="H1238" s="46"/>
      <c r="FZ1238">
        <v>0</v>
      </c>
      <c r="GA1238">
        <v>1</v>
      </c>
    </row>
    <row r="1239" spans="1:183" x14ac:dyDescent="0.3">
      <c r="A1239" t="s">
        <v>52</v>
      </c>
      <c r="B1239" t="s">
        <v>44</v>
      </c>
      <c r="C1239" t="s">
        <v>95</v>
      </c>
      <c r="D1239" s="6">
        <v>44789</v>
      </c>
      <c r="F1239" s="46"/>
      <c r="G1239" s="46"/>
      <c r="H1239" s="46"/>
      <c r="FZ1239">
        <v>0</v>
      </c>
      <c r="GA1239">
        <v>1</v>
      </c>
    </row>
    <row r="1240" spans="1:183" x14ac:dyDescent="0.3">
      <c r="A1240" t="s">
        <v>52</v>
      </c>
      <c r="B1240" t="s">
        <v>44</v>
      </c>
      <c r="C1240" t="s">
        <v>95</v>
      </c>
      <c r="D1240" s="6">
        <v>44790</v>
      </c>
      <c r="F1240" s="46"/>
      <c r="G1240" s="46"/>
      <c r="H1240" s="46"/>
      <c r="FZ1240">
        <v>0</v>
      </c>
      <c r="GA1240">
        <v>1</v>
      </c>
    </row>
    <row r="1241" spans="1:183" x14ac:dyDescent="0.3">
      <c r="A1241" t="s">
        <v>52</v>
      </c>
      <c r="B1241" t="s">
        <v>44</v>
      </c>
      <c r="C1241" t="s">
        <v>95</v>
      </c>
      <c r="D1241" s="6">
        <v>44792</v>
      </c>
      <c r="F1241" s="46"/>
      <c r="G1241" s="46"/>
      <c r="H1241" s="46"/>
      <c r="FZ1241">
        <v>0</v>
      </c>
      <c r="GA1241">
        <v>1</v>
      </c>
    </row>
    <row r="1242" spans="1:183" x14ac:dyDescent="0.3">
      <c r="A1242" t="s">
        <v>52</v>
      </c>
      <c r="B1242" t="s">
        <v>44</v>
      </c>
      <c r="C1242" t="s">
        <v>95</v>
      </c>
      <c r="D1242" s="6">
        <v>44806</v>
      </c>
      <c r="F1242" s="46"/>
      <c r="G1242" s="46"/>
      <c r="H1242" s="46"/>
      <c r="FZ1242">
        <v>0</v>
      </c>
      <c r="GA1242">
        <v>1</v>
      </c>
    </row>
    <row r="1243" spans="1:183" x14ac:dyDescent="0.3">
      <c r="A1243" t="s">
        <v>52</v>
      </c>
      <c r="B1243" t="s">
        <v>44</v>
      </c>
      <c r="C1243" t="s">
        <v>95</v>
      </c>
      <c r="D1243" s="6">
        <v>44809</v>
      </c>
      <c r="F1243" s="46"/>
      <c r="G1243" s="46"/>
      <c r="H1243" s="46"/>
      <c r="FZ1243">
        <v>0</v>
      </c>
      <c r="GA1243">
        <v>1</v>
      </c>
    </row>
    <row r="1244" spans="1:183" x14ac:dyDescent="0.3">
      <c r="A1244" t="s">
        <v>52</v>
      </c>
      <c r="B1244" t="s">
        <v>44</v>
      </c>
      <c r="C1244" t="s">
        <v>95</v>
      </c>
      <c r="D1244" s="6">
        <v>44810</v>
      </c>
      <c r="F1244" s="46"/>
      <c r="G1244" s="46"/>
      <c r="H1244" s="46"/>
      <c r="FZ1244">
        <v>0</v>
      </c>
      <c r="GA1244">
        <v>1</v>
      </c>
    </row>
    <row r="1245" spans="1:183" x14ac:dyDescent="0.3">
      <c r="A1245" t="s">
        <v>52</v>
      </c>
      <c r="B1245" t="s">
        <v>44</v>
      </c>
      <c r="C1245" t="s">
        <v>95</v>
      </c>
      <c r="D1245" s="6">
        <v>44811</v>
      </c>
      <c r="F1245" s="46"/>
      <c r="G1245" s="46"/>
      <c r="H1245" s="46"/>
      <c r="FZ1245">
        <v>0</v>
      </c>
      <c r="GA1245">
        <v>1</v>
      </c>
    </row>
    <row r="1246" spans="1:183" x14ac:dyDescent="0.3">
      <c r="A1246" t="s">
        <v>52</v>
      </c>
      <c r="B1246" t="s">
        <v>44</v>
      </c>
      <c r="C1246" t="s">
        <v>95</v>
      </c>
      <c r="D1246" s="6">
        <v>44812</v>
      </c>
      <c r="F1246" s="46"/>
      <c r="G1246" s="46"/>
      <c r="H1246" s="46"/>
      <c r="FZ1246">
        <v>0</v>
      </c>
      <c r="GA1246">
        <v>1</v>
      </c>
    </row>
    <row r="1247" spans="1:183" x14ac:dyDescent="0.3">
      <c r="A1247" t="s">
        <v>52</v>
      </c>
      <c r="B1247" t="s">
        <v>44</v>
      </c>
      <c r="C1247" t="s">
        <v>95</v>
      </c>
      <c r="D1247" s="6">
        <v>44813</v>
      </c>
      <c r="F1247" s="46"/>
      <c r="G1247" s="46"/>
      <c r="H1247" s="46"/>
      <c r="FZ1247">
        <v>0</v>
      </c>
      <c r="GA1247">
        <v>1</v>
      </c>
    </row>
    <row r="1248" spans="1:183" x14ac:dyDescent="0.3">
      <c r="A1248" t="s">
        <v>52</v>
      </c>
      <c r="B1248" t="s">
        <v>44</v>
      </c>
      <c r="C1248" t="s">
        <v>104</v>
      </c>
      <c r="D1248" s="6">
        <v>44753</v>
      </c>
      <c r="F1248" s="46"/>
      <c r="G1248" s="46"/>
      <c r="H1248" s="46"/>
      <c r="FZ1248">
        <v>0</v>
      </c>
      <c r="GA1248">
        <v>1</v>
      </c>
    </row>
    <row r="1249" spans="1:183" x14ac:dyDescent="0.3">
      <c r="A1249" t="s">
        <v>52</v>
      </c>
      <c r="B1249" t="s">
        <v>44</v>
      </c>
      <c r="C1249" t="s">
        <v>104</v>
      </c>
      <c r="D1249" s="6">
        <v>44758</v>
      </c>
      <c r="F1249" s="46"/>
      <c r="G1249" s="46"/>
      <c r="H1249" s="46"/>
      <c r="FZ1249">
        <v>0</v>
      </c>
      <c r="GA1249">
        <v>1</v>
      </c>
    </row>
    <row r="1250" spans="1:183" x14ac:dyDescent="0.3">
      <c r="A1250" t="s">
        <v>52</v>
      </c>
      <c r="B1250" t="s">
        <v>44</v>
      </c>
      <c r="C1250" t="s">
        <v>104</v>
      </c>
      <c r="D1250" s="6">
        <v>44759</v>
      </c>
      <c r="F1250" s="46"/>
      <c r="G1250" s="46"/>
      <c r="H1250" s="46"/>
      <c r="FZ1250">
        <v>0</v>
      </c>
      <c r="GA1250">
        <v>1</v>
      </c>
    </row>
    <row r="1251" spans="1:183" x14ac:dyDescent="0.3">
      <c r="A1251" t="s">
        <v>52</v>
      </c>
      <c r="B1251" t="s">
        <v>44</v>
      </c>
      <c r="C1251" t="s">
        <v>104</v>
      </c>
      <c r="D1251" s="6">
        <v>44766</v>
      </c>
      <c r="F1251" s="46"/>
      <c r="G1251" s="46"/>
      <c r="H1251" s="46"/>
      <c r="FZ1251">
        <v>0</v>
      </c>
      <c r="GA1251">
        <v>1</v>
      </c>
    </row>
    <row r="1252" spans="1:183" x14ac:dyDescent="0.3">
      <c r="A1252" t="s">
        <v>52</v>
      </c>
      <c r="B1252" t="s">
        <v>44</v>
      </c>
      <c r="C1252" t="s">
        <v>104</v>
      </c>
      <c r="D1252" s="6">
        <v>44771</v>
      </c>
      <c r="F1252" s="46"/>
      <c r="G1252" s="46"/>
      <c r="H1252" s="46"/>
      <c r="FZ1252">
        <v>0</v>
      </c>
      <c r="GA1252">
        <v>1</v>
      </c>
    </row>
    <row r="1253" spans="1:183" x14ac:dyDescent="0.3">
      <c r="A1253" t="s">
        <v>52</v>
      </c>
      <c r="B1253" t="s">
        <v>44</v>
      </c>
      <c r="C1253" t="s">
        <v>104</v>
      </c>
      <c r="D1253" s="6">
        <v>44789</v>
      </c>
      <c r="F1253" s="46"/>
      <c r="G1253" s="46"/>
      <c r="H1253" s="46"/>
      <c r="FZ1253">
        <v>0</v>
      </c>
      <c r="GA1253">
        <v>1</v>
      </c>
    </row>
    <row r="1254" spans="1:183" x14ac:dyDescent="0.3">
      <c r="A1254" t="s">
        <v>52</v>
      </c>
      <c r="B1254" t="s">
        <v>44</v>
      </c>
      <c r="C1254" t="s">
        <v>104</v>
      </c>
      <c r="D1254" s="6">
        <v>44790</v>
      </c>
      <c r="F1254" s="46"/>
      <c r="G1254" s="46"/>
      <c r="H1254" s="46"/>
      <c r="FZ1254">
        <v>0</v>
      </c>
      <c r="GA1254">
        <v>1</v>
      </c>
    </row>
    <row r="1255" spans="1:183" x14ac:dyDescent="0.3">
      <c r="A1255" t="s">
        <v>52</v>
      </c>
      <c r="B1255" t="s">
        <v>44</v>
      </c>
      <c r="C1255" t="s">
        <v>104</v>
      </c>
      <c r="D1255" s="6">
        <v>44792</v>
      </c>
      <c r="F1255" s="46"/>
      <c r="G1255" s="46"/>
      <c r="H1255" s="46"/>
      <c r="FZ1255">
        <v>0</v>
      </c>
      <c r="GA1255">
        <v>1</v>
      </c>
    </row>
    <row r="1256" spans="1:183" x14ac:dyDescent="0.3">
      <c r="A1256" t="s">
        <v>52</v>
      </c>
      <c r="B1256" t="s">
        <v>44</v>
      </c>
      <c r="C1256" t="s">
        <v>104</v>
      </c>
      <c r="D1256" s="6">
        <v>44806</v>
      </c>
      <c r="F1256" s="46"/>
      <c r="G1256" s="46"/>
      <c r="H1256" s="46"/>
      <c r="FZ1256">
        <v>0</v>
      </c>
      <c r="GA1256">
        <v>1</v>
      </c>
    </row>
    <row r="1257" spans="1:183" x14ac:dyDescent="0.3">
      <c r="A1257" t="s">
        <v>52</v>
      </c>
      <c r="B1257" t="s">
        <v>44</v>
      </c>
      <c r="C1257" t="s">
        <v>104</v>
      </c>
      <c r="D1257" s="6">
        <v>44809</v>
      </c>
      <c r="F1257" s="46"/>
      <c r="G1257" s="46"/>
      <c r="H1257" s="46"/>
      <c r="FZ1257">
        <v>0</v>
      </c>
      <c r="GA1257">
        <v>1</v>
      </c>
    </row>
    <row r="1258" spans="1:183" x14ac:dyDescent="0.3">
      <c r="A1258" t="s">
        <v>52</v>
      </c>
      <c r="B1258" t="s">
        <v>44</v>
      </c>
      <c r="C1258" t="s">
        <v>104</v>
      </c>
      <c r="D1258" s="6">
        <v>44810</v>
      </c>
      <c r="F1258" s="46"/>
      <c r="G1258" s="46"/>
      <c r="H1258" s="46"/>
      <c r="FZ1258">
        <v>0</v>
      </c>
      <c r="GA1258">
        <v>1</v>
      </c>
    </row>
    <row r="1259" spans="1:183" x14ac:dyDescent="0.3">
      <c r="A1259" t="s">
        <v>52</v>
      </c>
      <c r="B1259" t="s">
        <v>44</v>
      </c>
      <c r="C1259" t="s">
        <v>104</v>
      </c>
      <c r="D1259" s="6">
        <v>44811</v>
      </c>
      <c r="F1259" s="46"/>
      <c r="G1259" s="46"/>
      <c r="H1259" s="46"/>
      <c r="FZ1259">
        <v>0</v>
      </c>
      <c r="GA1259">
        <v>1</v>
      </c>
    </row>
    <row r="1260" spans="1:183" x14ac:dyDescent="0.3">
      <c r="A1260" t="s">
        <v>52</v>
      </c>
      <c r="B1260" t="s">
        <v>44</v>
      </c>
      <c r="C1260" t="s">
        <v>104</v>
      </c>
      <c r="D1260" s="6">
        <v>44812</v>
      </c>
      <c r="F1260" s="46"/>
      <c r="G1260" s="46"/>
      <c r="H1260" s="46"/>
      <c r="FZ1260">
        <v>0</v>
      </c>
      <c r="GA1260">
        <v>1</v>
      </c>
    </row>
    <row r="1261" spans="1:183" x14ac:dyDescent="0.3">
      <c r="A1261" t="s">
        <v>52</v>
      </c>
      <c r="B1261" t="s">
        <v>44</v>
      </c>
      <c r="C1261" t="s">
        <v>104</v>
      </c>
      <c r="D1261" s="6">
        <v>44813</v>
      </c>
      <c r="F1261" s="46"/>
      <c r="G1261" s="46"/>
      <c r="H1261" s="46"/>
      <c r="FZ1261">
        <v>0</v>
      </c>
      <c r="GA1261">
        <v>1</v>
      </c>
    </row>
    <row r="1262" spans="1:183" x14ac:dyDescent="0.3">
      <c r="A1262" t="s">
        <v>52</v>
      </c>
      <c r="B1262" t="s">
        <v>44</v>
      </c>
      <c r="C1262" t="s">
        <v>94</v>
      </c>
      <c r="D1262" s="6">
        <v>44753</v>
      </c>
      <c r="F1262" s="46"/>
      <c r="G1262" s="46"/>
      <c r="H1262" s="46"/>
      <c r="FZ1262">
        <v>0</v>
      </c>
      <c r="GA1262">
        <v>1</v>
      </c>
    </row>
    <row r="1263" spans="1:183" x14ac:dyDescent="0.3">
      <c r="A1263" t="s">
        <v>52</v>
      </c>
      <c r="B1263" t="s">
        <v>44</v>
      </c>
      <c r="C1263" t="s">
        <v>94</v>
      </c>
      <c r="D1263" s="6">
        <v>44758</v>
      </c>
      <c r="F1263" s="46"/>
      <c r="G1263" s="46"/>
      <c r="H1263" s="46"/>
      <c r="FZ1263">
        <v>0</v>
      </c>
      <c r="GA1263">
        <v>1</v>
      </c>
    </row>
    <row r="1264" spans="1:183" x14ac:dyDescent="0.3">
      <c r="A1264" t="s">
        <v>52</v>
      </c>
      <c r="B1264" t="s">
        <v>44</v>
      </c>
      <c r="C1264" t="s">
        <v>94</v>
      </c>
      <c r="D1264" s="6">
        <v>44759</v>
      </c>
      <c r="F1264" s="46"/>
      <c r="G1264" s="46"/>
      <c r="H1264" s="46"/>
      <c r="FZ1264">
        <v>0</v>
      </c>
      <c r="GA1264">
        <v>1</v>
      </c>
    </row>
    <row r="1265" spans="1:183" x14ac:dyDescent="0.3">
      <c r="A1265" t="s">
        <v>52</v>
      </c>
      <c r="B1265" t="s">
        <v>44</v>
      </c>
      <c r="C1265" t="s">
        <v>94</v>
      </c>
      <c r="D1265" s="6">
        <v>44766</v>
      </c>
      <c r="F1265" s="46"/>
      <c r="G1265" s="46"/>
      <c r="H1265" s="46"/>
      <c r="FZ1265">
        <v>0</v>
      </c>
      <c r="GA1265">
        <v>1</v>
      </c>
    </row>
    <row r="1266" spans="1:183" x14ac:dyDescent="0.3">
      <c r="A1266" t="s">
        <v>52</v>
      </c>
      <c r="B1266" t="s">
        <v>44</v>
      </c>
      <c r="C1266" t="s">
        <v>94</v>
      </c>
      <c r="D1266" s="6">
        <v>44771</v>
      </c>
      <c r="F1266" s="46"/>
      <c r="G1266" s="46"/>
      <c r="H1266" s="46"/>
      <c r="FZ1266">
        <v>0</v>
      </c>
      <c r="GA1266">
        <v>1</v>
      </c>
    </row>
    <row r="1267" spans="1:183" x14ac:dyDescent="0.3">
      <c r="A1267" t="s">
        <v>52</v>
      </c>
      <c r="B1267" t="s">
        <v>44</v>
      </c>
      <c r="C1267" t="s">
        <v>94</v>
      </c>
      <c r="D1267" s="6">
        <v>44789</v>
      </c>
      <c r="F1267" s="46"/>
      <c r="G1267" s="46"/>
      <c r="H1267" s="46"/>
      <c r="FZ1267">
        <v>0</v>
      </c>
      <c r="GA1267">
        <v>1</v>
      </c>
    </row>
    <row r="1268" spans="1:183" x14ac:dyDescent="0.3">
      <c r="A1268" t="s">
        <v>52</v>
      </c>
      <c r="B1268" t="s">
        <v>44</v>
      </c>
      <c r="C1268" t="s">
        <v>94</v>
      </c>
      <c r="D1268" s="6">
        <v>44790</v>
      </c>
      <c r="F1268" s="46"/>
      <c r="G1268" s="46"/>
      <c r="H1268" s="46"/>
      <c r="FZ1268">
        <v>0</v>
      </c>
      <c r="GA1268">
        <v>1</v>
      </c>
    </row>
    <row r="1269" spans="1:183" x14ac:dyDescent="0.3">
      <c r="A1269" t="s">
        <v>52</v>
      </c>
      <c r="B1269" t="s">
        <v>44</v>
      </c>
      <c r="C1269" t="s">
        <v>94</v>
      </c>
      <c r="D1269" s="6">
        <v>44792</v>
      </c>
      <c r="F1269" s="46"/>
      <c r="G1269" s="46"/>
      <c r="H1269" s="46"/>
      <c r="FZ1269">
        <v>0</v>
      </c>
      <c r="GA1269">
        <v>1</v>
      </c>
    </row>
    <row r="1270" spans="1:183" x14ac:dyDescent="0.3">
      <c r="A1270" t="s">
        <v>52</v>
      </c>
      <c r="B1270" t="s">
        <v>44</v>
      </c>
      <c r="C1270" t="s">
        <v>94</v>
      </c>
      <c r="D1270" s="6">
        <v>44806</v>
      </c>
      <c r="F1270" s="46"/>
      <c r="G1270" s="46"/>
      <c r="H1270" s="46"/>
      <c r="FZ1270">
        <v>0</v>
      </c>
      <c r="GA1270">
        <v>1</v>
      </c>
    </row>
    <row r="1271" spans="1:183" x14ac:dyDescent="0.3">
      <c r="A1271" t="s">
        <v>52</v>
      </c>
      <c r="B1271" t="s">
        <v>44</v>
      </c>
      <c r="C1271" t="s">
        <v>94</v>
      </c>
      <c r="D1271" s="6">
        <v>44809</v>
      </c>
      <c r="F1271" s="46"/>
      <c r="G1271" s="46"/>
      <c r="H1271" s="46"/>
      <c r="FZ1271">
        <v>0</v>
      </c>
      <c r="GA1271">
        <v>1</v>
      </c>
    </row>
    <row r="1272" spans="1:183" x14ac:dyDescent="0.3">
      <c r="A1272" t="s">
        <v>52</v>
      </c>
      <c r="B1272" t="s">
        <v>44</v>
      </c>
      <c r="C1272" t="s">
        <v>94</v>
      </c>
      <c r="D1272" s="6">
        <v>44810</v>
      </c>
      <c r="F1272" s="46"/>
      <c r="G1272" s="46"/>
      <c r="H1272" s="46"/>
      <c r="FZ1272">
        <v>0</v>
      </c>
      <c r="GA1272">
        <v>1</v>
      </c>
    </row>
    <row r="1273" spans="1:183" x14ac:dyDescent="0.3">
      <c r="A1273" t="s">
        <v>52</v>
      </c>
      <c r="B1273" t="s">
        <v>44</v>
      </c>
      <c r="C1273" t="s">
        <v>94</v>
      </c>
      <c r="D1273" s="6">
        <v>44811</v>
      </c>
      <c r="F1273" s="46"/>
      <c r="G1273" s="46"/>
      <c r="H1273" s="46"/>
      <c r="FZ1273">
        <v>0</v>
      </c>
      <c r="GA1273">
        <v>1</v>
      </c>
    </row>
    <row r="1274" spans="1:183" x14ac:dyDescent="0.3">
      <c r="A1274" t="s">
        <v>52</v>
      </c>
      <c r="B1274" t="s">
        <v>44</v>
      </c>
      <c r="C1274" t="s">
        <v>94</v>
      </c>
      <c r="D1274" s="6">
        <v>44812</v>
      </c>
      <c r="F1274" s="46"/>
      <c r="G1274" s="46"/>
      <c r="H1274" s="46"/>
      <c r="FZ1274">
        <v>0</v>
      </c>
      <c r="GA1274">
        <v>1</v>
      </c>
    </row>
    <row r="1275" spans="1:183" x14ac:dyDescent="0.3">
      <c r="A1275" t="s">
        <v>52</v>
      </c>
      <c r="B1275" t="s">
        <v>44</v>
      </c>
      <c r="C1275" t="s">
        <v>94</v>
      </c>
      <c r="D1275" s="6">
        <v>44813</v>
      </c>
      <c r="F1275" s="46"/>
      <c r="G1275" s="46"/>
      <c r="H1275" s="46"/>
      <c r="FZ1275">
        <v>0</v>
      </c>
      <c r="GA1275">
        <v>1</v>
      </c>
    </row>
    <row r="1276" spans="1:183" x14ac:dyDescent="0.3">
      <c r="A1276" t="s">
        <v>52</v>
      </c>
      <c r="B1276" t="s">
        <v>44</v>
      </c>
      <c r="C1276" t="s">
        <v>102</v>
      </c>
      <c r="D1276" s="6">
        <v>44753</v>
      </c>
      <c r="F1276" s="46"/>
      <c r="G1276" s="46"/>
      <c r="H1276" s="46"/>
      <c r="FZ1276">
        <v>0</v>
      </c>
      <c r="GA1276">
        <v>1</v>
      </c>
    </row>
    <row r="1277" spans="1:183" x14ac:dyDescent="0.3">
      <c r="A1277" t="s">
        <v>52</v>
      </c>
      <c r="B1277" t="s">
        <v>44</v>
      </c>
      <c r="C1277" t="s">
        <v>102</v>
      </c>
      <c r="D1277" s="6">
        <v>44758</v>
      </c>
      <c r="FZ1277">
        <v>0</v>
      </c>
      <c r="GA1277">
        <v>1</v>
      </c>
    </row>
    <row r="1278" spans="1:183" x14ac:dyDescent="0.3">
      <c r="A1278" t="s">
        <v>52</v>
      </c>
      <c r="B1278" t="s">
        <v>44</v>
      </c>
      <c r="C1278" t="s">
        <v>102</v>
      </c>
      <c r="D1278" s="6">
        <v>44759</v>
      </c>
      <c r="FZ1278">
        <v>0</v>
      </c>
      <c r="GA1278">
        <v>1</v>
      </c>
    </row>
    <row r="1279" spans="1:183" x14ac:dyDescent="0.3">
      <c r="A1279" t="s">
        <v>52</v>
      </c>
      <c r="B1279" t="s">
        <v>44</v>
      </c>
      <c r="C1279" t="s">
        <v>102</v>
      </c>
      <c r="D1279" s="6">
        <v>44766</v>
      </c>
      <c r="FZ1279">
        <v>0</v>
      </c>
      <c r="GA1279">
        <v>1</v>
      </c>
    </row>
    <row r="1280" spans="1:183" x14ac:dyDescent="0.3">
      <c r="A1280" t="s">
        <v>52</v>
      </c>
      <c r="B1280" t="s">
        <v>44</v>
      </c>
      <c r="C1280" t="s">
        <v>102</v>
      </c>
      <c r="D1280" s="6">
        <v>44771</v>
      </c>
      <c r="FZ1280">
        <v>0</v>
      </c>
      <c r="GA1280">
        <v>1</v>
      </c>
    </row>
    <row r="1281" spans="1:183" x14ac:dyDescent="0.3">
      <c r="A1281" t="s">
        <v>52</v>
      </c>
      <c r="B1281" t="s">
        <v>44</v>
      </c>
      <c r="C1281" t="s">
        <v>102</v>
      </c>
      <c r="D1281" s="6">
        <v>44789</v>
      </c>
      <c r="FZ1281">
        <v>0</v>
      </c>
      <c r="GA1281">
        <v>1</v>
      </c>
    </row>
    <row r="1282" spans="1:183" x14ac:dyDescent="0.3">
      <c r="A1282" t="s">
        <v>52</v>
      </c>
      <c r="B1282" t="s">
        <v>44</v>
      </c>
      <c r="C1282" t="s">
        <v>102</v>
      </c>
      <c r="D1282" s="6">
        <v>44790</v>
      </c>
      <c r="FZ1282">
        <v>0</v>
      </c>
      <c r="GA1282">
        <v>1</v>
      </c>
    </row>
    <row r="1283" spans="1:183" x14ac:dyDescent="0.3">
      <c r="A1283" t="s">
        <v>52</v>
      </c>
      <c r="B1283" t="s">
        <v>44</v>
      </c>
      <c r="C1283" t="s">
        <v>102</v>
      </c>
      <c r="D1283" s="6">
        <v>44792</v>
      </c>
      <c r="FZ1283">
        <v>0</v>
      </c>
      <c r="GA1283">
        <v>1</v>
      </c>
    </row>
    <row r="1284" spans="1:183" x14ac:dyDescent="0.3">
      <c r="A1284" t="s">
        <v>52</v>
      </c>
      <c r="B1284" t="s">
        <v>44</v>
      </c>
      <c r="C1284" t="s">
        <v>102</v>
      </c>
      <c r="D1284" s="6">
        <v>44806</v>
      </c>
      <c r="FZ1284">
        <v>0</v>
      </c>
      <c r="GA1284">
        <v>1</v>
      </c>
    </row>
    <row r="1285" spans="1:183" x14ac:dyDescent="0.3">
      <c r="A1285" t="s">
        <v>52</v>
      </c>
      <c r="B1285" t="s">
        <v>44</v>
      </c>
      <c r="C1285" t="s">
        <v>102</v>
      </c>
      <c r="D1285" s="6">
        <v>44809</v>
      </c>
      <c r="FZ1285">
        <v>0</v>
      </c>
      <c r="GA1285">
        <v>1</v>
      </c>
    </row>
    <row r="1286" spans="1:183" x14ac:dyDescent="0.3">
      <c r="A1286" t="s">
        <v>52</v>
      </c>
      <c r="B1286" t="s">
        <v>44</v>
      </c>
      <c r="C1286" t="s">
        <v>102</v>
      </c>
      <c r="D1286" s="6">
        <v>44810</v>
      </c>
      <c r="FZ1286">
        <v>0</v>
      </c>
      <c r="GA1286">
        <v>1</v>
      </c>
    </row>
    <row r="1287" spans="1:183" x14ac:dyDescent="0.3">
      <c r="A1287" t="s">
        <v>52</v>
      </c>
      <c r="B1287" t="s">
        <v>44</v>
      </c>
      <c r="C1287" t="s">
        <v>102</v>
      </c>
      <c r="D1287" s="6">
        <v>44811</v>
      </c>
      <c r="FZ1287">
        <v>0</v>
      </c>
      <c r="GA1287">
        <v>1</v>
      </c>
    </row>
    <row r="1288" spans="1:183" x14ac:dyDescent="0.3">
      <c r="A1288" t="s">
        <v>52</v>
      </c>
      <c r="B1288" t="s">
        <v>44</v>
      </c>
      <c r="C1288" t="s">
        <v>102</v>
      </c>
      <c r="D1288" s="6">
        <v>44812</v>
      </c>
      <c r="FZ1288">
        <v>0</v>
      </c>
      <c r="GA1288">
        <v>1</v>
      </c>
    </row>
    <row r="1289" spans="1:183" x14ac:dyDescent="0.3">
      <c r="A1289" t="s">
        <v>52</v>
      </c>
      <c r="B1289" t="s">
        <v>44</v>
      </c>
      <c r="C1289" t="s">
        <v>102</v>
      </c>
      <c r="D1289" s="6">
        <v>44813</v>
      </c>
      <c r="FZ1289">
        <v>0</v>
      </c>
      <c r="GA1289">
        <v>1</v>
      </c>
    </row>
    <row r="1290" spans="1:183" x14ac:dyDescent="0.3">
      <c r="A1290" t="s">
        <v>52</v>
      </c>
      <c r="B1290" t="s">
        <v>44</v>
      </c>
      <c r="C1290" t="s">
        <v>103</v>
      </c>
      <c r="D1290" s="6">
        <v>44753</v>
      </c>
      <c r="FZ1290">
        <v>0</v>
      </c>
      <c r="GA1290">
        <v>1</v>
      </c>
    </row>
    <row r="1291" spans="1:183" x14ac:dyDescent="0.3">
      <c r="A1291" t="s">
        <v>52</v>
      </c>
      <c r="B1291" t="s">
        <v>44</v>
      </c>
      <c r="C1291" t="s">
        <v>103</v>
      </c>
      <c r="D1291" s="6">
        <v>44758</v>
      </c>
      <c r="FZ1291">
        <v>0</v>
      </c>
      <c r="GA1291">
        <v>1</v>
      </c>
    </row>
    <row r="1292" spans="1:183" x14ac:dyDescent="0.3">
      <c r="A1292" t="s">
        <v>52</v>
      </c>
      <c r="B1292" t="s">
        <v>44</v>
      </c>
      <c r="C1292" t="s">
        <v>103</v>
      </c>
      <c r="D1292" s="6">
        <v>44759</v>
      </c>
      <c r="FZ1292">
        <v>0</v>
      </c>
      <c r="GA1292">
        <v>1</v>
      </c>
    </row>
    <row r="1293" spans="1:183" x14ac:dyDescent="0.3">
      <c r="A1293" t="s">
        <v>52</v>
      </c>
      <c r="B1293" t="s">
        <v>44</v>
      </c>
      <c r="C1293" t="s">
        <v>103</v>
      </c>
      <c r="D1293" s="6">
        <v>44766</v>
      </c>
      <c r="FZ1293">
        <v>0</v>
      </c>
      <c r="GA1293">
        <v>1</v>
      </c>
    </row>
    <row r="1294" spans="1:183" x14ac:dyDescent="0.3">
      <c r="A1294" t="s">
        <v>52</v>
      </c>
      <c r="B1294" t="s">
        <v>44</v>
      </c>
      <c r="C1294" t="s">
        <v>103</v>
      </c>
      <c r="D1294" s="6">
        <v>44771</v>
      </c>
      <c r="FZ1294">
        <v>0</v>
      </c>
      <c r="GA1294">
        <v>1</v>
      </c>
    </row>
    <row r="1295" spans="1:183" x14ac:dyDescent="0.3">
      <c r="A1295" t="s">
        <v>52</v>
      </c>
      <c r="B1295" t="s">
        <v>44</v>
      </c>
      <c r="C1295" t="s">
        <v>103</v>
      </c>
      <c r="D1295" s="6">
        <v>44789</v>
      </c>
      <c r="FZ1295">
        <v>0</v>
      </c>
      <c r="GA1295">
        <v>1</v>
      </c>
    </row>
    <row r="1296" spans="1:183" x14ac:dyDescent="0.3">
      <c r="A1296" t="s">
        <v>52</v>
      </c>
      <c r="B1296" t="s">
        <v>44</v>
      </c>
      <c r="C1296" t="s">
        <v>103</v>
      </c>
      <c r="D1296" s="6">
        <v>44790</v>
      </c>
      <c r="FZ1296">
        <v>0</v>
      </c>
      <c r="GA1296">
        <v>1</v>
      </c>
    </row>
    <row r="1297" spans="1:183" x14ac:dyDescent="0.3">
      <c r="A1297" t="s">
        <v>52</v>
      </c>
      <c r="B1297" t="s">
        <v>44</v>
      </c>
      <c r="C1297" t="s">
        <v>103</v>
      </c>
      <c r="D1297" s="6">
        <v>44792</v>
      </c>
      <c r="FZ1297">
        <v>0</v>
      </c>
      <c r="GA1297">
        <v>1</v>
      </c>
    </row>
    <row r="1298" spans="1:183" x14ac:dyDescent="0.3">
      <c r="A1298" t="s">
        <v>52</v>
      </c>
      <c r="B1298" t="s">
        <v>44</v>
      </c>
      <c r="C1298" t="s">
        <v>103</v>
      </c>
      <c r="D1298" s="6">
        <v>44806</v>
      </c>
      <c r="FZ1298">
        <v>0</v>
      </c>
      <c r="GA1298">
        <v>1</v>
      </c>
    </row>
    <row r="1299" spans="1:183" x14ac:dyDescent="0.3">
      <c r="A1299" t="s">
        <v>52</v>
      </c>
      <c r="B1299" t="s">
        <v>44</v>
      </c>
      <c r="C1299" t="s">
        <v>103</v>
      </c>
      <c r="D1299" s="6">
        <v>44809</v>
      </c>
      <c r="FZ1299">
        <v>0</v>
      </c>
      <c r="GA1299">
        <v>1</v>
      </c>
    </row>
    <row r="1300" spans="1:183" x14ac:dyDescent="0.3">
      <c r="A1300" t="s">
        <v>52</v>
      </c>
      <c r="B1300" t="s">
        <v>44</v>
      </c>
      <c r="C1300" t="s">
        <v>103</v>
      </c>
      <c r="D1300" s="6">
        <v>44810</v>
      </c>
      <c r="FZ1300">
        <v>0</v>
      </c>
      <c r="GA1300">
        <v>1</v>
      </c>
    </row>
    <row r="1301" spans="1:183" x14ac:dyDescent="0.3">
      <c r="A1301" t="s">
        <v>52</v>
      </c>
      <c r="B1301" t="s">
        <v>44</v>
      </c>
      <c r="C1301" t="s">
        <v>103</v>
      </c>
      <c r="D1301" s="6">
        <v>44811</v>
      </c>
      <c r="FZ1301">
        <v>0</v>
      </c>
      <c r="GA1301">
        <v>1</v>
      </c>
    </row>
    <row r="1302" spans="1:183" x14ac:dyDescent="0.3">
      <c r="A1302" t="s">
        <v>52</v>
      </c>
      <c r="B1302" t="s">
        <v>44</v>
      </c>
      <c r="C1302" t="s">
        <v>103</v>
      </c>
      <c r="D1302" s="6">
        <v>44812</v>
      </c>
      <c r="FZ1302">
        <v>0</v>
      </c>
      <c r="GA1302">
        <v>1</v>
      </c>
    </row>
    <row r="1303" spans="1:183" x14ac:dyDescent="0.3">
      <c r="A1303" t="s">
        <v>52</v>
      </c>
      <c r="B1303" t="s">
        <v>44</v>
      </c>
      <c r="C1303" t="s">
        <v>103</v>
      </c>
      <c r="D1303" s="6">
        <v>44813</v>
      </c>
      <c r="FZ1303">
        <v>0</v>
      </c>
      <c r="GA1303">
        <v>1</v>
      </c>
    </row>
    <row r="1304" spans="1:183" x14ac:dyDescent="0.3">
      <c r="A1304" t="s">
        <v>52</v>
      </c>
      <c r="B1304" t="s">
        <v>44</v>
      </c>
      <c r="C1304" t="s">
        <v>108</v>
      </c>
      <c r="D1304" s="6">
        <v>44753</v>
      </c>
      <c r="FZ1304">
        <v>0</v>
      </c>
      <c r="GA1304">
        <v>1</v>
      </c>
    </row>
    <row r="1305" spans="1:183" x14ac:dyDescent="0.3">
      <c r="A1305" t="s">
        <v>52</v>
      </c>
      <c r="B1305" t="s">
        <v>44</v>
      </c>
      <c r="C1305" t="s">
        <v>108</v>
      </c>
      <c r="D1305" s="6">
        <v>44758</v>
      </c>
      <c r="FZ1305">
        <v>0</v>
      </c>
      <c r="GA1305">
        <v>1</v>
      </c>
    </row>
    <row r="1306" spans="1:183" x14ac:dyDescent="0.3">
      <c r="A1306" t="s">
        <v>52</v>
      </c>
      <c r="B1306" t="s">
        <v>44</v>
      </c>
      <c r="C1306" t="s">
        <v>108</v>
      </c>
      <c r="D1306" s="6">
        <v>44759</v>
      </c>
      <c r="FZ1306">
        <v>0</v>
      </c>
      <c r="GA1306">
        <v>1</v>
      </c>
    </row>
    <row r="1307" spans="1:183" x14ac:dyDescent="0.3">
      <c r="A1307" t="s">
        <v>52</v>
      </c>
      <c r="B1307" t="s">
        <v>44</v>
      </c>
      <c r="C1307" t="s">
        <v>108</v>
      </c>
      <c r="D1307" s="6">
        <v>44766</v>
      </c>
      <c r="FZ1307">
        <v>0</v>
      </c>
      <c r="GA1307">
        <v>1</v>
      </c>
    </row>
    <row r="1308" spans="1:183" x14ac:dyDescent="0.3">
      <c r="A1308" t="s">
        <v>52</v>
      </c>
      <c r="B1308" t="s">
        <v>44</v>
      </c>
      <c r="C1308" t="s">
        <v>108</v>
      </c>
      <c r="D1308" s="6">
        <v>44771</v>
      </c>
      <c r="FZ1308">
        <v>0</v>
      </c>
      <c r="GA1308">
        <v>1</v>
      </c>
    </row>
    <row r="1309" spans="1:183" x14ac:dyDescent="0.3">
      <c r="A1309" t="s">
        <v>52</v>
      </c>
      <c r="B1309" t="s">
        <v>44</v>
      </c>
      <c r="C1309" t="s">
        <v>108</v>
      </c>
      <c r="D1309" s="6">
        <v>44789</v>
      </c>
      <c r="FZ1309">
        <v>0</v>
      </c>
      <c r="GA1309">
        <v>1</v>
      </c>
    </row>
    <row r="1310" spans="1:183" x14ac:dyDescent="0.3">
      <c r="A1310" t="s">
        <v>52</v>
      </c>
      <c r="B1310" t="s">
        <v>44</v>
      </c>
      <c r="C1310" t="s">
        <v>108</v>
      </c>
      <c r="D1310" s="6">
        <v>44790</v>
      </c>
      <c r="FZ1310">
        <v>0</v>
      </c>
      <c r="GA1310">
        <v>1</v>
      </c>
    </row>
    <row r="1311" spans="1:183" x14ac:dyDescent="0.3">
      <c r="A1311" t="s">
        <v>52</v>
      </c>
      <c r="B1311" t="s">
        <v>44</v>
      </c>
      <c r="C1311" t="s">
        <v>108</v>
      </c>
      <c r="D1311" s="6">
        <v>44792</v>
      </c>
      <c r="FZ1311">
        <v>0</v>
      </c>
      <c r="GA1311">
        <v>1</v>
      </c>
    </row>
    <row r="1312" spans="1:183" x14ac:dyDescent="0.3">
      <c r="A1312" t="s">
        <v>52</v>
      </c>
      <c r="B1312" t="s">
        <v>44</v>
      </c>
      <c r="C1312" t="s">
        <v>108</v>
      </c>
      <c r="D1312" s="6">
        <v>44806</v>
      </c>
      <c r="FZ1312">
        <v>0</v>
      </c>
      <c r="GA1312">
        <v>1</v>
      </c>
    </row>
    <row r="1313" spans="1:183" x14ac:dyDescent="0.3">
      <c r="A1313" t="s">
        <v>52</v>
      </c>
      <c r="B1313" t="s">
        <v>44</v>
      </c>
      <c r="C1313" t="s">
        <v>108</v>
      </c>
      <c r="D1313" s="6">
        <v>44809</v>
      </c>
      <c r="FZ1313">
        <v>0</v>
      </c>
      <c r="GA1313">
        <v>1</v>
      </c>
    </row>
    <row r="1314" spans="1:183" x14ac:dyDescent="0.3">
      <c r="A1314" t="s">
        <v>52</v>
      </c>
      <c r="B1314" t="s">
        <v>44</v>
      </c>
      <c r="C1314" t="s">
        <v>108</v>
      </c>
      <c r="D1314" s="6">
        <v>44810</v>
      </c>
      <c r="FZ1314">
        <v>0</v>
      </c>
      <c r="GA1314">
        <v>1</v>
      </c>
    </row>
    <row r="1315" spans="1:183" x14ac:dyDescent="0.3">
      <c r="A1315" t="s">
        <v>52</v>
      </c>
      <c r="B1315" t="s">
        <v>44</v>
      </c>
      <c r="C1315" t="s">
        <v>108</v>
      </c>
      <c r="D1315" s="6">
        <v>44811</v>
      </c>
      <c r="FZ1315">
        <v>0</v>
      </c>
      <c r="GA1315">
        <v>1</v>
      </c>
    </row>
    <row r="1316" spans="1:183" x14ac:dyDescent="0.3">
      <c r="A1316" t="s">
        <v>52</v>
      </c>
      <c r="B1316" t="s">
        <v>44</v>
      </c>
      <c r="C1316" t="s">
        <v>108</v>
      </c>
      <c r="D1316" s="6">
        <v>44812</v>
      </c>
      <c r="FZ1316">
        <v>0</v>
      </c>
      <c r="GA1316">
        <v>1</v>
      </c>
    </row>
    <row r="1317" spans="1:183" x14ac:dyDescent="0.3">
      <c r="A1317" t="s">
        <v>52</v>
      </c>
      <c r="B1317" t="s">
        <v>44</v>
      </c>
      <c r="C1317" t="s">
        <v>108</v>
      </c>
      <c r="D1317" s="6">
        <v>44813</v>
      </c>
      <c r="FZ1317">
        <v>0</v>
      </c>
      <c r="GA1317">
        <v>1</v>
      </c>
    </row>
    <row r="1318" spans="1:183" x14ac:dyDescent="0.3">
      <c r="A1318" t="s">
        <v>52</v>
      </c>
      <c r="B1318" t="s">
        <v>44</v>
      </c>
      <c r="C1318" t="s">
        <v>106</v>
      </c>
      <c r="D1318" s="6">
        <v>44753</v>
      </c>
      <c r="FZ1318">
        <v>0</v>
      </c>
      <c r="GA1318">
        <v>1</v>
      </c>
    </row>
    <row r="1319" spans="1:183" x14ac:dyDescent="0.3">
      <c r="A1319" t="s">
        <v>52</v>
      </c>
      <c r="B1319" t="s">
        <v>44</v>
      </c>
      <c r="C1319" t="s">
        <v>106</v>
      </c>
      <c r="D1319" s="6">
        <v>44758</v>
      </c>
      <c r="FZ1319">
        <v>0</v>
      </c>
      <c r="GA1319">
        <v>1</v>
      </c>
    </row>
    <row r="1320" spans="1:183" x14ac:dyDescent="0.3">
      <c r="A1320" t="s">
        <v>52</v>
      </c>
      <c r="B1320" t="s">
        <v>44</v>
      </c>
      <c r="C1320" t="s">
        <v>106</v>
      </c>
      <c r="D1320" s="6">
        <v>44759</v>
      </c>
      <c r="FZ1320">
        <v>0</v>
      </c>
      <c r="GA1320">
        <v>1</v>
      </c>
    </row>
    <row r="1321" spans="1:183" x14ac:dyDescent="0.3">
      <c r="A1321" t="s">
        <v>52</v>
      </c>
      <c r="B1321" t="s">
        <v>44</v>
      </c>
      <c r="C1321" t="s">
        <v>106</v>
      </c>
      <c r="D1321" s="6">
        <v>44766</v>
      </c>
      <c r="FZ1321">
        <v>0</v>
      </c>
      <c r="GA1321">
        <v>1</v>
      </c>
    </row>
    <row r="1322" spans="1:183" x14ac:dyDescent="0.3">
      <c r="A1322" t="s">
        <v>52</v>
      </c>
      <c r="B1322" t="s">
        <v>44</v>
      </c>
      <c r="C1322" t="s">
        <v>106</v>
      </c>
      <c r="D1322" s="6">
        <v>44771</v>
      </c>
      <c r="AR1322" s="34"/>
      <c r="FZ1322">
        <v>0</v>
      </c>
      <c r="GA1322">
        <v>1</v>
      </c>
    </row>
    <row r="1323" spans="1:183" x14ac:dyDescent="0.3">
      <c r="A1323" t="s">
        <v>52</v>
      </c>
      <c r="B1323" t="s">
        <v>44</v>
      </c>
      <c r="C1323" t="s">
        <v>106</v>
      </c>
      <c r="D1323" s="6">
        <v>44789</v>
      </c>
      <c r="FZ1323">
        <v>0</v>
      </c>
      <c r="GA1323">
        <v>1</v>
      </c>
    </row>
    <row r="1324" spans="1:183" x14ac:dyDescent="0.3">
      <c r="A1324" t="s">
        <v>52</v>
      </c>
      <c r="B1324" t="s">
        <v>44</v>
      </c>
      <c r="C1324" t="s">
        <v>106</v>
      </c>
      <c r="D1324" s="6">
        <v>44790</v>
      </c>
      <c r="FZ1324">
        <v>0</v>
      </c>
      <c r="GA1324">
        <v>1</v>
      </c>
    </row>
    <row r="1325" spans="1:183" x14ac:dyDescent="0.3">
      <c r="A1325" t="s">
        <v>52</v>
      </c>
      <c r="B1325" t="s">
        <v>44</v>
      </c>
      <c r="C1325" t="s">
        <v>106</v>
      </c>
      <c r="D1325" s="6">
        <v>44792</v>
      </c>
      <c r="FZ1325">
        <v>0</v>
      </c>
      <c r="GA1325">
        <v>1</v>
      </c>
    </row>
    <row r="1326" spans="1:183" x14ac:dyDescent="0.3">
      <c r="A1326" t="s">
        <v>52</v>
      </c>
      <c r="B1326" t="s">
        <v>44</v>
      </c>
      <c r="C1326" t="s">
        <v>106</v>
      </c>
      <c r="D1326" s="6">
        <v>44806</v>
      </c>
      <c r="FZ1326">
        <v>0</v>
      </c>
      <c r="GA1326">
        <v>1</v>
      </c>
    </row>
    <row r="1327" spans="1:183" x14ac:dyDescent="0.3">
      <c r="A1327" t="s">
        <v>52</v>
      </c>
      <c r="B1327" t="s">
        <v>44</v>
      </c>
      <c r="C1327" t="s">
        <v>106</v>
      </c>
      <c r="D1327" s="6">
        <v>44809</v>
      </c>
      <c r="FZ1327">
        <v>0</v>
      </c>
      <c r="GA1327">
        <v>1</v>
      </c>
    </row>
    <row r="1328" spans="1:183" x14ac:dyDescent="0.3">
      <c r="A1328" t="s">
        <v>52</v>
      </c>
      <c r="B1328" t="s">
        <v>44</v>
      </c>
      <c r="C1328" t="s">
        <v>106</v>
      </c>
      <c r="D1328" s="6">
        <v>44810</v>
      </c>
      <c r="FZ1328">
        <v>0</v>
      </c>
      <c r="GA1328">
        <v>1</v>
      </c>
    </row>
    <row r="1329" spans="1:183" x14ac:dyDescent="0.3">
      <c r="A1329" t="s">
        <v>52</v>
      </c>
      <c r="B1329" t="s">
        <v>44</v>
      </c>
      <c r="C1329" t="s">
        <v>106</v>
      </c>
      <c r="D1329" s="6">
        <v>44811</v>
      </c>
      <c r="FZ1329">
        <v>0</v>
      </c>
      <c r="GA1329">
        <v>1</v>
      </c>
    </row>
    <row r="1330" spans="1:183" x14ac:dyDescent="0.3">
      <c r="A1330" t="s">
        <v>52</v>
      </c>
      <c r="B1330" t="s">
        <v>44</v>
      </c>
      <c r="C1330" t="s">
        <v>106</v>
      </c>
      <c r="D1330" s="6">
        <v>44812</v>
      </c>
      <c r="FZ1330">
        <v>0</v>
      </c>
      <c r="GA1330">
        <v>1</v>
      </c>
    </row>
    <row r="1331" spans="1:183" x14ac:dyDescent="0.3">
      <c r="A1331" t="s">
        <v>52</v>
      </c>
      <c r="B1331" t="s">
        <v>44</v>
      </c>
      <c r="C1331" t="s">
        <v>106</v>
      </c>
      <c r="D1331" s="6">
        <v>44813</v>
      </c>
      <c r="FZ1331">
        <v>0</v>
      </c>
      <c r="GA1331">
        <v>1</v>
      </c>
    </row>
    <row r="1332" spans="1:183" x14ac:dyDescent="0.3">
      <c r="A1332" t="s">
        <v>52</v>
      </c>
      <c r="B1332" t="s">
        <v>44</v>
      </c>
      <c r="C1332" t="s">
        <v>107</v>
      </c>
      <c r="D1332" s="6">
        <v>44753</v>
      </c>
      <c r="FZ1332">
        <v>0</v>
      </c>
      <c r="GA1332">
        <v>1</v>
      </c>
    </row>
    <row r="1333" spans="1:183" x14ac:dyDescent="0.3">
      <c r="A1333" t="s">
        <v>52</v>
      </c>
      <c r="B1333" t="s">
        <v>44</v>
      </c>
      <c r="C1333" t="s">
        <v>107</v>
      </c>
      <c r="D1333" s="6">
        <v>44758</v>
      </c>
      <c r="FZ1333">
        <v>0</v>
      </c>
      <c r="GA1333">
        <v>1</v>
      </c>
    </row>
    <row r="1334" spans="1:183" x14ac:dyDescent="0.3">
      <c r="A1334" t="s">
        <v>52</v>
      </c>
      <c r="B1334" t="s">
        <v>44</v>
      </c>
      <c r="C1334" t="s">
        <v>107</v>
      </c>
      <c r="D1334" s="6">
        <v>44759</v>
      </c>
      <c r="FZ1334">
        <v>0</v>
      </c>
      <c r="GA1334">
        <v>1</v>
      </c>
    </row>
    <row r="1335" spans="1:183" x14ac:dyDescent="0.3">
      <c r="A1335" t="s">
        <v>52</v>
      </c>
      <c r="B1335" t="s">
        <v>44</v>
      </c>
      <c r="C1335" t="s">
        <v>107</v>
      </c>
      <c r="D1335" s="6">
        <v>44766</v>
      </c>
      <c r="FZ1335">
        <v>0</v>
      </c>
      <c r="GA1335">
        <v>1</v>
      </c>
    </row>
    <row r="1336" spans="1:183" x14ac:dyDescent="0.3">
      <c r="A1336" t="s">
        <v>52</v>
      </c>
      <c r="B1336" t="s">
        <v>44</v>
      </c>
      <c r="C1336" t="s">
        <v>107</v>
      </c>
      <c r="D1336" s="6">
        <v>44771</v>
      </c>
      <c r="FZ1336">
        <v>0</v>
      </c>
      <c r="GA1336">
        <v>1</v>
      </c>
    </row>
    <row r="1337" spans="1:183" x14ac:dyDescent="0.3">
      <c r="A1337" t="s">
        <v>52</v>
      </c>
      <c r="B1337" t="s">
        <v>44</v>
      </c>
      <c r="C1337" t="s">
        <v>107</v>
      </c>
      <c r="D1337" s="6">
        <v>44789</v>
      </c>
      <c r="FZ1337">
        <v>0</v>
      </c>
      <c r="GA1337">
        <v>1</v>
      </c>
    </row>
    <row r="1338" spans="1:183" x14ac:dyDescent="0.3">
      <c r="A1338" t="s">
        <v>52</v>
      </c>
      <c r="B1338" t="s">
        <v>44</v>
      </c>
      <c r="C1338" t="s">
        <v>107</v>
      </c>
      <c r="D1338" s="6">
        <v>44790</v>
      </c>
      <c r="FZ1338">
        <v>0</v>
      </c>
      <c r="GA1338">
        <v>1</v>
      </c>
    </row>
    <row r="1339" spans="1:183" x14ac:dyDescent="0.3">
      <c r="A1339" t="s">
        <v>52</v>
      </c>
      <c r="B1339" t="s">
        <v>44</v>
      </c>
      <c r="C1339" t="s">
        <v>107</v>
      </c>
      <c r="D1339" s="6">
        <v>44792</v>
      </c>
      <c r="FZ1339">
        <v>0</v>
      </c>
      <c r="GA1339">
        <v>1</v>
      </c>
    </row>
    <row r="1340" spans="1:183" x14ac:dyDescent="0.3">
      <c r="A1340" t="s">
        <v>52</v>
      </c>
      <c r="B1340" t="s">
        <v>44</v>
      </c>
      <c r="C1340" t="s">
        <v>107</v>
      </c>
      <c r="D1340" s="6">
        <v>44806</v>
      </c>
      <c r="FZ1340">
        <v>0</v>
      </c>
      <c r="GA1340">
        <v>1</v>
      </c>
    </row>
    <row r="1341" spans="1:183" x14ac:dyDescent="0.3">
      <c r="A1341" t="s">
        <v>52</v>
      </c>
      <c r="B1341" t="s">
        <v>44</v>
      </c>
      <c r="C1341" t="s">
        <v>107</v>
      </c>
      <c r="D1341" s="6">
        <v>44809</v>
      </c>
      <c r="FZ1341">
        <v>0</v>
      </c>
      <c r="GA1341">
        <v>1</v>
      </c>
    </row>
    <row r="1342" spans="1:183" x14ac:dyDescent="0.3">
      <c r="A1342" t="s">
        <v>52</v>
      </c>
      <c r="B1342" t="s">
        <v>44</v>
      </c>
      <c r="C1342" t="s">
        <v>107</v>
      </c>
      <c r="D1342" s="6">
        <v>44810</v>
      </c>
      <c r="FZ1342">
        <v>0</v>
      </c>
      <c r="GA1342">
        <v>1</v>
      </c>
    </row>
    <row r="1343" spans="1:183" x14ac:dyDescent="0.3">
      <c r="A1343" t="s">
        <v>52</v>
      </c>
      <c r="B1343" t="s">
        <v>44</v>
      </c>
      <c r="C1343" t="s">
        <v>107</v>
      </c>
      <c r="D1343" s="6">
        <v>44811</v>
      </c>
      <c r="FZ1343">
        <v>0</v>
      </c>
      <c r="GA1343">
        <v>1</v>
      </c>
    </row>
    <row r="1344" spans="1:183" x14ac:dyDescent="0.3">
      <c r="A1344" t="s">
        <v>52</v>
      </c>
      <c r="B1344" t="s">
        <v>44</v>
      </c>
      <c r="C1344" t="s">
        <v>107</v>
      </c>
      <c r="D1344" s="6">
        <v>44812</v>
      </c>
      <c r="FZ1344">
        <v>0</v>
      </c>
      <c r="GA1344">
        <v>1</v>
      </c>
    </row>
    <row r="1345" spans="1:183" x14ac:dyDescent="0.3">
      <c r="A1345" t="s">
        <v>52</v>
      </c>
      <c r="B1345" t="s">
        <v>44</v>
      </c>
      <c r="C1345" t="s">
        <v>107</v>
      </c>
      <c r="D1345" s="6">
        <v>44813</v>
      </c>
      <c r="FZ1345">
        <v>0</v>
      </c>
      <c r="GA1345">
        <v>1</v>
      </c>
    </row>
    <row r="1346" spans="1:183" x14ac:dyDescent="0.3">
      <c r="A1346" t="s">
        <v>52</v>
      </c>
      <c r="B1346" t="s">
        <v>44</v>
      </c>
      <c r="C1346" t="s">
        <v>97</v>
      </c>
      <c r="D1346" s="6">
        <v>44753</v>
      </c>
      <c r="FZ1346">
        <v>0</v>
      </c>
      <c r="GA1346">
        <v>1</v>
      </c>
    </row>
    <row r="1347" spans="1:183" x14ac:dyDescent="0.3">
      <c r="A1347" t="s">
        <v>52</v>
      </c>
      <c r="B1347" t="s">
        <v>44</v>
      </c>
      <c r="C1347" t="s">
        <v>97</v>
      </c>
      <c r="D1347" s="6">
        <v>44758</v>
      </c>
      <c r="FZ1347">
        <v>0</v>
      </c>
      <c r="GA1347">
        <v>1</v>
      </c>
    </row>
    <row r="1348" spans="1:183" x14ac:dyDescent="0.3">
      <c r="A1348" t="s">
        <v>52</v>
      </c>
      <c r="B1348" t="s">
        <v>44</v>
      </c>
      <c r="C1348" t="s">
        <v>97</v>
      </c>
      <c r="D1348" s="6">
        <v>44759</v>
      </c>
      <c r="FZ1348">
        <v>0</v>
      </c>
      <c r="GA1348">
        <v>1</v>
      </c>
    </row>
    <row r="1349" spans="1:183" x14ac:dyDescent="0.3">
      <c r="A1349" t="s">
        <v>52</v>
      </c>
      <c r="B1349" t="s">
        <v>44</v>
      </c>
      <c r="C1349" t="s">
        <v>97</v>
      </c>
      <c r="D1349" s="6">
        <v>44766</v>
      </c>
      <c r="FZ1349">
        <v>0</v>
      </c>
      <c r="GA1349">
        <v>1</v>
      </c>
    </row>
    <row r="1350" spans="1:183" x14ac:dyDescent="0.3">
      <c r="A1350" t="s">
        <v>52</v>
      </c>
      <c r="B1350" t="s">
        <v>44</v>
      </c>
      <c r="C1350" t="s">
        <v>97</v>
      </c>
      <c r="D1350" s="6">
        <v>44771</v>
      </c>
      <c r="FZ1350">
        <v>0</v>
      </c>
      <c r="GA1350">
        <v>1</v>
      </c>
    </row>
    <row r="1351" spans="1:183" x14ac:dyDescent="0.3">
      <c r="A1351" t="s">
        <v>52</v>
      </c>
      <c r="B1351" t="s">
        <v>44</v>
      </c>
      <c r="C1351" t="s">
        <v>97</v>
      </c>
      <c r="D1351" s="6">
        <v>44789</v>
      </c>
      <c r="FZ1351">
        <v>0</v>
      </c>
      <c r="GA1351">
        <v>1</v>
      </c>
    </row>
    <row r="1352" spans="1:183" x14ac:dyDescent="0.3">
      <c r="A1352" t="s">
        <v>52</v>
      </c>
      <c r="B1352" t="s">
        <v>44</v>
      </c>
      <c r="C1352" t="s">
        <v>97</v>
      </c>
      <c r="D1352" s="6">
        <v>44790</v>
      </c>
      <c r="FZ1352">
        <v>0</v>
      </c>
      <c r="GA1352">
        <v>1</v>
      </c>
    </row>
    <row r="1353" spans="1:183" x14ac:dyDescent="0.3">
      <c r="A1353" t="s">
        <v>52</v>
      </c>
      <c r="B1353" t="s">
        <v>44</v>
      </c>
      <c r="C1353" t="s">
        <v>97</v>
      </c>
      <c r="D1353" s="6">
        <v>44792</v>
      </c>
      <c r="FZ1353">
        <v>0</v>
      </c>
      <c r="GA1353">
        <v>1</v>
      </c>
    </row>
    <row r="1354" spans="1:183" x14ac:dyDescent="0.3">
      <c r="A1354" t="s">
        <v>52</v>
      </c>
      <c r="B1354" t="s">
        <v>44</v>
      </c>
      <c r="C1354" t="s">
        <v>97</v>
      </c>
      <c r="D1354" s="6">
        <v>44806</v>
      </c>
      <c r="FZ1354">
        <v>0</v>
      </c>
      <c r="GA1354">
        <v>1</v>
      </c>
    </row>
    <row r="1355" spans="1:183" x14ac:dyDescent="0.3">
      <c r="A1355" t="s">
        <v>52</v>
      </c>
      <c r="B1355" t="s">
        <v>44</v>
      </c>
      <c r="C1355" t="s">
        <v>97</v>
      </c>
      <c r="D1355" s="6">
        <v>44809</v>
      </c>
      <c r="FZ1355">
        <v>0</v>
      </c>
      <c r="GA1355">
        <v>1</v>
      </c>
    </row>
    <row r="1356" spans="1:183" x14ac:dyDescent="0.3">
      <c r="A1356" t="s">
        <v>52</v>
      </c>
      <c r="B1356" t="s">
        <v>44</v>
      </c>
      <c r="C1356" t="s">
        <v>97</v>
      </c>
      <c r="D1356" s="6">
        <v>44810</v>
      </c>
      <c r="FZ1356">
        <v>0</v>
      </c>
      <c r="GA1356">
        <v>1</v>
      </c>
    </row>
    <row r="1357" spans="1:183" x14ac:dyDescent="0.3">
      <c r="A1357" t="s">
        <v>52</v>
      </c>
      <c r="B1357" t="s">
        <v>44</v>
      </c>
      <c r="C1357" t="s">
        <v>97</v>
      </c>
      <c r="D1357" s="6">
        <v>44811</v>
      </c>
      <c r="FZ1357">
        <v>0</v>
      </c>
      <c r="GA1357">
        <v>1</v>
      </c>
    </row>
    <row r="1358" spans="1:183" x14ac:dyDescent="0.3">
      <c r="A1358" t="s">
        <v>52</v>
      </c>
      <c r="B1358" t="s">
        <v>44</v>
      </c>
      <c r="C1358" t="s">
        <v>97</v>
      </c>
      <c r="D1358" s="6">
        <v>44812</v>
      </c>
      <c r="FZ1358">
        <v>0</v>
      </c>
      <c r="GA1358">
        <v>1</v>
      </c>
    </row>
    <row r="1359" spans="1:183" x14ac:dyDescent="0.3">
      <c r="A1359" t="s">
        <v>52</v>
      </c>
      <c r="B1359" t="s">
        <v>44</v>
      </c>
      <c r="C1359" t="s">
        <v>97</v>
      </c>
      <c r="D1359" s="6">
        <v>44813</v>
      </c>
      <c r="FZ1359">
        <v>0</v>
      </c>
      <c r="GA1359">
        <v>1</v>
      </c>
    </row>
    <row r="1360" spans="1:183" x14ac:dyDescent="0.3">
      <c r="A1360" t="s">
        <v>52</v>
      </c>
      <c r="B1360" t="s">
        <v>44</v>
      </c>
      <c r="C1360" t="s">
        <v>96</v>
      </c>
      <c r="D1360" s="6">
        <v>44753</v>
      </c>
      <c r="FZ1360">
        <v>0</v>
      </c>
      <c r="GA1360">
        <v>1</v>
      </c>
    </row>
    <row r="1361" spans="1:183" x14ac:dyDescent="0.3">
      <c r="A1361" t="s">
        <v>52</v>
      </c>
      <c r="B1361" t="s">
        <v>44</v>
      </c>
      <c r="C1361" t="s">
        <v>96</v>
      </c>
      <c r="D1361" s="6">
        <v>44758</v>
      </c>
      <c r="FZ1361">
        <v>0</v>
      </c>
      <c r="GA1361">
        <v>1</v>
      </c>
    </row>
    <row r="1362" spans="1:183" x14ac:dyDescent="0.3">
      <c r="A1362" t="s">
        <v>52</v>
      </c>
      <c r="B1362" t="s">
        <v>44</v>
      </c>
      <c r="C1362" t="s">
        <v>96</v>
      </c>
      <c r="D1362" s="6">
        <v>44759</v>
      </c>
      <c r="FZ1362">
        <v>0</v>
      </c>
      <c r="GA1362">
        <v>1</v>
      </c>
    </row>
    <row r="1363" spans="1:183" x14ac:dyDescent="0.3">
      <c r="A1363" t="s">
        <v>52</v>
      </c>
      <c r="B1363" t="s">
        <v>44</v>
      </c>
      <c r="C1363" t="s">
        <v>96</v>
      </c>
      <c r="D1363" s="6">
        <v>44766</v>
      </c>
      <c r="FZ1363">
        <v>0</v>
      </c>
      <c r="GA1363">
        <v>1</v>
      </c>
    </row>
    <row r="1364" spans="1:183" x14ac:dyDescent="0.3">
      <c r="A1364" t="s">
        <v>52</v>
      </c>
      <c r="B1364" t="s">
        <v>44</v>
      </c>
      <c r="C1364" t="s">
        <v>96</v>
      </c>
      <c r="D1364" s="6">
        <v>44771</v>
      </c>
      <c r="FZ1364">
        <v>0</v>
      </c>
      <c r="GA1364">
        <v>1</v>
      </c>
    </row>
    <row r="1365" spans="1:183" x14ac:dyDescent="0.3">
      <c r="A1365" t="s">
        <v>52</v>
      </c>
      <c r="B1365" t="s">
        <v>44</v>
      </c>
      <c r="C1365" t="s">
        <v>96</v>
      </c>
      <c r="D1365" s="6">
        <v>44789</v>
      </c>
      <c r="FZ1365">
        <v>0</v>
      </c>
      <c r="GA1365">
        <v>1</v>
      </c>
    </row>
    <row r="1366" spans="1:183" x14ac:dyDescent="0.3">
      <c r="A1366" t="s">
        <v>52</v>
      </c>
      <c r="B1366" t="s">
        <v>44</v>
      </c>
      <c r="C1366" t="s">
        <v>96</v>
      </c>
      <c r="D1366" s="6">
        <v>44790</v>
      </c>
      <c r="FZ1366">
        <v>0</v>
      </c>
      <c r="GA1366">
        <v>1</v>
      </c>
    </row>
    <row r="1367" spans="1:183" x14ac:dyDescent="0.3">
      <c r="A1367" t="s">
        <v>52</v>
      </c>
      <c r="B1367" t="s">
        <v>44</v>
      </c>
      <c r="C1367" t="s">
        <v>96</v>
      </c>
      <c r="D1367" s="6">
        <v>44792</v>
      </c>
      <c r="FZ1367">
        <v>0</v>
      </c>
      <c r="GA1367">
        <v>1</v>
      </c>
    </row>
    <row r="1368" spans="1:183" x14ac:dyDescent="0.3">
      <c r="A1368" t="s">
        <v>52</v>
      </c>
      <c r="B1368" t="s">
        <v>44</v>
      </c>
      <c r="C1368" t="s">
        <v>96</v>
      </c>
      <c r="D1368" s="6">
        <v>44806</v>
      </c>
      <c r="FZ1368">
        <v>0</v>
      </c>
      <c r="GA1368">
        <v>1</v>
      </c>
    </row>
    <row r="1369" spans="1:183" x14ac:dyDescent="0.3">
      <c r="A1369" t="s">
        <v>52</v>
      </c>
      <c r="B1369" t="s">
        <v>44</v>
      </c>
      <c r="C1369" t="s">
        <v>96</v>
      </c>
      <c r="D1369" s="6">
        <v>44809</v>
      </c>
      <c r="FZ1369">
        <v>0</v>
      </c>
      <c r="GA1369">
        <v>1</v>
      </c>
    </row>
    <row r="1370" spans="1:183" x14ac:dyDescent="0.3">
      <c r="A1370" t="s">
        <v>52</v>
      </c>
      <c r="B1370" t="s">
        <v>44</v>
      </c>
      <c r="C1370" t="s">
        <v>96</v>
      </c>
      <c r="D1370" s="6">
        <v>44810</v>
      </c>
      <c r="FZ1370">
        <v>0</v>
      </c>
      <c r="GA1370">
        <v>1</v>
      </c>
    </row>
    <row r="1371" spans="1:183" x14ac:dyDescent="0.3">
      <c r="A1371" t="s">
        <v>52</v>
      </c>
      <c r="B1371" t="s">
        <v>44</v>
      </c>
      <c r="C1371" t="s">
        <v>96</v>
      </c>
      <c r="D1371" s="6">
        <v>44811</v>
      </c>
      <c r="FZ1371">
        <v>0</v>
      </c>
      <c r="GA1371">
        <v>1</v>
      </c>
    </row>
    <row r="1372" spans="1:183" x14ac:dyDescent="0.3">
      <c r="A1372" t="s">
        <v>52</v>
      </c>
      <c r="B1372" t="s">
        <v>44</v>
      </c>
      <c r="C1372" t="s">
        <v>96</v>
      </c>
      <c r="D1372" s="6">
        <v>44812</v>
      </c>
      <c r="FZ1372">
        <v>0</v>
      </c>
      <c r="GA1372">
        <v>1</v>
      </c>
    </row>
    <row r="1373" spans="1:183" x14ac:dyDescent="0.3">
      <c r="A1373" t="s">
        <v>52</v>
      </c>
      <c r="B1373" t="s">
        <v>44</v>
      </c>
      <c r="C1373" t="s">
        <v>96</v>
      </c>
      <c r="D1373" s="6">
        <v>44813</v>
      </c>
      <c r="FZ1373">
        <v>0</v>
      </c>
      <c r="GA1373">
        <v>1</v>
      </c>
    </row>
    <row r="1374" spans="1:183" x14ac:dyDescent="0.3">
      <c r="A1374" t="s">
        <v>52</v>
      </c>
      <c r="B1374" t="s">
        <v>44</v>
      </c>
      <c r="C1374" t="s">
        <v>98</v>
      </c>
      <c r="D1374" s="6">
        <v>44753</v>
      </c>
      <c r="FZ1374">
        <v>0</v>
      </c>
      <c r="GA1374">
        <v>1</v>
      </c>
    </row>
    <row r="1375" spans="1:183" x14ac:dyDescent="0.3">
      <c r="A1375" t="s">
        <v>52</v>
      </c>
      <c r="B1375" t="s">
        <v>44</v>
      </c>
      <c r="C1375" t="s">
        <v>98</v>
      </c>
      <c r="D1375" s="6">
        <v>44758</v>
      </c>
      <c r="FZ1375">
        <v>0</v>
      </c>
      <c r="GA1375">
        <v>1</v>
      </c>
    </row>
    <row r="1376" spans="1:183" x14ac:dyDescent="0.3">
      <c r="A1376" t="s">
        <v>52</v>
      </c>
      <c r="B1376" t="s">
        <v>44</v>
      </c>
      <c r="C1376" t="s">
        <v>98</v>
      </c>
      <c r="D1376" s="6">
        <v>44759</v>
      </c>
      <c r="FZ1376">
        <v>0</v>
      </c>
      <c r="GA1376">
        <v>1</v>
      </c>
    </row>
    <row r="1377" spans="1:183" x14ac:dyDescent="0.3">
      <c r="A1377" t="s">
        <v>52</v>
      </c>
      <c r="B1377" t="s">
        <v>44</v>
      </c>
      <c r="C1377" t="s">
        <v>98</v>
      </c>
      <c r="D1377" s="6">
        <v>44766</v>
      </c>
      <c r="FZ1377">
        <v>0</v>
      </c>
      <c r="GA1377">
        <v>1</v>
      </c>
    </row>
    <row r="1378" spans="1:183" x14ac:dyDescent="0.3">
      <c r="A1378" t="s">
        <v>52</v>
      </c>
      <c r="B1378" t="s">
        <v>44</v>
      </c>
      <c r="C1378" t="s">
        <v>98</v>
      </c>
      <c r="D1378" s="6">
        <v>44771</v>
      </c>
      <c r="FZ1378">
        <v>0</v>
      </c>
      <c r="GA1378">
        <v>1</v>
      </c>
    </row>
    <row r="1379" spans="1:183" x14ac:dyDescent="0.3">
      <c r="A1379" t="s">
        <v>52</v>
      </c>
      <c r="B1379" t="s">
        <v>44</v>
      </c>
      <c r="C1379" t="s">
        <v>98</v>
      </c>
      <c r="D1379" s="6">
        <v>44789</v>
      </c>
      <c r="FZ1379">
        <v>0</v>
      </c>
      <c r="GA1379">
        <v>1</v>
      </c>
    </row>
    <row r="1380" spans="1:183" x14ac:dyDescent="0.3">
      <c r="A1380" t="s">
        <v>52</v>
      </c>
      <c r="B1380" t="s">
        <v>44</v>
      </c>
      <c r="C1380" t="s">
        <v>98</v>
      </c>
      <c r="D1380" s="6">
        <v>44790</v>
      </c>
      <c r="FZ1380">
        <v>0</v>
      </c>
      <c r="GA1380">
        <v>1</v>
      </c>
    </row>
    <row r="1381" spans="1:183" x14ac:dyDescent="0.3">
      <c r="A1381" t="s">
        <v>52</v>
      </c>
      <c r="B1381" t="s">
        <v>44</v>
      </c>
      <c r="C1381" t="s">
        <v>98</v>
      </c>
      <c r="D1381" s="6">
        <v>44792</v>
      </c>
      <c r="FZ1381">
        <v>0</v>
      </c>
      <c r="GA1381">
        <v>1</v>
      </c>
    </row>
    <row r="1382" spans="1:183" x14ac:dyDescent="0.3">
      <c r="A1382" t="s">
        <v>52</v>
      </c>
      <c r="B1382" t="s">
        <v>44</v>
      </c>
      <c r="C1382" t="s">
        <v>98</v>
      </c>
      <c r="D1382" s="6">
        <v>44806</v>
      </c>
      <c r="FZ1382">
        <v>0</v>
      </c>
      <c r="GA1382">
        <v>1</v>
      </c>
    </row>
    <row r="1383" spans="1:183" x14ac:dyDescent="0.3">
      <c r="A1383" t="s">
        <v>52</v>
      </c>
      <c r="B1383" t="s">
        <v>44</v>
      </c>
      <c r="C1383" t="s">
        <v>98</v>
      </c>
      <c r="D1383" s="6">
        <v>44809</v>
      </c>
      <c r="FZ1383">
        <v>0</v>
      </c>
      <c r="GA1383">
        <v>1</v>
      </c>
    </row>
    <row r="1384" spans="1:183" x14ac:dyDescent="0.3">
      <c r="A1384" t="s">
        <v>52</v>
      </c>
      <c r="B1384" t="s">
        <v>44</v>
      </c>
      <c r="C1384" t="s">
        <v>98</v>
      </c>
      <c r="D1384" s="6">
        <v>44810</v>
      </c>
      <c r="FZ1384">
        <v>0</v>
      </c>
      <c r="GA1384">
        <v>1</v>
      </c>
    </row>
    <row r="1385" spans="1:183" x14ac:dyDescent="0.3">
      <c r="A1385" t="s">
        <v>52</v>
      </c>
      <c r="B1385" t="s">
        <v>44</v>
      </c>
      <c r="C1385" t="s">
        <v>98</v>
      </c>
      <c r="D1385" s="6">
        <v>44811</v>
      </c>
      <c r="FZ1385">
        <v>0</v>
      </c>
      <c r="GA1385">
        <v>1</v>
      </c>
    </row>
    <row r="1386" spans="1:183" x14ac:dyDescent="0.3">
      <c r="A1386" t="s">
        <v>52</v>
      </c>
      <c r="B1386" t="s">
        <v>44</v>
      </c>
      <c r="C1386" t="s">
        <v>98</v>
      </c>
      <c r="D1386" s="6">
        <v>44812</v>
      </c>
      <c r="FZ1386">
        <v>0</v>
      </c>
      <c r="GA1386">
        <v>1</v>
      </c>
    </row>
    <row r="1387" spans="1:183" x14ac:dyDescent="0.3">
      <c r="A1387" t="s">
        <v>52</v>
      </c>
      <c r="B1387" t="s">
        <v>44</v>
      </c>
      <c r="C1387" t="s">
        <v>98</v>
      </c>
      <c r="D1387" s="6">
        <v>44813</v>
      </c>
      <c r="FZ1387">
        <v>0</v>
      </c>
      <c r="GA1387">
        <v>1</v>
      </c>
    </row>
    <row r="1388" spans="1:183" x14ac:dyDescent="0.3">
      <c r="A1388" t="s">
        <v>52</v>
      </c>
      <c r="B1388" t="s">
        <v>44</v>
      </c>
      <c r="C1388" t="s">
        <v>105</v>
      </c>
      <c r="D1388" s="6">
        <v>44753</v>
      </c>
      <c r="FZ1388">
        <v>0</v>
      </c>
      <c r="GA1388">
        <v>1</v>
      </c>
    </row>
    <row r="1389" spans="1:183" x14ac:dyDescent="0.3">
      <c r="A1389" t="s">
        <v>52</v>
      </c>
      <c r="B1389" t="s">
        <v>44</v>
      </c>
      <c r="C1389" t="s">
        <v>105</v>
      </c>
      <c r="D1389" s="6">
        <v>44758</v>
      </c>
      <c r="FZ1389">
        <v>0</v>
      </c>
      <c r="GA1389">
        <v>1</v>
      </c>
    </row>
    <row r="1390" spans="1:183" x14ac:dyDescent="0.3">
      <c r="A1390" t="s">
        <v>52</v>
      </c>
      <c r="B1390" t="s">
        <v>44</v>
      </c>
      <c r="C1390" t="s">
        <v>105</v>
      </c>
      <c r="D1390" s="6">
        <v>44759</v>
      </c>
      <c r="FZ1390">
        <v>0</v>
      </c>
      <c r="GA1390">
        <v>1</v>
      </c>
    </row>
    <row r="1391" spans="1:183" x14ac:dyDescent="0.3">
      <c r="A1391" t="s">
        <v>52</v>
      </c>
      <c r="B1391" t="s">
        <v>44</v>
      </c>
      <c r="C1391" t="s">
        <v>105</v>
      </c>
      <c r="D1391" s="6">
        <v>44766</v>
      </c>
      <c r="FZ1391">
        <v>0</v>
      </c>
      <c r="GA1391">
        <v>1</v>
      </c>
    </row>
    <row r="1392" spans="1:183" x14ac:dyDescent="0.3">
      <c r="A1392" t="s">
        <v>52</v>
      </c>
      <c r="B1392" t="s">
        <v>44</v>
      </c>
      <c r="C1392" t="s">
        <v>105</v>
      </c>
      <c r="D1392" s="6">
        <v>44771</v>
      </c>
      <c r="FZ1392">
        <v>0</v>
      </c>
      <c r="GA1392">
        <v>1</v>
      </c>
    </row>
    <row r="1393" spans="1:183" x14ac:dyDescent="0.3">
      <c r="A1393" t="s">
        <v>52</v>
      </c>
      <c r="B1393" t="s">
        <v>44</v>
      </c>
      <c r="C1393" t="s">
        <v>105</v>
      </c>
      <c r="D1393" s="6">
        <v>44789</v>
      </c>
      <c r="FZ1393">
        <v>0</v>
      </c>
      <c r="GA1393">
        <v>1</v>
      </c>
    </row>
    <row r="1394" spans="1:183" x14ac:dyDescent="0.3">
      <c r="A1394" t="s">
        <v>52</v>
      </c>
      <c r="B1394" t="s">
        <v>44</v>
      </c>
      <c r="C1394" t="s">
        <v>105</v>
      </c>
      <c r="D1394" s="6">
        <v>44790</v>
      </c>
      <c r="FZ1394">
        <v>0</v>
      </c>
      <c r="GA1394">
        <v>1</v>
      </c>
    </row>
    <row r="1395" spans="1:183" x14ac:dyDescent="0.3">
      <c r="A1395" t="s">
        <v>52</v>
      </c>
      <c r="B1395" t="s">
        <v>44</v>
      </c>
      <c r="C1395" t="s">
        <v>105</v>
      </c>
      <c r="D1395" s="6">
        <v>44792</v>
      </c>
      <c r="FZ1395">
        <v>0</v>
      </c>
      <c r="GA1395">
        <v>1</v>
      </c>
    </row>
    <row r="1396" spans="1:183" x14ac:dyDescent="0.3">
      <c r="A1396" t="s">
        <v>52</v>
      </c>
      <c r="B1396" t="s">
        <v>44</v>
      </c>
      <c r="C1396" t="s">
        <v>105</v>
      </c>
      <c r="D1396" s="6">
        <v>44806</v>
      </c>
      <c r="FZ1396">
        <v>0</v>
      </c>
      <c r="GA1396">
        <v>1</v>
      </c>
    </row>
    <row r="1397" spans="1:183" x14ac:dyDescent="0.3">
      <c r="A1397" t="s">
        <v>52</v>
      </c>
      <c r="B1397" t="s">
        <v>44</v>
      </c>
      <c r="C1397" t="s">
        <v>105</v>
      </c>
      <c r="D1397" s="6">
        <v>44809</v>
      </c>
      <c r="FZ1397">
        <v>0</v>
      </c>
      <c r="GA1397">
        <v>1</v>
      </c>
    </row>
    <row r="1398" spans="1:183" x14ac:dyDescent="0.3">
      <c r="A1398" t="s">
        <v>52</v>
      </c>
      <c r="B1398" t="s">
        <v>44</v>
      </c>
      <c r="C1398" t="s">
        <v>105</v>
      </c>
      <c r="D1398" s="6">
        <v>44810</v>
      </c>
      <c r="FZ1398">
        <v>0</v>
      </c>
      <c r="GA1398">
        <v>1</v>
      </c>
    </row>
    <row r="1399" spans="1:183" x14ac:dyDescent="0.3">
      <c r="A1399" t="s">
        <v>52</v>
      </c>
      <c r="B1399" t="s">
        <v>44</v>
      </c>
      <c r="C1399" t="s">
        <v>105</v>
      </c>
      <c r="D1399" s="6">
        <v>44811</v>
      </c>
      <c r="FZ1399">
        <v>0</v>
      </c>
      <c r="GA1399">
        <v>1</v>
      </c>
    </row>
    <row r="1400" spans="1:183" x14ac:dyDescent="0.3">
      <c r="A1400" t="s">
        <v>52</v>
      </c>
      <c r="B1400" t="s">
        <v>44</v>
      </c>
      <c r="C1400" t="s">
        <v>105</v>
      </c>
      <c r="D1400" s="6">
        <v>44812</v>
      </c>
      <c r="FZ1400">
        <v>0</v>
      </c>
      <c r="GA1400">
        <v>1</v>
      </c>
    </row>
    <row r="1401" spans="1:183" x14ac:dyDescent="0.3">
      <c r="A1401" t="s">
        <v>52</v>
      </c>
      <c r="B1401" t="s">
        <v>44</v>
      </c>
      <c r="C1401" t="s">
        <v>105</v>
      </c>
      <c r="D1401" s="6">
        <v>44813</v>
      </c>
      <c r="FZ1401">
        <v>0</v>
      </c>
      <c r="GA1401">
        <v>1</v>
      </c>
    </row>
    <row r="1402" spans="1:183" x14ac:dyDescent="0.3">
      <c r="A1402" t="s">
        <v>52</v>
      </c>
      <c r="B1402" t="s">
        <v>44</v>
      </c>
      <c r="C1402" t="s">
        <v>93</v>
      </c>
      <c r="D1402" s="6">
        <v>44753</v>
      </c>
      <c r="FZ1402">
        <v>0</v>
      </c>
      <c r="GA1402">
        <v>1</v>
      </c>
    </row>
    <row r="1403" spans="1:183" x14ac:dyDescent="0.3">
      <c r="A1403" t="s">
        <v>52</v>
      </c>
      <c r="B1403" t="s">
        <v>44</v>
      </c>
      <c r="C1403" t="s">
        <v>93</v>
      </c>
      <c r="D1403" s="6">
        <v>44758</v>
      </c>
      <c r="FZ1403">
        <v>0</v>
      </c>
      <c r="GA1403">
        <v>1</v>
      </c>
    </row>
    <row r="1404" spans="1:183" x14ac:dyDescent="0.3">
      <c r="A1404" t="s">
        <v>52</v>
      </c>
      <c r="B1404" t="s">
        <v>44</v>
      </c>
      <c r="C1404" t="s">
        <v>93</v>
      </c>
      <c r="D1404" s="6">
        <v>44759</v>
      </c>
      <c r="FZ1404">
        <v>0</v>
      </c>
      <c r="GA1404">
        <v>1</v>
      </c>
    </row>
    <row r="1405" spans="1:183" x14ac:dyDescent="0.3">
      <c r="A1405" t="s">
        <v>52</v>
      </c>
      <c r="B1405" t="s">
        <v>44</v>
      </c>
      <c r="C1405" t="s">
        <v>93</v>
      </c>
      <c r="D1405" s="6">
        <v>44766</v>
      </c>
      <c r="FZ1405">
        <v>0</v>
      </c>
      <c r="GA1405">
        <v>1</v>
      </c>
    </row>
    <row r="1406" spans="1:183" x14ac:dyDescent="0.3">
      <c r="A1406" t="s">
        <v>52</v>
      </c>
      <c r="B1406" t="s">
        <v>44</v>
      </c>
      <c r="C1406" t="s">
        <v>93</v>
      </c>
      <c r="D1406" s="6">
        <v>44771</v>
      </c>
      <c r="FZ1406">
        <v>0</v>
      </c>
      <c r="GA1406">
        <v>1</v>
      </c>
    </row>
    <row r="1407" spans="1:183" x14ac:dyDescent="0.3">
      <c r="A1407" t="s">
        <v>52</v>
      </c>
      <c r="B1407" t="s">
        <v>44</v>
      </c>
      <c r="C1407" t="s">
        <v>93</v>
      </c>
      <c r="D1407" s="6">
        <v>44789</v>
      </c>
      <c r="FZ1407">
        <v>0</v>
      </c>
      <c r="GA1407">
        <v>1</v>
      </c>
    </row>
    <row r="1408" spans="1:183" x14ac:dyDescent="0.3">
      <c r="A1408" t="s">
        <v>52</v>
      </c>
      <c r="B1408" t="s">
        <v>44</v>
      </c>
      <c r="C1408" t="s">
        <v>93</v>
      </c>
      <c r="D1408" s="6">
        <v>44790</v>
      </c>
      <c r="FZ1408">
        <v>0</v>
      </c>
      <c r="GA1408">
        <v>1</v>
      </c>
    </row>
    <row r="1409" spans="1:183" x14ac:dyDescent="0.3">
      <c r="A1409" t="s">
        <v>52</v>
      </c>
      <c r="B1409" t="s">
        <v>44</v>
      </c>
      <c r="C1409" t="s">
        <v>93</v>
      </c>
      <c r="D1409" s="6">
        <v>44792</v>
      </c>
      <c r="FZ1409">
        <v>0</v>
      </c>
      <c r="GA1409">
        <v>1</v>
      </c>
    </row>
    <row r="1410" spans="1:183" x14ac:dyDescent="0.3">
      <c r="A1410" t="s">
        <v>52</v>
      </c>
      <c r="B1410" t="s">
        <v>44</v>
      </c>
      <c r="C1410" t="s">
        <v>93</v>
      </c>
      <c r="D1410" s="6">
        <v>44806</v>
      </c>
      <c r="FZ1410">
        <v>0</v>
      </c>
      <c r="GA1410">
        <v>1</v>
      </c>
    </row>
    <row r="1411" spans="1:183" x14ac:dyDescent="0.3">
      <c r="A1411" t="s">
        <v>52</v>
      </c>
      <c r="B1411" t="s">
        <v>44</v>
      </c>
      <c r="C1411" t="s">
        <v>93</v>
      </c>
      <c r="D1411" s="6">
        <v>44809</v>
      </c>
      <c r="FZ1411">
        <v>0</v>
      </c>
      <c r="GA1411">
        <v>1</v>
      </c>
    </row>
    <row r="1412" spans="1:183" x14ac:dyDescent="0.3">
      <c r="A1412" t="s">
        <v>52</v>
      </c>
      <c r="B1412" t="s">
        <v>44</v>
      </c>
      <c r="C1412" t="s">
        <v>93</v>
      </c>
      <c r="D1412" s="6">
        <v>44810</v>
      </c>
      <c r="FZ1412">
        <v>0</v>
      </c>
      <c r="GA1412">
        <v>1</v>
      </c>
    </row>
    <row r="1413" spans="1:183" x14ac:dyDescent="0.3">
      <c r="A1413" t="s">
        <v>52</v>
      </c>
      <c r="B1413" t="s">
        <v>44</v>
      </c>
      <c r="C1413" t="s">
        <v>93</v>
      </c>
      <c r="D1413" s="6">
        <v>44811</v>
      </c>
      <c r="FZ1413">
        <v>0</v>
      </c>
      <c r="GA1413">
        <v>1</v>
      </c>
    </row>
    <row r="1414" spans="1:183" x14ac:dyDescent="0.3">
      <c r="A1414" t="s">
        <v>52</v>
      </c>
      <c r="B1414" t="s">
        <v>44</v>
      </c>
      <c r="C1414" t="s">
        <v>93</v>
      </c>
      <c r="D1414" s="6">
        <v>44812</v>
      </c>
      <c r="FZ1414">
        <v>0</v>
      </c>
      <c r="GA1414">
        <v>1</v>
      </c>
    </row>
    <row r="1415" spans="1:183" x14ac:dyDescent="0.3">
      <c r="A1415" t="s">
        <v>52</v>
      </c>
      <c r="B1415" t="s">
        <v>44</v>
      </c>
      <c r="C1415" t="s">
        <v>93</v>
      </c>
      <c r="D1415" s="6">
        <v>44813</v>
      </c>
      <c r="FZ1415">
        <v>0</v>
      </c>
      <c r="GA1415">
        <v>1</v>
      </c>
    </row>
    <row r="1416" spans="1:183" x14ac:dyDescent="0.3">
      <c r="A1416" t="s">
        <v>52</v>
      </c>
      <c r="B1416" t="s">
        <v>44</v>
      </c>
      <c r="C1416" t="s">
        <v>101</v>
      </c>
      <c r="D1416" s="6">
        <v>44753</v>
      </c>
      <c r="FZ1416">
        <v>0</v>
      </c>
      <c r="GA1416">
        <v>1</v>
      </c>
    </row>
    <row r="1417" spans="1:183" x14ac:dyDescent="0.3">
      <c r="A1417" t="s">
        <v>52</v>
      </c>
      <c r="B1417" t="s">
        <v>44</v>
      </c>
      <c r="C1417" t="s">
        <v>101</v>
      </c>
      <c r="D1417" s="6">
        <v>44758</v>
      </c>
      <c r="FZ1417">
        <v>0</v>
      </c>
      <c r="GA1417">
        <v>1</v>
      </c>
    </row>
    <row r="1418" spans="1:183" x14ac:dyDescent="0.3">
      <c r="A1418" t="s">
        <v>52</v>
      </c>
      <c r="B1418" t="s">
        <v>44</v>
      </c>
      <c r="C1418" t="s">
        <v>101</v>
      </c>
      <c r="D1418" s="6">
        <v>44759</v>
      </c>
      <c r="FZ1418">
        <v>0</v>
      </c>
      <c r="GA1418">
        <v>1</v>
      </c>
    </row>
    <row r="1419" spans="1:183" x14ac:dyDescent="0.3">
      <c r="A1419" t="s">
        <v>52</v>
      </c>
      <c r="B1419" t="s">
        <v>44</v>
      </c>
      <c r="C1419" t="s">
        <v>101</v>
      </c>
      <c r="D1419" s="6">
        <v>44766</v>
      </c>
      <c r="FZ1419">
        <v>0</v>
      </c>
      <c r="GA1419">
        <v>1</v>
      </c>
    </row>
    <row r="1420" spans="1:183" x14ac:dyDescent="0.3">
      <c r="A1420" t="s">
        <v>52</v>
      </c>
      <c r="B1420" t="s">
        <v>44</v>
      </c>
      <c r="C1420" t="s">
        <v>101</v>
      </c>
      <c r="D1420" s="6">
        <v>44771</v>
      </c>
      <c r="FZ1420">
        <v>0</v>
      </c>
      <c r="GA1420">
        <v>1</v>
      </c>
    </row>
    <row r="1421" spans="1:183" x14ac:dyDescent="0.3">
      <c r="A1421" t="s">
        <v>52</v>
      </c>
      <c r="B1421" t="s">
        <v>44</v>
      </c>
      <c r="C1421" t="s">
        <v>101</v>
      </c>
      <c r="D1421" s="6">
        <v>44789</v>
      </c>
      <c r="FZ1421">
        <v>0</v>
      </c>
      <c r="GA1421">
        <v>1</v>
      </c>
    </row>
    <row r="1422" spans="1:183" x14ac:dyDescent="0.3">
      <c r="A1422" t="s">
        <v>52</v>
      </c>
      <c r="B1422" t="s">
        <v>44</v>
      </c>
      <c r="C1422" t="s">
        <v>101</v>
      </c>
      <c r="D1422" s="6">
        <v>44790</v>
      </c>
      <c r="FZ1422">
        <v>0</v>
      </c>
      <c r="GA1422">
        <v>1</v>
      </c>
    </row>
    <row r="1423" spans="1:183" x14ac:dyDescent="0.3">
      <c r="A1423" t="s">
        <v>52</v>
      </c>
      <c r="B1423" t="s">
        <v>44</v>
      </c>
      <c r="C1423" t="s">
        <v>101</v>
      </c>
      <c r="D1423" s="6">
        <v>44792</v>
      </c>
      <c r="FZ1423">
        <v>0</v>
      </c>
      <c r="GA1423">
        <v>1</v>
      </c>
    </row>
    <row r="1424" spans="1:183" x14ac:dyDescent="0.3">
      <c r="A1424" t="s">
        <v>52</v>
      </c>
      <c r="B1424" t="s">
        <v>44</v>
      </c>
      <c r="C1424" t="s">
        <v>101</v>
      </c>
      <c r="D1424" s="6">
        <v>44806</v>
      </c>
      <c r="FZ1424">
        <v>0</v>
      </c>
      <c r="GA1424">
        <v>1</v>
      </c>
    </row>
    <row r="1425" spans="1:183" x14ac:dyDescent="0.3">
      <c r="A1425" t="s">
        <v>52</v>
      </c>
      <c r="B1425" t="s">
        <v>44</v>
      </c>
      <c r="C1425" t="s">
        <v>101</v>
      </c>
      <c r="D1425" s="6">
        <v>44809</v>
      </c>
      <c r="FZ1425">
        <v>0</v>
      </c>
      <c r="GA1425">
        <v>1</v>
      </c>
    </row>
    <row r="1426" spans="1:183" x14ac:dyDescent="0.3">
      <c r="A1426" t="s">
        <v>52</v>
      </c>
      <c r="B1426" t="s">
        <v>44</v>
      </c>
      <c r="C1426" t="s">
        <v>101</v>
      </c>
      <c r="D1426" s="6">
        <v>44810</v>
      </c>
      <c r="FZ1426">
        <v>0</v>
      </c>
      <c r="GA1426">
        <v>1</v>
      </c>
    </row>
    <row r="1427" spans="1:183" x14ac:dyDescent="0.3">
      <c r="A1427" t="s">
        <v>52</v>
      </c>
      <c r="B1427" t="s">
        <v>44</v>
      </c>
      <c r="C1427" t="s">
        <v>101</v>
      </c>
      <c r="D1427" s="6">
        <v>44811</v>
      </c>
      <c r="FZ1427">
        <v>0</v>
      </c>
      <c r="GA1427">
        <v>1</v>
      </c>
    </row>
    <row r="1428" spans="1:183" x14ac:dyDescent="0.3">
      <c r="A1428" t="s">
        <v>52</v>
      </c>
      <c r="B1428" t="s">
        <v>44</v>
      </c>
      <c r="C1428" t="s">
        <v>101</v>
      </c>
      <c r="D1428" s="6">
        <v>44812</v>
      </c>
      <c r="FZ1428">
        <v>0</v>
      </c>
      <c r="GA1428">
        <v>1</v>
      </c>
    </row>
    <row r="1429" spans="1:183" x14ac:dyDescent="0.3">
      <c r="A1429" t="s">
        <v>52</v>
      </c>
      <c r="B1429" t="s">
        <v>44</v>
      </c>
      <c r="C1429" t="s">
        <v>101</v>
      </c>
      <c r="D1429" s="6">
        <v>44813</v>
      </c>
      <c r="FZ1429">
        <v>0</v>
      </c>
      <c r="GA1429">
        <v>1</v>
      </c>
    </row>
    <row r="1430" spans="1:183" x14ac:dyDescent="0.3">
      <c r="A1430" t="s">
        <v>52</v>
      </c>
      <c r="B1430" t="s">
        <v>21</v>
      </c>
      <c r="C1430" t="s">
        <v>99</v>
      </c>
      <c r="D1430" s="6">
        <v>44753</v>
      </c>
      <c r="FZ1430">
        <v>0</v>
      </c>
      <c r="GA1430">
        <v>1</v>
      </c>
    </row>
    <row r="1431" spans="1:183" x14ac:dyDescent="0.3">
      <c r="A1431" t="s">
        <v>52</v>
      </c>
      <c r="B1431" t="s">
        <v>21</v>
      </c>
      <c r="C1431" t="s">
        <v>99</v>
      </c>
      <c r="D1431" s="6">
        <v>44758</v>
      </c>
      <c r="FZ1431">
        <v>0</v>
      </c>
      <c r="GA1431">
        <v>1</v>
      </c>
    </row>
    <row r="1432" spans="1:183" x14ac:dyDescent="0.3">
      <c r="A1432" t="s">
        <v>52</v>
      </c>
      <c r="B1432" t="s">
        <v>21</v>
      </c>
      <c r="C1432" t="s">
        <v>99</v>
      </c>
      <c r="D1432" s="6">
        <v>44759</v>
      </c>
      <c r="FZ1432">
        <v>0</v>
      </c>
      <c r="GA1432">
        <v>1</v>
      </c>
    </row>
    <row r="1433" spans="1:183" x14ac:dyDescent="0.3">
      <c r="A1433" t="s">
        <v>52</v>
      </c>
      <c r="B1433" t="s">
        <v>21</v>
      </c>
      <c r="C1433" t="s">
        <v>99</v>
      </c>
      <c r="D1433" s="6">
        <v>44766</v>
      </c>
      <c r="FZ1433">
        <v>0</v>
      </c>
      <c r="GA1433">
        <v>1</v>
      </c>
    </row>
    <row r="1434" spans="1:183" x14ac:dyDescent="0.3">
      <c r="A1434" t="s">
        <v>52</v>
      </c>
      <c r="B1434" t="s">
        <v>21</v>
      </c>
      <c r="C1434" t="s">
        <v>99</v>
      </c>
      <c r="D1434" s="6">
        <v>44771</v>
      </c>
      <c r="FZ1434">
        <v>0</v>
      </c>
      <c r="GA1434">
        <v>1</v>
      </c>
    </row>
    <row r="1435" spans="1:183" x14ac:dyDescent="0.3">
      <c r="A1435" t="s">
        <v>52</v>
      </c>
      <c r="B1435" t="s">
        <v>21</v>
      </c>
      <c r="C1435" t="s">
        <v>99</v>
      </c>
      <c r="D1435" s="6">
        <v>44789</v>
      </c>
      <c r="FZ1435">
        <v>0</v>
      </c>
      <c r="GA1435">
        <v>1</v>
      </c>
    </row>
    <row r="1436" spans="1:183" x14ac:dyDescent="0.3">
      <c r="A1436" t="s">
        <v>52</v>
      </c>
      <c r="B1436" t="s">
        <v>21</v>
      </c>
      <c r="C1436" t="s">
        <v>99</v>
      </c>
      <c r="D1436" s="6">
        <v>44790</v>
      </c>
      <c r="FZ1436">
        <v>0</v>
      </c>
      <c r="GA1436">
        <v>1</v>
      </c>
    </row>
    <row r="1437" spans="1:183" x14ac:dyDescent="0.3">
      <c r="A1437" t="s">
        <v>52</v>
      </c>
      <c r="B1437" t="s">
        <v>21</v>
      </c>
      <c r="C1437" t="s">
        <v>99</v>
      </c>
      <c r="D1437" s="6">
        <v>44792</v>
      </c>
      <c r="FZ1437">
        <v>0</v>
      </c>
      <c r="GA1437">
        <v>1</v>
      </c>
    </row>
    <row r="1438" spans="1:183" x14ac:dyDescent="0.3">
      <c r="A1438" t="s">
        <v>52</v>
      </c>
      <c r="B1438" t="s">
        <v>21</v>
      </c>
      <c r="C1438" t="s">
        <v>99</v>
      </c>
      <c r="D1438" s="6">
        <v>44806</v>
      </c>
      <c r="FZ1438">
        <v>0</v>
      </c>
      <c r="GA1438">
        <v>1</v>
      </c>
    </row>
    <row r="1439" spans="1:183" x14ac:dyDescent="0.3">
      <c r="A1439" t="s">
        <v>52</v>
      </c>
      <c r="B1439" t="s">
        <v>21</v>
      </c>
      <c r="C1439" t="s">
        <v>99</v>
      </c>
      <c r="D1439" s="6">
        <v>44809</v>
      </c>
      <c r="FZ1439">
        <v>0</v>
      </c>
      <c r="GA1439">
        <v>1</v>
      </c>
    </row>
    <row r="1440" spans="1:183" x14ac:dyDescent="0.3">
      <c r="A1440" t="s">
        <v>52</v>
      </c>
      <c r="B1440" t="s">
        <v>21</v>
      </c>
      <c r="C1440" t="s">
        <v>99</v>
      </c>
      <c r="D1440" s="6">
        <v>44810</v>
      </c>
      <c r="FZ1440">
        <v>0</v>
      </c>
      <c r="GA1440">
        <v>1</v>
      </c>
    </row>
    <row r="1441" spans="1:183" x14ac:dyDescent="0.3">
      <c r="A1441" t="s">
        <v>52</v>
      </c>
      <c r="B1441" t="s">
        <v>21</v>
      </c>
      <c r="C1441" t="s">
        <v>99</v>
      </c>
      <c r="D1441" s="6">
        <v>44811</v>
      </c>
      <c r="FZ1441">
        <v>0</v>
      </c>
      <c r="GA1441">
        <v>1</v>
      </c>
    </row>
    <row r="1442" spans="1:183" x14ac:dyDescent="0.3">
      <c r="A1442" t="s">
        <v>52</v>
      </c>
      <c r="B1442" t="s">
        <v>21</v>
      </c>
      <c r="C1442" t="s">
        <v>99</v>
      </c>
      <c r="D1442" s="6">
        <v>44812</v>
      </c>
      <c r="FZ1442">
        <v>0</v>
      </c>
      <c r="GA1442">
        <v>1</v>
      </c>
    </row>
    <row r="1443" spans="1:183" x14ac:dyDescent="0.3">
      <c r="A1443" t="s">
        <v>52</v>
      </c>
      <c r="B1443" t="s">
        <v>21</v>
      </c>
      <c r="C1443" t="s">
        <v>99</v>
      </c>
      <c r="D1443" s="6">
        <v>44813</v>
      </c>
      <c r="FZ1443">
        <v>0</v>
      </c>
      <c r="GA1443">
        <v>1</v>
      </c>
    </row>
    <row r="1444" spans="1:183" x14ac:dyDescent="0.3">
      <c r="A1444" t="s">
        <v>52</v>
      </c>
      <c r="B1444" t="s">
        <v>21</v>
      </c>
      <c r="C1444" t="s">
        <v>100</v>
      </c>
      <c r="D1444" s="6">
        <v>44753</v>
      </c>
      <c r="FZ1444">
        <v>0</v>
      </c>
      <c r="GA1444">
        <v>1</v>
      </c>
    </row>
    <row r="1445" spans="1:183" x14ac:dyDescent="0.3">
      <c r="A1445" t="s">
        <v>52</v>
      </c>
      <c r="B1445" t="s">
        <v>21</v>
      </c>
      <c r="C1445" t="s">
        <v>100</v>
      </c>
      <c r="D1445" s="6">
        <v>44758</v>
      </c>
      <c r="FZ1445">
        <v>0</v>
      </c>
      <c r="GA1445">
        <v>1</v>
      </c>
    </row>
    <row r="1446" spans="1:183" x14ac:dyDescent="0.3">
      <c r="A1446" t="s">
        <v>52</v>
      </c>
      <c r="B1446" t="s">
        <v>21</v>
      </c>
      <c r="C1446" t="s">
        <v>100</v>
      </c>
      <c r="D1446" s="6">
        <v>44759</v>
      </c>
      <c r="FZ1446">
        <v>0</v>
      </c>
      <c r="GA1446">
        <v>1</v>
      </c>
    </row>
    <row r="1447" spans="1:183" x14ac:dyDescent="0.3">
      <c r="A1447" t="s">
        <v>52</v>
      </c>
      <c r="B1447" t="s">
        <v>21</v>
      </c>
      <c r="C1447" t="s">
        <v>100</v>
      </c>
      <c r="D1447" s="6">
        <v>44766</v>
      </c>
      <c r="FZ1447">
        <v>0</v>
      </c>
      <c r="GA1447">
        <v>1</v>
      </c>
    </row>
    <row r="1448" spans="1:183" x14ac:dyDescent="0.3">
      <c r="A1448" t="s">
        <v>52</v>
      </c>
      <c r="B1448" t="s">
        <v>21</v>
      </c>
      <c r="C1448" t="s">
        <v>100</v>
      </c>
      <c r="D1448" s="6">
        <v>44771</v>
      </c>
      <c r="FZ1448">
        <v>0</v>
      </c>
      <c r="GA1448">
        <v>1</v>
      </c>
    </row>
    <row r="1449" spans="1:183" x14ac:dyDescent="0.3">
      <c r="A1449" t="s">
        <v>52</v>
      </c>
      <c r="B1449" t="s">
        <v>21</v>
      </c>
      <c r="C1449" t="s">
        <v>100</v>
      </c>
      <c r="D1449" s="6">
        <v>44789</v>
      </c>
      <c r="FZ1449">
        <v>0</v>
      </c>
      <c r="GA1449">
        <v>1</v>
      </c>
    </row>
    <row r="1450" spans="1:183" x14ac:dyDescent="0.3">
      <c r="A1450" t="s">
        <v>52</v>
      </c>
      <c r="B1450" t="s">
        <v>21</v>
      </c>
      <c r="C1450" t="s">
        <v>100</v>
      </c>
      <c r="D1450" s="6">
        <v>44790</v>
      </c>
      <c r="FZ1450">
        <v>0</v>
      </c>
      <c r="GA1450">
        <v>1</v>
      </c>
    </row>
    <row r="1451" spans="1:183" x14ac:dyDescent="0.3">
      <c r="A1451" t="s">
        <v>52</v>
      </c>
      <c r="B1451" t="s">
        <v>21</v>
      </c>
      <c r="C1451" t="s">
        <v>100</v>
      </c>
      <c r="D1451" s="6">
        <v>44792</v>
      </c>
      <c r="FZ1451">
        <v>0</v>
      </c>
      <c r="GA1451">
        <v>1</v>
      </c>
    </row>
    <row r="1452" spans="1:183" x14ac:dyDescent="0.3">
      <c r="A1452" t="s">
        <v>52</v>
      </c>
      <c r="B1452" t="s">
        <v>21</v>
      </c>
      <c r="C1452" t="s">
        <v>100</v>
      </c>
      <c r="D1452" s="6">
        <v>44806</v>
      </c>
      <c r="FZ1452">
        <v>0</v>
      </c>
      <c r="GA1452">
        <v>1</v>
      </c>
    </row>
    <row r="1453" spans="1:183" x14ac:dyDescent="0.3">
      <c r="A1453" t="s">
        <v>52</v>
      </c>
      <c r="B1453" t="s">
        <v>21</v>
      </c>
      <c r="C1453" t="s">
        <v>100</v>
      </c>
      <c r="D1453" s="6">
        <v>44809</v>
      </c>
      <c r="FZ1453">
        <v>0</v>
      </c>
      <c r="GA1453">
        <v>1</v>
      </c>
    </row>
    <row r="1454" spans="1:183" x14ac:dyDescent="0.3">
      <c r="A1454" t="s">
        <v>52</v>
      </c>
      <c r="B1454" t="s">
        <v>21</v>
      </c>
      <c r="C1454" t="s">
        <v>100</v>
      </c>
      <c r="D1454" s="6">
        <v>44810</v>
      </c>
      <c r="FZ1454">
        <v>0</v>
      </c>
      <c r="GA1454">
        <v>1</v>
      </c>
    </row>
    <row r="1455" spans="1:183" x14ac:dyDescent="0.3">
      <c r="A1455" t="s">
        <v>52</v>
      </c>
      <c r="B1455" t="s">
        <v>21</v>
      </c>
      <c r="C1455" t="s">
        <v>100</v>
      </c>
      <c r="D1455" s="6">
        <v>44811</v>
      </c>
      <c r="FZ1455">
        <v>0</v>
      </c>
      <c r="GA1455">
        <v>1</v>
      </c>
    </row>
    <row r="1456" spans="1:183" x14ac:dyDescent="0.3">
      <c r="A1456" t="s">
        <v>52</v>
      </c>
      <c r="B1456" t="s">
        <v>21</v>
      </c>
      <c r="C1456" t="s">
        <v>100</v>
      </c>
      <c r="D1456" s="6">
        <v>44812</v>
      </c>
      <c r="FZ1456">
        <v>0</v>
      </c>
      <c r="GA1456">
        <v>1</v>
      </c>
    </row>
    <row r="1457" spans="1:183" x14ac:dyDescent="0.3">
      <c r="A1457" t="s">
        <v>52</v>
      </c>
      <c r="B1457" t="s">
        <v>21</v>
      </c>
      <c r="C1457" t="s">
        <v>100</v>
      </c>
      <c r="D1457" s="6">
        <v>44813</v>
      </c>
      <c r="FZ1457">
        <v>0</v>
      </c>
      <c r="GA1457">
        <v>1</v>
      </c>
    </row>
    <row r="1458" spans="1:183" x14ac:dyDescent="0.3">
      <c r="A1458" t="s">
        <v>52</v>
      </c>
      <c r="B1458" t="s">
        <v>21</v>
      </c>
      <c r="C1458" t="s">
        <v>54</v>
      </c>
      <c r="D1458" s="6">
        <v>44753</v>
      </c>
      <c r="E1458" s="46">
        <v>18</v>
      </c>
      <c r="F1458">
        <v>19</v>
      </c>
      <c r="G1458">
        <v>18</v>
      </c>
      <c r="H1458">
        <v>19</v>
      </c>
      <c r="I1458">
        <v>10704</v>
      </c>
      <c r="J1458">
        <v>66588</v>
      </c>
      <c r="K1458">
        <v>1.1202479999999999</v>
      </c>
      <c r="L1458">
        <v>0.95970279999999997</v>
      </c>
      <c r="M1458">
        <v>0.85774379999999995</v>
      </c>
      <c r="N1458">
        <v>0.79150469999999995</v>
      </c>
      <c r="O1458">
        <v>0.75008439999999998</v>
      </c>
      <c r="P1458">
        <v>0.75715069999999995</v>
      </c>
      <c r="Q1458">
        <v>0.7691751</v>
      </c>
      <c r="R1458">
        <v>0.77239089999999999</v>
      </c>
      <c r="S1458">
        <v>0.76767890000000005</v>
      </c>
      <c r="T1458">
        <v>0.80445869999999997</v>
      </c>
      <c r="U1458">
        <v>0.90811339999999996</v>
      </c>
      <c r="V1458">
        <v>1.0647789999999999</v>
      </c>
      <c r="W1458">
        <v>1.290478</v>
      </c>
      <c r="X1458">
        <v>1.5396669999999999</v>
      </c>
      <c r="Y1458">
        <v>1.796138</v>
      </c>
      <c r="Z1458">
        <v>2.0924170000000002</v>
      </c>
      <c r="AA1458">
        <v>2.3931789999999999</v>
      </c>
      <c r="AB1458">
        <v>2.7130480000000001</v>
      </c>
      <c r="AC1458">
        <v>2.9388589999999999</v>
      </c>
      <c r="AD1458">
        <v>2.8789020000000001</v>
      </c>
      <c r="AE1458">
        <v>2.622744</v>
      </c>
      <c r="AF1458">
        <v>2.3001079999999998</v>
      </c>
      <c r="AG1458">
        <v>1.8872230000000001</v>
      </c>
      <c r="AH1458">
        <v>1.4987029999999999</v>
      </c>
      <c r="AI1458">
        <v>-1.4637900000000001E-2</v>
      </c>
      <c r="AJ1458">
        <v>-2.14383E-2</v>
      </c>
      <c r="AK1458">
        <v>-2.2558499999999999E-2</v>
      </c>
      <c r="AL1458">
        <v>-1.67402E-2</v>
      </c>
      <c r="AM1458">
        <v>-2.1965999999999999E-2</v>
      </c>
      <c r="AN1458">
        <v>-5.9513999999999999E-3</v>
      </c>
      <c r="AO1458">
        <v>-2.8524600000000001E-2</v>
      </c>
      <c r="AP1458">
        <v>-1.4345399999999999E-2</v>
      </c>
      <c r="AQ1458">
        <v>-1.49234E-2</v>
      </c>
      <c r="AR1458">
        <v>-2.4190699999999999E-2</v>
      </c>
      <c r="AS1458">
        <v>-2.28579E-2</v>
      </c>
      <c r="AT1458">
        <v>-3.4024400000000003E-2</v>
      </c>
      <c r="AU1458">
        <v>-3.2725999999999998E-2</v>
      </c>
      <c r="AV1458">
        <v>-4.1704699999999997E-2</v>
      </c>
      <c r="AW1458">
        <v>-6.4867599999999997E-2</v>
      </c>
      <c r="AX1458">
        <v>-6.3404799999999997E-2</v>
      </c>
      <c r="AY1458">
        <v>-6.0618699999999998E-2</v>
      </c>
      <c r="AZ1458">
        <v>0.25153589999999998</v>
      </c>
      <c r="BA1458">
        <v>0.30189070000000001</v>
      </c>
      <c r="BB1458">
        <v>-0.21856049999999999</v>
      </c>
      <c r="BC1458">
        <v>-0.21546390000000001</v>
      </c>
      <c r="BD1458">
        <v>-0.1528651</v>
      </c>
      <c r="BE1458">
        <v>-8.4550799999999995E-2</v>
      </c>
      <c r="BF1458">
        <v>-6.2358400000000001E-2</v>
      </c>
      <c r="BG1458">
        <v>-6.7337999999999999E-3</v>
      </c>
      <c r="BH1458">
        <v>-1.3946399999999999E-2</v>
      </c>
      <c r="BI1458">
        <v>-1.5857300000000001E-2</v>
      </c>
      <c r="BJ1458">
        <v>-1.0387800000000001E-2</v>
      </c>
      <c r="BK1458">
        <v>-1.6225099999999999E-2</v>
      </c>
      <c r="BL1458">
        <v>-7.2820000000000003E-4</v>
      </c>
      <c r="BM1458">
        <v>-2.3022299999999999E-2</v>
      </c>
      <c r="BN1458">
        <v>-8.5138000000000002E-3</v>
      </c>
      <c r="BO1458">
        <v>-8.4579000000000008E-3</v>
      </c>
      <c r="BP1458">
        <v>-1.7010600000000001E-2</v>
      </c>
      <c r="BQ1458">
        <v>-1.49132E-2</v>
      </c>
      <c r="BR1458">
        <v>-2.5204399999999998E-2</v>
      </c>
      <c r="BS1458">
        <v>-2.3122899999999998E-2</v>
      </c>
      <c r="BT1458">
        <v>-3.1313100000000003E-2</v>
      </c>
      <c r="BU1458">
        <v>-5.4042800000000002E-2</v>
      </c>
      <c r="BV1458">
        <v>-5.2177000000000001E-2</v>
      </c>
      <c r="BW1458">
        <v>-4.9131099999999997E-2</v>
      </c>
      <c r="BX1458">
        <v>0.26362469999999999</v>
      </c>
      <c r="BY1458">
        <v>0.3143649</v>
      </c>
      <c r="BZ1458">
        <v>-0.2058458</v>
      </c>
      <c r="CA1458">
        <v>-0.2033442</v>
      </c>
      <c r="CB1458">
        <v>-0.14170469999999999</v>
      </c>
      <c r="CC1458">
        <v>-7.4300900000000003E-2</v>
      </c>
      <c r="CD1458">
        <v>-5.3439199999999999E-2</v>
      </c>
      <c r="CE1458">
        <v>-1.2595E-3</v>
      </c>
      <c r="CF1458">
        <v>-8.7574999999999997E-3</v>
      </c>
      <c r="CG1458">
        <v>-1.1216200000000001E-2</v>
      </c>
      <c r="CH1458">
        <v>-5.9881999999999999E-3</v>
      </c>
      <c r="CI1458">
        <v>-1.22489E-2</v>
      </c>
      <c r="CJ1458">
        <v>2.8893999999999999E-3</v>
      </c>
      <c r="CK1458">
        <v>-1.9211499999999999E-2</v>
      </c>
      <c r="CL1458">
        <v>-4.4748000000000001E-3</v>
      </c>
      <c r="CM1458">
        <v>-3.9798999999999998E-3</v>
      </c>
      <c r="CN1458">
        <v>-1.20377E-2</v>
      </c>
      <c r="CO1458">
        <v>-9.4106999999999993E-3</v>
      </c>
      <c r="CP1458">
        <v>-1.90957E-2</v>
      </c>
      <c r="CQ1458">
        <v>-1.6471800000000002E-2</v>
      </c>
      <c r="CR1458">
        <v>-2.41158E-2</v>
      </c>
      <c r="CS1458">
        <v>-4.6545499999999997E-2</v>
      </c>
      <c r="CT1458">
        <v>-4.4400700000000001E-2</v>
      </c>
      <c r="CU1458">
        <v>-4.1174799999999998E-2</v>
      </c>
      <c r="CV1458">
        <v>0.2719974</v>
      </c>
      <c r="CW1458">
        <v>0.32300450000000003</v>
      </c>
      <c r="CX1458">
        <v>-0.19703970000000001</v>
      </c>
      <c r="CY1458">
        <v>-0.19495000000000001</v>
      </c>
      <c r="CZ1458">
        <v>-0.13397510000000001</v>
      </c>
      <c r="DA1458">
        <v>-6.7201800000000006E-2</v>
      </c>
      <c r="DB1458">
        <v>-4.72618E-2</v>
      </c>
      <c r="DC1458">
        <v>4.2148000000000003E-3</v>
      </c>
      <c r="DD1458">
        <v>-3.5685999999999999E-3</v>
      </c>
      <c r="DE1458">
        <v>-6.5750000000000001E-3</v>
      </c>
      <c r="DF1458">
        <v>-1.5885999999999999E-3</v>
      </c>
      <c r="DG1458">
        <v>-8.2726999999999992E-3</v>
      </c>
      <c r="DH1458">
        <v>6.5069999999999998E-3</v>
      </c>
      <c r="DI1458">
        <v>-1.54006E-2</v>
      </c>
      <c r="DJ1458">
        <v>-4.3580000000000002E-4</v>
      </c>
      <c r="DK1458">
        <v>4.9799999999999996E-4</v>
      </c>
      <c r="DL1458">
        <v>-7.0647000000000001E-3</v>
      </c>
      <c r="DM1458">
        <v>-3.9081999999999997E-3</v>
      </c>
      <c r="DN1458">
        <v>-1.2987E-2</v>
      </c>
      <c r="DO1458">
        <v>-9.8206999999999999E-3</v>
      </c>
      <c r="DP1458">
        <v>-1.6918599999999999E-2</v>
      </c>
      <c r="DQ1458">
        <v>-3.9048199999999998E-2</v>
      </c>
      <c r="DR1458">
        <v>-3.6624299999999999E-2</v>
      </c>
      <c r="DS1458">
        <v>-3.3218600000000001E-2</v>
      </c>
      <c r="DT1458">
        <v>0.28037010000000001</v>
      </c>
      <c r="DU1458">
        <v>0.3316441</v>
      </c>
      <c r="DV1458">
        <v>-0.1882335</v>
      </c>
      <c r="DW1458">
        <v>-0.1865559</v>
      </c>
      <c r="DX1458">
        <v>-0.12624550000000001</v>
      </c>
      <c r="DY1458">
        <v>-6.0102700000000002E-2</v>
      </c>
      <c r="DZ1458">
        <v>-4.10844E-2</v>
      </c>
      <c r="EA1458">
        <v>1.21189E-2</v>
      </c>
      <c r="EB1458">
        <v>3.9233999999999996E-3</v>
      </c>
      <c r="EC1458">
        <v>1.261E-4</v>
      </c>
      <c r="ED1458">
        <v>4.7638000000000003E-3</v>
      </c>
      <c r="EE1458">
        <v>-2.5317999999999998E-3</v>
      </c>
      <c r="EF1458">
        <v>1.17302E-2</v>
      </c>
      <c r="EG1458">
        <v>-9.8983999999999999E-3</v>
      </c>
      <c r="EH1458">
        <v>5.3959000000000003E-3</v>
      </c>
      <c r="EI1458">
        <v>6.9635000000000001E-3</v>
      </c>
      <c r="EJ1458">
        <v>1.154E-4</v>
      </c>
      <c r="EK1458">
        <v>4.0365000000000002E-3</v>
      </c>
      <c r="EL1458">
        <v>-4.1669999999999997E-3</v>
      </c>
      <c r="EM1458">
        <v>-2.176E-4</v>
      </c>
      <c r="EN1458">
        <v>-6.5269000000000004E-3</v>
      </c>
      <c r="EO1458">
        <v>-2.8223399999999999E-2</v>
      </c>
      <c r="EP1458">
        <v>-2.5396499999999999E-2</v>
      </c>
      <c r="EQ1458">
        <v>-2.1731E-2</v>
      </c>
      <c r="ER1458">
        <v>0.29245900000000002</v>
      </c>
      <c r="ES1458">
        <v>0.34411839999999999</v>
      </c>
      <c r="ET1458">
        <v>-0.17551890000000001</v>
      </c>
      <c r="EU1458">
        <v>-0.17443610000000001</v>
      </c>
      <c r="EV1458">
        <v>-0.1150851</v>
      </c>
      <c r="EW1458">
        <v>-4.9852800000000003E-2</v>
      </c>
      <c r="EX1458">
        <v>-3.2165199999999998E-2</v>
      </c>
      <c r="EY1458">
        <v>72.740880000000004</v>
      </c>
      <c r="EZ1458">
        <v>72.750709999999998</v>
      </c>
      <c r="FA1458">
        <v>72.208020000000005</v>
      </c>
      <c r="FB1458">
        <v>71.210369999999998</v>
      </c>
      <c r="FC1458">
        <v>70.136219999999994</v>
      </c>
      <c r="FD1458">
        <v>68.811160000000001</v>
      </c>
      <c r="FE1458">
        <v>70.070279999999997</v>
      </c>
      <c r="FF1458">
        <v>73.919700000000006</v>
      </c>
      <c r="FG1458">
        <v>78.520409999999998</v>
      </c>
      <c r="FH1458">
        <v>83.675229999999999</v>
      </c>
      <c r="FI1458">
        <v>87.517099999999999</v>
      </c>
      <c r="FJ1458">
        <v>90.004540000000006</v>
      </c>
      <c r="FK1458">
        <v>93.092579999999998</v>
      </c>
      <c r="FL1458">
        <v>95.208860000000001</v>
      </c>
      <c r="FM1458">
        <v>96.975809999999996</v>
      </c>
      <c r="FN1458">
        <v>99.156809999999993</v>
      </c>
      <c r="FO1458">
        <v>99.575479999999999</v>
      </c>
      <c r="FP1458">
        <v>99.38306</v>
      </c>
      <c r="FQ1458">
        <v>97.822500000000005</v>
      </c>
      <c r="FR1458">
        <v>93.267619999999994</v>
      </c>
      <c r="FS1458">
        <v>86.948610000000002</v>
      </c>
      <c r="FT1458">
        <v>81.781689999999998</v>
      </c>
      <c r="FU1458">
        <v>78.470249999999993</v>
      </c>
      <c r="FV1458">
        <v>76.105710000000002</v>
      </c>
      <c r="FW1458">
        <v>0.13099540000000001</v>
      </c>
      <c r="FX1458">
        <v>1.1471200000000001E-2</v>
      </c>
      <c r="FY1458">
        <v>1.1471200000000001E-2</v>
      </c>
      <c r="FZ1458">
        <v>0</v>
      </c>
      <c r="GA1458">
        <v>0</v>
      </c>
    </row>
    <row r="1459" spans="1:183" x14ac:dyDescent="0.3">
      <c r="A1459" t="s">
        <v>52</v>
      </c>
      <c r="B1459" t="s">
        <v>21</v>
      </c>
      <c r="C1459" t="s">
        <v>54</v>
      </c>
      <c r="D1459" s="6">
        <v>44758</v>
      </c>
      <c r="E1459" s="46">
        <v>17</v>
      </c>
      <c r="F1459">
        <v>18</v>
      </c>
      <c r="G1459">
        <v>17</v>
      </c>
      <c r="H1459">
        <v>18</v>
      </c>
      <c r="I1459">
        <v>11656</v>
      </c>
      <c r="J1459">
        <v>72721</v>
      </c>
      <c r="K1459">
        <v>1.079869</v>
      </c>
      <c r="L1459">
        <v>0.92652840000000003</v>
      </c>
      <c r="M1459">
        <v>0.8145656</v>
      </c>
      <c r="N1459">
        <v>0.75138099999999997</v>
      </c>
      <c r="O1459">
        <v>0.71305969999999996</v>
      </c>
      <c r="P1459">
        <v>0.70575030000000005</v>
      </c>
      <c r="Q1459">
        <v>0.72326120000000005</v>
      </c>
      <c r="R1459">
        <v>0.73003479999999998</v>
      </c>
      <c r="S1459">
        <v>0.76173389999999996</v>
      </c>
      <c r="T1459">
        <v>0.81959369999999998</v>
      </c>
      <c r="U1459">
        <v>0.91534009999999999</v>
      </c>
      <c r="V1459">
        <v>1.067963</v>
      </c>
      <c r="W1459">
        <v>1.282009</v>
      </c>
      <c r="X1459">
        <v>1.5315000000000001</v>
      </c>
      <c r="Y1459">
        <v>1.805674</v>
      </c>
      <c r="Z1459">
        <v>2.106741</v>
      </c>
      <c r="AA1459">
        <v>2.3977599999999999</v>
      </c>
      <c r="AB1459">
        <v>2.6982309999999998</v>
      </c>
      <c r="AC1459">
        <v>2.8871630000000001</v>
      </c>
      <c r="AD1459">
        <v>2.8276509999999999</v>
      </c>
      <c r="AE1459">
        <v>2.568886</v>
      </c>
      <c r="AF1459">
        <v>2.241552</v>
      </c>
      <c r="AG1459">
        <v>1.8474870000000001</v>
      </c>
      <c r="AH1459">
        <v>1.5086679999999999</v>
      </c>
      <c r="AI1459">
        <v>-3.9452000000000003E-3</v>
      </c>
      <c r="AJ1459">
        <v>1.193E-3</v>
      </c>
      <c r="AK1459">
        <v>-3.9743000000000001E-3</v>
      </c>
      <c r="AL1459">
        <v>-1.6222000000000001E-3</v>
      </c>
      <c r="AM1459">
        <v>4.6718000000000003E-3</v>
      </c>
      <c r="AN1459">
        <v>-1.5536E-3</v>
      </c>
      <c r="AO1459">
        <v>-9.9357999999999998E-3</v>
      </c>
      <c r="AP1459">
        <v>-1.1036600000000001E-2</v>
      </c>
      <c r="AQ1459">
        <v>5.7034E-3</v>
      </c>
      <c r="AR1459">
        <v>1.6934399999999999E-2</v>
      </c>
      <c r="AS1459">
        <v>5.4768999999999998E-3</v>
      </c>
      <c r="AT1459">
        <v>-4.0203000000000001E-3</v>
      </c>
      <c r="AU1459">
        <v>1.0854E-3</v>
      </c>
      <c r="AV1459">
        <v>2.0634999999999998E-3</v>
      </c>
      <c r="AW1459">
        <v>-1.8844099999999999E-2</v>
      </c>
      <c r="AX1459">
        <v>-3.8059999999999997E-2</v>
      </c>
      <c r="AY1459">
        <v>0.23252529999999999</v>
      </c>
      <c r="AZ1459">
        <v>0.32046190000000002</v>
      </c>
      <c r="BA1459">
        <v>-0.17018159999999999</v>
      </c>
      <c r="BB1459">
        <v>-0.18785270000000001</v>
      </c>
      <c r="BC1459">
        <v>-0.1216797</v>
      </c>
      <c r="BD1459">
        <v>-7.4374800000000005E-2</v>
      </c>
      <c r="BE1459">
        <v>-5.0819599999999999E-2</v>
      </c>
      <c r="BF1459">
        <v>-3.4724999999999999E-2</v>
      </c>
      <c r="BG1459">
        <v>3.7217000000000001E-3</v>
      </c>
      <c r="BH1459">
        <v>8.1259000000000001E-3</v>
      </c>
      <c r="BI1459">
        <v>2.3444E-3</v>
      </c>
      <c r="BJ1459">
        <v>4.3652999999999999E-3</v>
      </c>
      <c r="BK1459">
        <v>1.0221299999999999E-2</v>
      </c>
      <c r="BL1459">
        <v>3.2458000000000001E-3</v>
      </c>
      <c r="BM1459">
        <v>-4.9722999999999998E-3</v>
      </c>
      <c r="BN1459">
        <v>-5.3404000000000004E-3</v>
      </c>
      <c r="BO1459">
        <v>1.21796E-2</v>
      </c>
      <c r="BP1459">
        <v>2.4159E-2</v>
      </c>
      <c r="BQ1459">
        <v>1.35391E-2</v>
      </c>
      <c r="BR1459">
        <v>4.9170999999999998E-3</v>
      </c>
      <c r="BS1459">
        <v>1.09544E-2</v>
      </c>
      <c r="BT1459">
        <v>1.25837E-2</v>
      </c>
      <c r="BU1459">
        <v>-7.6528000000000004E-3</v>
      </c>
      <c r="BV1459">
        <v>-2.6419999999999999E-2</v>
      </c>
      <c r="BW1459">
        <v>0.2444074</v>
      </c>
      <c r="BX1459">
        <v>0.3328258</v>
      </c>
      <c r="BY1459">
        <v>-0.15714710000000001</v>
      </c>
      <c r="BZ1459">
        <v>-0.17496610000000001</v>
      </c>
      <c r="CA1459">
        <v>-0.1096159</v>
      </c>
      <c r="CB1459">
        <v>-6.2864900000000001E-2</v>
      </c>
      <c r="CC1459">
        <v>-4.0443899999999998E-2</v>
      </c>
      <c r="CD1459">
        <v>-2.5486499999999999E-2</v>
      </c>
      <c r="CE1459">
        <v>9.0317000000000001E-3</v>
      </c>
      <c r="CF1459">
        <v>1.29277E-2</v>
      </c>
      <c r="CG1459">
        <v>6.7206999999999996E-3</v>
      </c>
      <c r="CH1459">
        <v>8.5120999999999999E-3</v>
      </c>
      <c r="CI1459">
        <v>1.4064800000000001E-2</v>
      </c>
      <c r="CJ1459">
        <v>6.5697999999999998E-3</v>
      </c>
      <c r="CK1459">
        <v>-1.5345999999999999E-3</v>
      </c>
      <c r="CL1459">
        <v>-1.3952999999999999E-3</v>
      </c>
      <c r="CM1459">
        <v>1.6665099999999999E-2</v>
      </c>
      <c r="CN1459">
        <v>2.91627E-2</v>
      </c>
      <c r="CO1459">
        <v>1.9122900000000002E-2</v>
      </c>
      <c r="CP1459">
        <v>1.11071E-2</v>
      </c>
      <c r="CQ1459">
        <v>1.7789599999999999E-2</v>
      </c>
      <c r="CR1459">
        <v>1.9869999999999999E-2</v>
      </c>
      <c r="CS1459">
        <v>9.8200000000000002E-5</v>
      </c>
      <c r="CT1459">
        <v>-1.8358099999999999E-2</v>
      </c>
      <c r="CU1459">
        <v>0.252637</v>
      </c>
      <c r="CV1459">
        <v>0.341389</v>
      </c>
      <c r="CW1459">
        <v>-0.14811940000000001</v>
      </c>
      <c r="CX1459">
        <v>-0.16604079999999999</v>
      </c>
      <c r="CY1459">
        <v>-0.10126060000000001</v>
      </c>
      <c r="CZ1459">
        <v>-5.4893200000000003E-2</v>
      </c>
      <c r="DA1459">
        <v>-3.3257799999999997E-2</v>
      </c>
      <c r="DB1459">
        <v>-1.9088000000000001E-2</v>
      </c>
      <c r="DC1459">
        <v>1.43418E-2</v>
      </c>
      <c r="DD1459">
        <v>1.7729399999999999E-2</v>
      </c>
      <c r="DE1459">
        <v>1.1096999999999999E-2</v>
      </c>
      <c r="DF1459">
        <v>1.2659E-2</v>
      </c>
      <c r="DG1459">
        <v>1.7908400000000001E-2</v>
      </c>
      <c r="DH1459">
        <v>9.8937999999999995E-3</v>
      </c>
      <c r="DI1459">
        <v>1.9031E-3</v>
      </c>
      <c r="DJ1459">
        <v>2.5498999999999999E-3</v>
      </c>
      <c r="DK1459">
        <v>2.1150499999999999E-2</v>
      </c>
      <c r="DL1459">
        <v>3.41664E-2</v>
      </c>
      <c r="DM1459">
        <v>2.4706800000000001E-2</v>
      </c>
      <c r="DN1459">
        <v>1.7297099999999999E-2</v>
      </c>
      <c r="DO1459">
        <v>2.4624799999999999E-2</v>
      </c>
      <c r="DP1459">
        <v>2.7156300000000001E-2</v>
      </c>
      <c r="DQ1459">
        <v>7.8493E-3</v>
      </c>
      <c r="DR1459">
        <v>-1.02963E-2</v>
      </c>
      <c r="DS1459">
        <v>0.2608665</v>
      </c>
      <c r="DT1459">
        <v>0.34995219999999999</v>
      </c>
      <c r="DU1459">
        <v>-0.13909179999999999</v>
      </c>
      <c r="DV1459">
        <v>-0.15711549999999999</v>
      </c>
      <c r="DW1459">
        <v>-9.2905299999999996E-2</v>
      </c>
      <c r="DX1459">
        <v>-4.6921499999999998E-2</v>
      </c>
      <c r="DY1459">
        <v>-2.60716E-2</v>
      </c>
      <c r="DZ1459">
        <v>-1.26894E-2</v>
      </c>
      <c r="EA1459">
        <v>2.2008699999999999E-2</v>
      </c>
      <c r="EB1459">
        <v>2.4662400000000001E-2</v>
      </c>
      <c r="EC1459">
        <v>1.7415699999999999E-2</v>
      </c>
      <c r="ED1459">
        <v>1.86465E-2</v>
      </c>
      <c r="EE1459">
        <v>2.34579E-2</v>
      </c>
      <c r="EF1459">
        <v>1.46932E-2</v>
      </c>
      <c r="EG1459">
        <v>6.8666999999999999E-3</v>
      </c>
      <c r="EH1459">
        <v>8.2460999999999993E-3</v>
      </c>
      <c r="EI1459">
        <v>2.7626700000000001E-2</v>
      </c>
      <c r="EJ1459">
        <v>4.1390999999999997E-2</v>
      </c>
      <c r="EK1459">
        <v>3.2769E-2</v>
      </c>
      <c r="EL1459">
        <v>2.62346E-2</v>
      </c>
      <c r="EM1459">
        <v>3.4493799999999998E-2</v>
      </c>
      <c r="EN1459">
        <v>3.7676599999999998E-2</v>
      </c>
      <c r="EO1459">
        <v>1.9040600000000001E-2</v>
      </c>
      <c r="EP1459">
        <v>1.3437E-3</v>
      </c>
      <c r="EQ1459">
        <v>0.27274860000000001</v>
      </c>
      <c r="ER1459">
        <v>0.36231609999999997</v>
      </c>
      <c r="ES1459">
        <v>-0.12605730000000001</v>
      </c>
      <c r="ET1459">
        <v>-0.14422879999999999</v>
      </c>
      <c r="EU1459">
        <v>-8.08416E-2</v>
      </c>
      <c r="EV1459">
        <v>-3.5411600000000001E-2</v>
      </c>
      <c r="EW1459">
        <v>-1.5696000000000002E-2</v>
      </c>
      <c r="EX1459">
        <v>-3.4510000000000001E-3</v>
      </c>
      <c r="EY1459">
        <v>71.502430000000004</v>
      </c>
      <c r="EZ1459">
        <v>69.471559999999997</v>
      </c>
      <c r="FA1459">
        <v>67.777469999999994</v>
      </c>
      <c r="FB1459">
        <v>65.802840000000003</v>
      </c>
      <c r="FC1459">
        <v>65.45881</v>
      </c>
      <c r="FD1459">
        <v>64.030910000000006</v>
      </c>
      <c r="FE1459">
        <v>64.741910000000004</v>
      </c>
      <c r="FF1459">
        <v>68.923550000000006</v>
      </c>
      <c r="FG1459">
        <v>75.593010000000007</v>
      </c>
      <c r="FH1459">
        <v>81.851659999999995</v>
      </c>
      <c r="FI1459">
        <v>86.065089999999998</v>
      </c>
      <c r="FJ1459">
        <v>89.03725</v>
      </c>
      <c r="FK1459">
        <v>92.096180000000004</v>
      </c>
      <c r="FL1459">
        <v>95.578699999999998</v>
      </c>
      <c r="FM1459">
        <v>98.317149999999998</v>
      </c>
      <c r="FN1459">
        <v>99.639060000000001</v>
      </c>
      <c r="FO1459">
        <v>100.8984</v>
      </c>
      <c r="FP1459">
        <v>101.435</v>
      </c>
      <c r="FQ1459">
        <v>100.2508</v>
      </c>
      <c r="FR1459">
        <v>95.573629999999994</v>
      </c>
      <c r="FS1459">
        <v>87.939030000000002</v>
      </c>
      <c r="FT1459">
        <v>82.391080000000002</v>
      </c>
      <c r="FU1459">
        <v>79.116039999999998</v>
      </c>
      <c r="FV1459">
        <v>77.927499999999995</v>
      </c>
      <c r="FW1459">
        <v>0.13363410000000001</v>
      </c>
      <c r="FX1459">
        <v>1.1324000000000001E-2</v>
      </c>
      <c r="FY1459">
        <v>1.1324000000000001E-2</v>
      </c>
      <c r="FZ1459">
        <v>0</v>
      </c>
      <c r="GA1459">
        <v>0</v>
      </c>
    </row>
    <row r="1460" spans="1:183" x14ac:dyDescent="0.3">
      <c r="A1460" t="s">
        <v>52</v>
      </c>
      <c r="B1460" t="s">
        <v>21</v>
      </c>
      <c r="C1460" t="s">
        <v>54</v>
      </c>
      <c r="D1460" s="6">
        <v>44759</v>
      </c>
      <c r="FZ1460">
        <v>0</v>
      </c>
      <c r="GA1460">
        <v>1</v>
      </c>
    </row>
    <row r="1461" spans="1:183" x14ac:dyDescent="0.3">
      <c r="A1461" t="s">
        <v>52</v>
      </c>
      <c r="B1461" t="s">
        <v>21</v>
      </c>
      <c r="C1461" t="s">
        <v>54</v>
      </c>
      <c r="D1461" s="6">
        <v>44766</v>
      </c>
      <c r="FZ1461">
        <v>0</v>
      </c>
      <c r="GA1461">
        <v>1</v>
      </c>
    </row>
    <row r="1462" spans="1:183" x14ac:dyDescent="0.3">
      <c r="A1462" t="s">
        <v>52</v>
      </c>
      <c r="B1462" t="s">
        <v>21</v>
      </c>
      <c r="C1462" t="s">
        <v>54</v>
      </c>
      <c r="D1462" s="6">
        <v>44771</v>
      </c>
      <c r="FZ1462">
        <v>0</v>
      </c>
      <c r="GA1462">
        <v>1</v>
      </c>
    </row>
    <row r="1463" spans="1:183" x14ac:dyDescent="0.3">
      <c r="A1463" t="s">
        <v>52</v>
      </c>
      <c r="B1463" t="s">
        <v>21</v>
      </c>
      <c r="C1463" t="s">
        <v>54</v>
      </c>
      <c r="D1463" s="6">
        <v>44789</v>
      </c>
      <c r="E1463" s="46">
        <v>21</v>
      </c>
      <c r="F1463">
        <v>22</v>
      </c>
      <c r="G1463">
        <v>21</v>
      </c>
      <c r="H1463">
        <v>22</v>
      </c>
      <c r="I1463">
        <v>10670</v>
      </c>
      <c r="J1463">
        <v>66411</v>
      </c>
      <c r="K1463">
        <v>1.0847230000000001</v>
      </c>
      <c r="L1463">
        <v>0.94668269999999999</v>
      </c>
      <c r="M1463">
        <v>0.84163759999999999</v>
      </c>
      <c r="N1463">
        <v>0.77113969999999998</v>
      </c>
      <c r="O1463">
        <v>0.73698109999999994</v>
      </c>
      <c r="P1463">
        <v>0.74936069999999999</v>
      </c>
      <c r="Q1463">
        <v>0.81760200000000005</v>
      </c>
      <c r="R1463">
        <v>0.7914099</v>
      </c>
      <c r="S1463">
        <v>0.72567150000000002</v>
      </c>
      <c r="T1463">
        <v>0.72920600000000002</v>
      </c>
      <c r="U1463">
        <v>0.79592450000000003</v>
      </c>
      <c r="V1463">
        <v>0.94517370000000001</v>
      </c>
      <c r="W1463">
        <v>1.1747000000000001</v>
      </c>
      <c r="X1463">
        <v>1.4795229999999999</v>
      </c>
      <c r="Y1463">
        <v>1.788816</v>
      </c>
      <c r="Z1463">
        <v>2.1601530000000002</v>
      </c>
      <c r="AA1463">
        <v>2.507733</v>
      </c>
      <c r="AB1463">
        <v>2.8739560000000002</v>
      </c>
      <c r="AC1463">
        <v>3.0685419999999999</v>
      </c>
      <c r="AD1463">
        <v>2.95282</v>
      </c>
      <c r="AE1463">
        <v>2.6778870000000001</v>
      </c>
      <c r="AF1463">
        <v>2.338689</v>
      </c>
      <c r="AG1463">
        <v>1.902301</v>
      </c>
      <c r="AH1463">
        <v>1.5322450000000001</v>
      </c>
      <c r="AI1463">
        <v>-1.9316300000000002E-2</v>
      </c>
      <c r="AJ1463">
        <v>-1.56775E-2</v>
      </c>
      <c r="AK1463">
        <v>-2.30298E-2</v>
      </c>
      <c r="AL1463">
        <v>-1.6232799999999999E-2</v>
      </c>
      <c r="AM1463">
        <v>-1.5484299999999999E-2</v>
      </c>
      <c r="AN1463">
        <v>-6.7184000000000002E-3</v>
      </c>
      <c r="AO1463">
        <v>1.20822E-2</v>
      </c>
      <c r="AP1463">
        <v>8.3566000000000005E-3</v>
      </c>
      <c r="AQ1463">
        <v>5.7775999999999999E-3</v>
      </c>
      <c r="AR1463">
        <v>-3.2339000000000001E-3</v>
      </c>
      <c r="AS1463">
        <v>-8.7735999999999995E-3</v>
      </c>
      <c r="AT1463">
        <v>-7.9819999999999995E-3</v>
      </c>
      <c r="AU1463">
        <v>-1.0006599999999999E-2</v>
      </c>
      <c r="AV1463">
        <v>1.8205999999999999E-3</v>
      </c>
      <c r="AW1463">
        <v>-2.5258900000000001E-2</v>
      </c>
      <c r="AX1463">
        <v>-1.5808099999999999E-2</v>
      </c>
      <c r="AY1463">
        <v>-3.44444E-2</v>
      </c>
      <c r="AZ1463">
        <v>-4.4551E-2</v>
      </c>
      <c r="BA1463">
        <v>-5.7860200000000001E-2</v>
      </c>
      <c r="BB1463">
        <v>-2.1627E-2</v>
      </c>
      <c r="BC1463">
        <v>0.1769907</v>
      </c>
      <c r="BD1463">
        <v>9.7809900000000005E-2</v>
      </c>
      <c r="BE1463">
        <v>-0.1706522</v>
      </c>
      <c r="BF1463">
        <v>-9.1070499999999999E-2</v>
      </c>
      <c r="BG1463">
        <v>-1.16734E-2</v>
      </c>
      <c r="BH1463">
        <v>-8.5356000000000008E-3</v>
      </c>
      <c r="BI1463">
        <v>-1.6348700000000001E-2</v>
      </c>
      <c r="BJ1463">
        <v>-1.0352099999999999E-2</v>
      </c>
      <c r="BK1463">
        <v>-1.02256E-2</v>
      </c>
      <c r="BL1463">
        <v>-2.0971000000000002E-3</v>
      </c>
      <c r="BM1463">
        <v>1.6891300000000001E-2</v>
      </c>
      <c r="BN1463">
        <v>1.3972200000000001E-2</v>
      </c>
      <c r="BO1463">
        <v>1.16404E-2</v>
      </c>
      <c r="BP1463">
        <v>3.4497999999999998E-3</v>
      </c>
      <c r="BQ1463">
        <v>-1.5912999999999999E-3</v>
      </c>
      <c r="BR1463">
        <v>-2.2500000000000001E-5</v>
      </c>
      <c r="BS1463">
        <v>-8.8159999999999996E-4</v>
      </c>
      <c r="BT1463">
        <v>1.1876599999999999E-2</v>
      </c>
      <c r="BU1463">
        <v>-1.43949E-2</v>
      </c>
      <c r="BV1463">
        <v>-4.6204999999999996E-3</v>
      </c>
      <c r="BW1463">
        <v>-2.2885900000000001E-2</v>
      </c>
      <c r="BX1463">
        <v>-3.2450300000000001E-2</v>
      </c>
      <c r="BY1463">
        <v>-4.56236E-2</v>
      </c>
      <c r="BZ1463">
        <v>-9.8559000000000008E-3</v>
      </c>
      <c r="CA1463">
        <v>0.18814330000000001</v>
      </c>
      <c r="CB1463">
        <v>0.1084859</v>
      </c>
      <c r="CC1463">
        <v>-0.16021589999999999</v>
      </c>
      <c r="CD1463">
        <v>-8.2027100000000006E-2</v>
      </c>
      <c r="CE1463">
        <v>-6.3800000000000003E-3</v>
      </c>
      <c r="CF1463">
        <v>-3.5891999999999999E-3</v>
      </c>
      <c r="CG1463">
        <v>-1.17214E-2</v>
      </c>
      <c r="CH1463">
        <v>-6.2791000000000001E-3</v>
      </c>
      <c r="CI1463">
        <v>-6.5833999999999997E-3</v>
      </c>
      <c r="CJ1463">
        <v>1.1035999999999999E-3</v>
      </c>
      <c r="CK1463">
        <v>2.02221E-2</v>
      </c>
      <c r="CL1463">
        <v>1.7861599999999998E-2</v>
      </c>
      <c r="CM1463">
        <v>1.57009E-2</v>
      </c>
      <c r="CN1463">
        <v>8.0788000000000006E-3</v>
      </c>
      <c r="CO1463">
        <v>3.3830000000000002E-3</v>
      </c>
      <c r="CP1463">
        <v>5.4901999999999998E-3</v>
      </c>
      <c r="CQ1463">
        <v>5.4384000000000004E-3</v>
      </c>
      <c r="CR1463">
        <v>1.8841299999999998E-2</v>
      </c>
      <c r="CS1463">
        <v>-6.8704999999999999E-3</v>
      </c>
      <c r="CT1463">
        <v>3.1281E-3</v>
      </c>
      <c r="CU1463">
        <v>-1.48805E-2</v>
      </c>
      <c r="CV1463">
        <v>-2.4069400000000001E-2</v>
      </c>
      <c r="CW1463">
        <v>-3.7148599999999997E-2</v>
      </c>
      <c r="CX1463">
        <v>-1.7032E-3</v>
      </c>
      <c r="CY1463">
        <v>0.1958676</v>
      </c>
      <c r="CZ1463">
        <v>0.11588</v>
      </c>
      <c r="DA1463">
        <v>-0.1529877</v>
      </c>
      <c r="DB1463">
        <v>-7.5763700000000003E-2</v>
      </c>
      <c r="DC1463">
        <v>-1.0866000000000001E-3</v>
      </c>
      <c r="DD1463">
        <v>1.3573000000000001E-3</v>
      </c>
      <c r="DE1463">
        <v>-7.0940999999999999E-3</v>
      </c>
      <c r="DF1463">
        <v>-2.2060999999999999E-3</v>
      </c>
      <c r="DG1463">
        <v>-2.9412000000000002E-3</v>
      </c>
      <c r="DH1463">
        <v>4.3043999999999999E-3</v>
      </c>
      <c r="DI1463">
        <v>2.3552799999999999E-2</v>
      </c>
      <c r="DJ1463">
        <v>2.17509E-2</v>
      </c>
      <c r="DK1463">
        <v>1.9761399999999998E-2</v>
      </c>
      <c r="DL1463">
        <v>1.2707899999999999E-2</v>
      </c>
      <c r="DM1463">
        <v>8.3573999999999992E-3</v>
      </c>
      <c r="DN1463">
        <v>1.1002899999999999E-2</v>
      </c>
      <c r="DO1463">
        <v>1.17584E-2</v>
      </c>
      <c r="DP1463">
        <v>2.5806099999999998E-2</v>
      </c>
      <c r="DQ1463">
        <v>6.5390000000000001E-4</v>
      </c>
      <c r="DR1463">
        <v>1.08767E-2</v>
      </c>
      <c r="DS1463">
        <v>-6.8751999999999997E-3</v>
      </c>
      <c r="DT1463">
        <v>-1.5688500000000001E-2</v>
      </c>
      <c r="DU1463">
        <v>-2.86736E-2</v>
      </c>
      <c r="DV1463">
        <v>6.4494000000000001E-3</v>
      </c>
      <c r="DW1463">
        <v>0.20359179999999999</v>
      </c>
      <c r="DX1463">
        <v>0.1232741</v>
      </c>
      <c r="DY1463">
        <v>-0.14575959999999999</v>
      </c>
      <c r="DZ1463">
        <v>-6.9500300000000001E-2</v>
      </c>
      <c r="EA1463">
        <v>6.5561999999999999E-3</v>
      </c>
      <c r="EB1463">
        <v>8.4992000000000002E-3</v>
      </c>
      <c r="EC1463">
        <v>-4.1300000000000001E-4</v>
      </c>
      <c r="ED1463">
        <v>3.6746000000000001E-3</v>
      </c>
      <c r="EE1463">
        <v>2.3176E-3</v>
      </c>
      <c r="EF1463">
        <v>8.9257E-3</v>
      </c>
      <c r="EG1463">
        <v>2.8361899999999999E-2</v>
      </c>
      <c r="EH1463">
        <v>2.7366499999999998E-2</v>
      </c>
      <c r="EI1463">
        <v>2.56242E-2</v>
      </c>
      <c r="EJ1463">
        <v>1.9391499999999999E-2</v>
      </c>
      <c r="EK1463">
        <v>1.5539600000000001E-2</v>
      </c>
      <c r="EL1463">
        <v>1.8962400000000001E-2</v>
      </c>
      <c r="EM1463">
        <v>2.0883499999999999E-2</v>
      </c>
      <c r="EN1463">
        <v>3.5862100000000001E-2</v>
      </c>
      <c r="EO1463">
        <v>1.15178E-2</v>
      </c>
      <c r="EP1463">
        <v>2.2064299999999998E-2</v>
      </c>
      <c r="EQ1463">
        <v>4.6832999999999996E-3</v>
      </c>
      <c r="ER1463">
        <v>-3.5879000000000002E-3</v>
      </c>
      <c r="ES1463">
        <v>-1.6437E-2</v>
      </c>
      <c r="ET1463">
        <v>1.8220500000000001E-2</v>
      </c>
      <c r="EU1463">
        <v>0.2147444</v>
      </c>
      <c r="EV1463">
        <v>0.13395009999999999</v>
      </c>
      <c r="EW1463">
        <v>-0.13532330000000001</v>
      </c>
      <c r="EX1463">
        <v>-6.0456900000000001E-2</v>
      </c>
      <c r="EY1463">
        <v>72.104860000000002</v>
      </c>
      <c r="EZ1463">
        <v>70.659989999999993</v>
      </c>
      <c r="FA1463">
        <v>68.558350000000004</v>
      </c>
      <c r="FB1463">
        <v>67.692570000000003</v>
      </c>
      <c r="FC1463">
        <v>66.054280000000006</v>
      </c>
      <c r="FD1463">
        <v>65.869290000000007</v>
      </c>
      <c r="FE1463">
        <v>66.531589999999994</v>
      </c>
      <c r="FF1463">
        <v>70.52619</v>
      </c>
      <c r="FG1463">
        <v>78.175190000000001</v>
      </c>
      <c r="FH1463">
        <v>85.567350000000005</v>
      </c>
      <c r="FI1463">
        <v>90.477549999999994</v>
      </c>
      <c r="FJ1463">
        <v>93.51961</v>
      </c>
      <c r="FK1463">
        <v>96.296620000000004</v>
      </c>
      <c r="FL1463">
        <v>98.76925</v>
      </c>
      <c r="FM1463">
        <v>100.5692</v>
      </c>
      <c r="FN1463">
        <v>101.8254</v>
      </c>
      <c r="FO1463">
        <v>102.7347</v>
      </c>
      <c r="FP1463">
        <v>102.6177</v>
      </c>
      <c r="FQ1463">
        <v>100.8806</v>
      </c>
      <c r="FR1463">
        <v>95.397030000000001</v>
      </c>
      <c r="FS1463">
        <v>88.449359999999999</v>
      </c>
      <c r="FT1463">
        <v>83.658230000000003</v>
      </c>
      <c r="FU1463">
        <v>80.569100000000006</v>
      </c>
      <c r="FV1463">
        <v>78.026759999999996</v>
      </c>
      <c r="FW1463">
        <v>0.1240552</v>
      </c>
      <c r="FX1463">
        <v>1.0195299999999999E-2</v>
      </c>
      <c r="FY1463">
        <v>1.0195299999999999E-2</v>
      </c>
      <c r="FZ1463">
        <v>0</v>
      </c>
      <c r="GA1463">
        <v>0</v>
      </c>
    </row>
    <row r="1464" spans="1:183" x14ac:dyDescent="0.3">
      <c r="A1464" t="s">
        <v>52</v>
      </c>
      <c r="B1464" t="s">
        <v>21</v>
      </c>
      <c r="C1464" t="s">
        <v>54</v>
      </c>
      <c r="D1464" s="6">
        <v>44790</v>
      </c>
      <c r="E1464" s="46">
        <v>17</v>
      </c>
      <c r="F1464">
        <v>19</v>
      </c>
      <c r="G1464">
        <v>18</v>
      </c>
      <c r="H1464">
        <v>19</v>
      </c>
      <c r="I1464">
        <v>9442</v>
      </c>
      <c r="J1464">
        <v>66395</v>
      </c>
      <c r="K1464">
        <v>1.2905629999999999</v>
      </c>
      <c r="L1464">
        <v>1.1211979999999999</v>
      </c>
      <c r="M1464">
        <v>0.9969015</v>
      </c>
      <c r="N1464">
        <v>0.9125006</v>
      </c>
      <c r="O1464">
        <v>0.8627129</v>
      </c>
      <c r="P1464">
        <v>0.86089689999999996</v>
      </c>
      <c r="Q1464">
        <v>0.91517649999999995</v>
      </c>
      <c r="R1464">
        <v>0.87984450000000003</v>
      </c>
      <c r="S1464">
        <v>0.86955700000000002</v>
      </c>
      <c r="T1464">
        <v>0.93079140000000005</v>
      </c>
      <c r="U1464">
        <v>1.0680289999999999</v>
      </c>
      <c r="V1464">
        <v>1.231627</v>
      </c>
      <c r="W1464">
        <v>1.399397</v>
      </c>
      <c r="X1464">
        <v>1.586441</v>
      </c>
      <c r="Y1464">
        <v>1.6817610000000001</v>
      </c>
      <c r="Z1464">
        <v>1.971875</v>
      </c>
      <c r="AA1464">
        <v>2.099618</v>
      </c>
      <c r="AB1464">
        <v>2.21766</v>
      </c>
      <c r="AC1464">
        <v>2.3115899999999998</v>
      </c>
      <c r="AD1464">
        <v>2.2934320000000001</v>
      </c>
      <c r="AE1464">
        <v>2.1480269999999999</v>
      </c>
      <c r="AF1464">
        <v>1.918207</v>
      </c>
      <c r="AG1464">
        <v>1.608814</v>
      </c>
      <c r="AH1464">
        <v>1.3058019999999999</v>
      </c>
      <c r="AI1464">
        <v>-3.9972199999999999E-2</v>
      </c>
      <c r="AJ1464">
        <v>-1.0563400000000001E-2</v>
      </c>
      <c r="AK1464">
        <v>3.5087999999999999E-3</v>
      </c>
      <c r="AL1464">
        <v>1.40252E-2</v>
      </c>
      <c r="AM1464">
        <v>1.9666000000000002E-3</v>
      </c>
      <c r="AN1464">
        <v>-2.313E-3</v>
      </c>
      <c r="AO1464">
        <v>-5.2151000000000003E-3</v>
      </c>
      <c r="AP1464">
        <v>-1.12563E-2</v>
      </c>
      <c r="AQ1464">
        <v>-3.5876199999999997E-2</v>
      </c>
      <c r="AR1464">
        <v>-2.8595200000000001E-2</v>
      </c>
      <c r="AS1464">
        <v>-4.3174700000000003E-2</v>
      </c>
      <c r="AT1464">
        <v>-6.2181199999999999E-2</v>
      </c>
      <c r="AU1464">
        <v>-4.3021900000000002E-2</v>
      </c>
      <c r="AV1464">
        <v>-6.01258E-2</v>
      </c>
      <c r="AW1464">
        <v>-3.73514E-2</v>
      </c>
      <c r="AX1464">
        <v>-2.7822599999999999E-2</v>
      </c>
      <c r="AY1464">
        <v>0.13961109999999999</v>
      </c>
      <c r="AZ1464">
        <v>0.18939619999999999</v>
      </c>
      <c r="BA1464">
        <v>0.16278239999999999</v>
      </c>
      <c r="BB1464">
        <v>-0.23627190000000001</v>
      </c>
      <c r="BC1464">
        <v>-0.1122706</v>
      </c>
      <c r="BD1464">
        <v>-4.2728599999999999E-2</v>
      </c>
      <c r="BE1464">
        <v>-7.4392E-3</v>
      </c>
      <c r="BF1464">
        <v>-7.2630999999999998E-3</v>
      </c>
      <c r="BG1464">
        <v>-3.1642000000000003E-2</v>
      </c>
      <c r="BH1464">
        <v>-2.8511000000000001E-3</v>
      </c>
      <c r="BI1464">
        <v>1.0599000000000001E-2</v>
      </c>
      <c r="BJ1464">
        <v>2.06999E-2</v>
      </c>
      <c r="BK1464">
        <v>8.0318000000000004E-3</v>
      </c>
      <c r="BL1464">
        <v>3.2466000000000001E-3</v>
      </c>
      <c r="BM1464">
        <v>6.2980000000000002E-4</v>
      </c>
      <c r="BN1464">
        <v>-4.6416000000000001E-3</v>
      </c>
      <c r="BO1464">
        <v>-2.8607500000000001E-2</v>
      </c>
      <c r="BP1464">
        <v>-2.0497499999999998E-2</v>
      </c>
      <c r="BQ1464">
        <v>-3.4135600000000002E-2</v>
      </c>
      <c r="BR1464">
        <v>-5.2287500000000001E-2</v>
      </c>
      <c r="BS1464">
        <v>-3.22326E-2</v>
      </c>
      <c r="BT1464">
        <v>-4.8129400000000003E-2</v>
      </c>
      <c r="BU1464">
        <v>-2.5622900000000001E-2</v>
      </c>
      <c r="BV1464">
        <v>-1.4896400000000001E-2</v>
      </c>
      <c r="BW1464">
        <v>0.1527049</v>
      </c>
      <c r="BX1464">
        <v>0.20175370000000001</v>
      </c>
      <c r="BY1464">
        <v>0.17456949999999999</v>
      </c>
      <c r="BZ1464">
        <v>-0.22411249999999999</v>
      </c>
      <c r="CA1464">
        <v>-0.1010977</v>
      </c>
      <c r="CB1464">
        <v>-3.2412900000000001E-2</v>
      </c>
      <c r="CC1464">
        <v>1.9686E-3</v>
      </c>
      <c r="CD1464">
        <v>1.0989999999999999E-3</v>
      </c>
      <c r="CE1464">
        <v>-2.58725E-2</v>
      </c>
      <c r="CF1464">
        <v>2.4903999999999998E-3</v>
      </c>
      <c r="CG1464">
        <v>1.55097E-2</v>
      </c>
      <c r="CH1464">
        <v>2.53227E-2</v>
      </c>
      <c r="CI1464">
        <v>1.22326E-2</v>
      </c>
      <c r="CJ1464">
        <v>7.0971999999999997E-3</v>
      </c>
      <c r="CK1464">
        <v>4.6778999999999996E-3</v>
      </c>
      <c r="CL1464">
        <v>-6.0300000000000002E-5</v>
      </c>
      <c r="CM1464">
        <v>-2.35731E-2</v>
      </c>
      <c r="CN1464">
        <v>-1.4888999999999999E-2</v>
      </c>
      <c r="CO1464">
        <v>-2.7875199999999999E-2</v>
      </c>
      <c r="CP1464">
        <v>-4.5435099999999999E-2</v>
      </c>
      <c r="CQ1464">
        <v>-2.4760000000000001E-2</v>
      </c>
      <c r="CR1464">
        <v>-3.9820599999999998E-2</v>
      </c>
      <c r="CS1464">
        <v>-1.7499799999999999E-2</v>
      </c>
      <c r="CT1464">
        <v>-5.9438E-3</v>
      </c>
      <c r="CU1464">
        <v>0.16177359999999999</v>
      </c>
      <c r="CV1464">
        <v>0.21031240000000001</v>
      </c>
      <c r="CW1464">
        <v>0.18273320000000001</v>
      </c>
      <c r="CX1464">
        <v>-0.21569099999999999</v>
      </c>
      <c r="CY1464">
        <v>-9.3359300000000006E-2</v>
      </c>
      <c r="CZ1464">
        <v>-2.52684E-2</v>
      </c>
      <c r="DA1464">
        <v>8.4843000000000002E-3</v>
      </c>
      <c r="DB1464">
        <v>6.8906000000000002E-3</v>
      </c>
      <c r="DC1464">
        <v>-2.0102999999999999E-2</v>
      </c>
      <c r="DD1464">
        <v>7.8317999999999999E-3</v>
      </c>
      <c r="DE1464">
        <v>2.0420399999999998E-2</v>
      </c>
      <c r="DF1464">
        <v>2.99455E-2</v>
      </c>
      <c r="DG1464">
        <v>1.6433300000000001E-2</v>
      </c>
      <c r="DH1464">
        <v>1.0947800000000001E-2</v>
      </c>
      <c r="DI1464">
        <v>8.7261000000000005E-3</v>
      </c>
      <c r="DJ1464">
        <v>4.5209999999999998E-3</v>
      </c>
      <c r="DK1464">
        <v>-1.8538800000000001E-2</v>
      </c>
      <c r="DL1464">
        <v>-9.2805000000000006E-3</v>
      </c>
      <c r="DM1464">
        <v>-2.16148E-2</v>
      </c>
      <c r="DN1464">
        <v>-3.8582699999999998E-2</v>
      </c>
      <c r="DO1464">
        <v>-1.7287400000000001E-2</v>
      </c>
      <c r="DP1464">
        <v>-3.1511900000000002E-2</v>
      </c>
      <c r="DQ1464">
        <v>-9.3766000000000006E-3</v>
      </c>
      <c r="DR1464">
        <v>3.0087999999999998E-3</v>
      </c>
      <c r="DS1464">
        <v>0.17084240000000001</v>
      </c>
      <c r="DT1464">
        <v>0.21887110000000001</v>
      </c>
      <c r="DU1464">
        <v>0.19089690000000001</v>
      </c>
      <c r="DV1464">
        <v>-0.20726939999999999</v>
      </c>
      <c r="DW1464">
        <v>-8.5621000000000003E-2</v>
      </c>
      <c r="DX1464">
        <v>-1.8123799999999999E-2</v>
      </c>
      <c r="DY1464">
        <v>1.5000100000000001E-2</v>
      </c>
      <c r="DZ1464">
        <v>1.26821E-2</v>
      </c>
      <c r="EA1464">
        <v>-1.17728E-2</v>
      </c>
      <c r="EB1464">
        <v>1.55441E-2</v>
      </c>
      <c r="EC1464">
        <v>2.75106E-2</v>
      </c>
      <c r="ED1464">
        <v>3.6620199999999999E-2</v>
      </c>
      <c r="EE1464">
        <v>2.2498500000000001E-2</v>
      </c>
      <c r="EF1464">
        <v>1.6507399999999998E-2</v>
      </c>
      <c r="EG1464">
        <v>1.4570899999999999E-2</v>
      </c>
      <c r="EH1464">
        <v>1.11357E-2</v>
      </c>
      <c r="EI1464">
        <v>-1.12701E-2</v>
      </c>
      <c r="EJ1464">
        <v>-1.1827999999999999E-3</v>
      </c>
      <c r="EK1464">
        <v>-1.25757E-2</v>
      </c>
      <c r="EL1464">
        <v>-2.8688999999999999E-2</v>
      </c>
      <c r="EM1464">
        <v>-6.4980999999999997E-3</v>
      </c>
      <c r="EN1464">
        <v>-1.9515500000000002E-2</v>
      </c>
      <c r="EO1464">
        <v>2.3517999999999998E-3</v>
      </c>
      <c r="EP1464">
        <v>1.5934899999999998E-2</v>
      </c>
      <c r="EQ1464">
        <v>0.18393619999999999</v>
      </c>
      <c r="ER1464">
        <v>0.2312285</v>
      </c>
      <c r="ES1464">
        <v>0.2026839</v>
      </c>
      <c r="ET1464">
        <v>-0.19511000000000001</v>
      </c>
      <c r="EU1464">
        <v>-7.4448E-2</v>
      </c>
      <c r="EV1464">
        <v>-7.8082000000000004E-3</v>
      </c>
      <c r="EW1464">
        <v>2.44079E-2</v>
      </c>
      <c r="EX1464">
        <v>2.1044199999999999E-2</v>
      </c>
      <c r="EY1464">
        <v>75.554339999999996</v>
      </c>
      <c r="EZ1464">
        <v>74.920299999999997</v>
      </c>
      <c r="FA1464">
        <v>74.389439999999993</v>
      </c>
      <c r="FB1464">
        <v>73.252189999999999</v>
      </c>
      <c r="FC1464">
        <v>73.001170000000002</v>
      </c>
      <c r="FD1464">
        <v>72.19117</v>
      </c>
      <c r="FE1464">
        <v>70.864040000000003</v>
      </c>
      <c r="FF1464">
        <v>73.865369999999999</v>
      </c>
      <c r="FG1464">
        <v>81.28546</v>
      </c>
      <c r="FH1464">
        <v>85.963419999999999</v>
      </c>
      <c r="FI1464">
        <v>89.07526</v>
      </c>
      <c r="FJ1464">
        <v>91.642430000000004</v>
      </c>
      <c r="FK1464">
        <v>92.556970000000007</v>
      </c>
      <c r="FL1464">
        <v>92.74973</v>
      </c>
      <c r="FM1464">
        <v>93.32499</v>
      </c>
      <c r="FN1464">
        <v>94.357929999999996</v>
      </c>
      <c r="FO1464">
        <v>93.10275</v>
      </c>
      <c r="FP1464">
        <v>92.737859999999998</v>
      </c>
      <c r="FQ1464">
        <v>91.899389999999997</v>
      </c>
      <c r="FR1464">
        <v>88.736249999999998</v>
      </c>
      <c r="FS1464">
        <v>84.139709999999994</v>
      </c>
      <c r="FT1464">
        <v>79.763800000000003</v>
      </c>
      <c r="FU1464">
        <v>76.615480000000005</v>
      </c>
      <c r="FV1464">
        <v>74.571569999999994</v>
      </c>
      <c r="FW1464">
        <v>0.13175890000000001</v>
      </c>
      <c r="FX1464">
        <v>9.4739000000000004E-3</v>
      </c>
      <c r="FY1464">
        <v>1.1277499999999999E-2</v>
      </c>
      <c r="FZ1464">
        <v>0</v>
      </c>
      <c r="GA1464">
        <v>0</v>
      </c>
    </row>
    <row r="1465" spans="1:183" x14ac:dyDescent="0.3">
      <c r="A1465" t="s">
        <v>52</v>
      </c>
      <c r="B1465" t="s">
        <v>21</v>
      </c>
      <c r="C1465" t="s">
        <v>54</v>
      </c>
      <c r="D1465" s="6">
        <v>44792</v>
      </c>
      <c r="E1465" s="46">
        <v>18</v>
      </c>
      <c r="F1465">
        <v>19</v>
      </c>
      <c r="G1465">
        <v>18</v>
      </c>
      <c r="H1465">
        <v>19</v>
      </c>
      <c r="I1465">
        <v>10655</v>
      </c>
      <c r="J1465">
        <v>66362</v>
      </c>
      <c r="K1465">
        <v>1.216664</v>
      </c>
      <c r="L1465">
        <v>1.039256</v>
      </c>
      <c r="M1465">
        <v>0.92129289999999997</v>
      </c>
      <c r="N1465">
        <v>0.83913090000000001</v>
      </c>
      <c r="O1465">
        <v>0.79631019999999997</v>
      </c>
      <c r="P1465">
        <v>0.78893199999999997</v>
      </c>
      <c r="Q1465">
        <v>0.8387675</v>
      </c>
      <c r="R1465">
        <v>0.8306519</v>
      </c>
      <c r="S1465">
        <v>0.76860459999999997</v>
      </c>
      <c r="T1465">
        <v>0.77818050000000005</v>
      </c>
      <c r="U1465">
        <v>0.84701199999999999</v>
      </c>
      <c r="V1465">
        <v>0.98124999999999996</v>
      </c>
      <c r="W1465">
        <v>1.171378</v>
      </c>
      <c r="X1465">
        <v>1.4229050000000001</v>
      </c>
      <c r="Y1465">
        <v>1.6927129999999999</v>
      </c>
      <c r="Z1465">
        <v>2.0337939999999999</v>
      </c>
      <c r="AA1465">
        <v>2.355693</v>
      </c>
      <c r="AB1465">
        <v>2.6811090000000002</v>
      </c>
      <c r="AC1465">
        <v>2.8280599999999998</v>
      </c>
      <c r="AD1465">
        <v>2.6729180000000001</v>
      </c>
      <c r="AE1465">
        <v>2.360452</v>
      </c>
      <c r="AF1465">
        <v>2.0268980000000001</v>
      </c>
      <c r="AG1465">
        <v>1.673219</v>
      </c>
      <c r="AH1465">
        <v>1.353094</v>
      </c>
      <c r="AI1465">
        <v>4.5239999999999999E-4</v>
      </c>
      <c r="AJ1465">
        <v>-2.5400000000000001E-5</v>
      </c>
      <c r="AK1465">
        <v>-1.1908999999999999E-3</v>
      </c>
      <c r="AL1465">
        <v>-4.0641000000000002E-3</v>
      </c>
      <c r="AM1465">
        <v>-8.4480000000000004E-4</v>
      </c>
      <c r="AN1465">
        <v>-4.8037000000000002E-3</v>
      </c>
      <c r="AO1465">
        <v>-7.79E-3</v>
      </c>
      <c r="AP1465">
        <v>-1.07104E-2</v>
      </c>
      <c r="AQ1465">
        <v>-8.4647000000000003E-3</v>
      </c>
      <c r="AR1465">
        <v>-2.0981300000000001E-2</v>
      </c>
      <c r="AS1465">
        <v>-1.8707399999999999E-2</v>
      </c>
      <c r="AT1465">
        <v>-3.0265299999999998E-2</v>
      </c>
      <c r="AU1465">
        <v>-3.04608E-2</v>
      </c>
      <c r="AV1465">
        <v>-2.08845E-2</v>
      </c>
      <c r="AW1465">
        <v>-3.4871199999999998E-2</v>
      </c>
      <c r="AX1465">
        <v>-2.8996000000000001E-2</v>
      </c>
      <c r="AY1465">
        <v>-3.1006200000000001E-2</v>
      </c>
      <c r="AZ1465">
        <v>0.21415129999999999</v>
      </c>
      <c r="BA1465">
        <v>0.2195947</v>
      </c>
      <c r="BB1465">
        <v>-0.2218378</v>
      </c>
      <c r="BC1465">
        <v>-0.14276330000000001</v>
      </c>
      <c r="BD1465">
        <v>-7.6860399999999995E-2</v>
      </c>
      <c r="BE1465">
        <v>-2.81725E-2</v>
      </c>
      <c r="BF1465">
        <v>-3.5186700000000001E-2</v>
      </c>
      <c r="BG1465">
        <v>8.5100000000000002E-3</v>
      </c>
      <c r="BH1465">
        <v>7.3534000000000004E-3</v>
      </c>
      <c r="BI1465">
        <v>5.7644000000000003E-3</v>
      </c>
      <c r="BJ1465">
        <v>2.2594E-3</v>
      </c>
      <c r="BK1465">
        <v>5.1101999999999996E-3</v>
      </c>
      <c r="BL1465">
        <v>4.7399999999999997E-4</v>
      </c>
      <c r="BM1465">
        <v>-2.5192000000000001E-3</v>
      </c>
      <c r="BN1465">
        <v>-4.8456999999999997E-3</v>
      </c>
      <c r="BO1465">
        <v>-2.2366E-3</v>
      </c>
      <c r="BP1465">
        <v>-1.39808E-2</v>
      </c>
      <c r="BQ1465">
        <v>-1.09205E-2</v>
      </c>
      <c r="BR1465">
        <v>-2.1775699999999999E-2</v>
      </c>
      <c r="BS1465">
        <v>-2.1241300000000001E-2</v>
      </c>
      <c r="BT1465">
        <v>-1.08065E-2</v>
      </c>
      <c r="BU1465">
        <v>-2.4353400000000001E-2</v>
      </c>
      <c r="BV1465">
        <v>-1.8000800000000001E-2</v>
      </c>
      <c r="BW1465">
        <v>-1.9793000000000002E-2</v>
      </c>
      <c r="BX1465">
        <v>0.22597120000000001</v>
      </c>
      <c r="BY1465">
        <v>0.23155390000000001</v>
      </c>
      <c r="BZ1465">
        <v>-0.20970169999999999</v>
      </c>
      <c r="CA1465">
        <v>-0.13141839999999999</v>
      </c>
      <c r="CB1465">
        <v>-6.6282199999999999E-2</v>
      </c>
      <c r="CC1465">
        <v>-1.8709E-2</v>
      </c>
      <c r="CD1465">
        <v>-2.6761900000000002E-2</v>
      </c>
      <c r="CE1465">
        <v>1.40906E-2</v>
      </c>
      <c r="CF1465">
        <v>1.24639E-2</v>
      </c>
      <c r="CG1465">
        <v>1.0581699999999999E-2</v>
      </c>
      <c r="CH1465">
        <v>6.6391000000000002E-3</v>
      </c>
      <c r="CI1465">
        <v>9.2346000000000008E-3</v>
      </c>
      <c r="CJ1465">
        <v>4.1292999999999998E-3</v>
      </c>
      <c r="CK1465">
        <v>1.1314000000000001E-3</v>
      </c>
      <c r="CL1465">
        <v>-7.8370000000000002E-4</v>
      </c>
      <c r="CM1465">
        <v>2.0769999999999999E-3</v>
      </c>
      <c r="CN1465">
        <v>-9.1322999999999994E-3</v>
      </c>
      <c r="CO1465">
        <v>-5.5272999999999997E-3</v>
      </c>
      <c r="CP1465">
        <v>-1.5895800000000002E-2</v>
      </c>
      <c r="CQ1465">
        <v>-1.4855999999999999E-2</v>
      </c>
      <c r="CR1465">
        <v>-3.8265999999999999E-3</v>
      </c>
      <c r="CS1465">
        <v>-1.7068799999999999E-2</v>
      </c>
      <c r="CT1465">
        <v>-1.0385500000000001E-2</v>
      </c>
      <c r="CU1465">
        <v>-1.2026800000000001E-2</v>
      </c>
      <c r="CV1465">
        <v>0.23415759999999999</v>
      </c>
      <c r="CW1465">
        <v>0.23983670000000001</v>
      </c>
      <c r="CX1465">
        <v>-0.20129620000000001</v>
      </c>
      <c r="CY1465">
        <v>-0.123561</v>
      </c>
      <c r="CZ1465">
        <v>-5.89557E-2</v>
      </c>
      <c r="DA1465">
        <v>-1.21546E-2</v>
      </c>
      <c r="DB1465">
        <v>-2.0926899999999998E-2</v>
      </c>
      <c r="DC1465">
        <v>1.9671299999999999E-2</v>
      </c>
      <c r="DD1465">
        <v>1.75744E-2</v>
      </c>
      <c r="DE1465">
        <v>1.53989E-2</v>
      </c>
      <c r="DF1465">
        <v>1.1018699999999999E-2</v>
      </c>
      <c r="DG1465">
        <v>1.3358999999999999E-2</v>
      </c>
      <c r="DH1465">
        <v>7.7846E-3</v>
      </c>
      <c r="DI1465">
        <v>4.7819000000000004E-3</v>
      </c>
      <c r="DJ1465">
        <v>3.2782000000000002E-3</v>
      </c>
      <c r="DK1465">
        <v>6.3905000000000003E-3</v>
      </c>
      <c r="DL1465">
        <v>-4.2836999999999997E-3</v>
      </c>
      <c r="DM1465">
        <v>-1.3420000000000001E-4</v>
      </c>
      <c r="DN1465">
        <v>-1.0015899999999999E-2</v>
      </c>
      <c r="DO1465">
        <v>-8.4706E-3</v>
      </c>
      <c r="DP1465">
        <v>3.1534000000000002E-3</v>
      </c>
      <c r="DQ1465">
        <v>-9.7841000000000004E-3</v>
      </c>
      <c r="DR1465">
        <v>-2.7702999999999998E-3</v>
      </c>
      <c r="DS1465">
        <v>-4.2605999999999998E-3</v>
      </c>
      <c r="DT1465">
        <v>0.242344</v>
      </c>
      <c r="DU1465">
        <v>0.24811949999999999</v>
      </c>
      <c r="DV1465">
        <v>-0.1928907</v>
      </c>
      <c r="DW1465">
        <v>-0.1157036</v>
      </c>
      <c r="DX1465">
        <v>-5.1629300000000003E-2</v>
      </c>
      <c r="DY1465">
        <v>-5.6001000000000002E-3</v>
      </c>
      <c r="DZ1465">
        <v>-1.50919E-2</v>
      </c>
      <c r="EA1465">
        <v>2.7728900000000001E-2</v>
      </c>
      <c r="EB1465">
        <v>2.4953199999999998E-2</v>
      </c>
      <c r="EC1465">
        <v>2.2354300000000001E-2</v>
      </c>
      <c r="ED1465">
        <v>1.7342300000000001E-2</v>
      </c>
      <c r="EE1465">
        <v>1.9314000000000001E-2</v>
      </c>
      <c r="EF1465">
        <v>1.3062300000000001E-2</v>
      </c>
      <c r="EG1465">
        <v>1.0052699999999999E-2</v>
      </c>
      <c r="EH1465">
        <v>9.1429000000000007E-3</v>
      </c>
      <c r="EI1465">
        <v>1.2618600000000001E-2</v>
      </c>
      <c r="EJ1465">
        <v>2.7168000000000001E-3</v>
      </c>
      <c r="EK1465">
        <v>7.6527000000000001E-3</v>
      </c>
      <c r="EL1465">
        <v>-1.5263E-3</v>
      </c>
      <c r="EM1465">
        <v>7.4890000000000004E-4</v>
      </c>
      <c r="EN1465">
        <v>1.3231400000000001E-2</v>
      </c>
      <c r="EO1465">
        <v>7.337E-4</v>
      </c>
      <c r="EP1465">
        <v>8.2249000000000003E-3</v>
      </c>
      <c r="EQ1465">
        <v>6.9525000000000003E-3</v>
      </c>
      <c r="ER1465">
        <v>0.2541639</v>
      </c>
      <c r="ES1465">
        <v>0.26007859999999999</v>
      </c>
      <c r="ET1465">
        <v>-0.18075459999999999</v>
      </c>
      <c r="EU1465">
        <v>-0.1043587</v>
      </c>
      <c r="EV1465">
        <v>-4.10511E-2</v>
      </c>
      <c r="EW1465">
        <v>3.8633999999999999E-3</v>
      </c>
      <c r="EX1465">
        <v>-6.6670999999999996E-3</v>
      </c>
      <c r="EY1465">
        <v>73.864400000000003</v>
      </c>
      <c r="EZ1465">
        <v>72.909300000000002</v>
      </c>
      <c r="FA1465">
        <v>71.74203</v>
      </c>
      <c r="FB1465">
        <v>70.367909999999995</v>
      </c>
      <c r="FC1465">
        <v>68.824010000000001</v>
      </c>
      <c r="FD1465">
        <v>67.55856</v>
      </c>
      <c r="FE1465">
        <v>67.079560000000001</v>
      </c>
      <c r="FF1465">
        <v>69.924760000000006</v>
      </c>
      <c r="FG1465">
        <v>75.327470000000005</v>
      </c>
      <c r="FH1465">
        <v>81.154179999999997</v>
      </c>
      <c r="FI1465">
        <v>86.411379999999994</v>
      </c>
      <c r="FJ1465">
        <v>88.767449999999997</v>
      </c>
      <c r="FK1465">
        <v>92.002229999999997</v>
      </c>
      <c r="FL1465">
        <v>93.755499999999998</v>
      </c>
      <c r="FM1465">
        <v>95.927359999999993</v>
      </c>
      <c r="FN1465">
        <v>97.725300000000004</v>
      </c>
      <c r="FO1465">
        <v>99.001949999999994</v>
      </c>
      <c r="FP1465">
        <v>98.890469999999993</v>
      </c>
      <c r="FQ1465">
        <v>96.002979999999994</v>
      </c>
      <c r="FR1465">
        <v>89.490279999999998</v>
      </c>
      <c r="FS1465">
        <v>82.355199999999996</v>
      </c>
      <c r="FT1465">
        <v>77.942059999999998</v>
      </c>
      <c r="FU1465">
        <v>75.705250000000007</v>
      </c>
      <c r="FV1465">
        <v>73.893280000000004</v>
      </c>
      <c r="FW1465">
        <v>0.1251989</v>
      </c>
      <c r="FX1465">
        <v>1.11038E-2</v>
      </c>
      <c r="FY1465">
        <v>1.11038E-2</v>
      </c>
      <c r="FZ1465">
        <v>0</v>
      </c>
      <c r="GA1465">
        <v>0</v>
      </c>
    </row>
    <row r="1466" spans="1:183" x14ac:dyDescent="0.3">
      <c r="A1466" t="s">
        <v>52</v>
      </c>
      <c r="B1466" t="s">
        <v>21</v>
      </c>
      <c r="C1466" t="s">
        <v>54</v>
      </c>
      <c r="D1466" s="6">
        <v>44806</v>
      </c>
      <c r="FZ1466">
        <v>0</v>
      </c>
      <c r="GA1466">
        <v>1</v>
      </c>
    </row>
    <row r="1467" spans="1:183" x14ac:dyDescent="0.3">
      <c r="A1467" t="s">
        <v>52</v>
      </c>
      <c r="B1467" t="s">
        <v>21</v>
      </c>
      <c r="C1467" t="s">
        <v>54</v>
      </c>
      <c r="D1467" s="6">
        <v>44809</v>
      </c>
      <c r="E1467" s="46">
        <v>19</v>
      </c>
      <c r="F1467">
        <v>22</v>
      </c>
      <c r="G1467">
        <v>19</v>
      </c>
      <c r="H1467">
        <v>20</v>
      </c>
      <c r="I1467">
        <v>10614</v>
      </c>
      <c r="J1467">
        <v>66062</v>
      </c>
      <c r="K1467">
        <v>1.2820579999999999</v>
      </c>
      <c r="L1467">
        <v>1.1033459999999999</v>
      </c>
      <c r="M1467">
        <v>0.97355429999999998</v>
      </c>
      <c r="N1467">
        <v>0.89463760000000003</v>
      </c>
      <c r="O1467">
        <v>0.85414829999999997</v>
      </c>
      <c r="P1467">
        <v>0.84498379999999995</v>
      </c>
      <c r="Q1467">
        <v>0.88256970000000001</v>
      </c>
      <c r="R1467">
        <v>0.90436910000000004</v>
      </c>
      <c r="S1467">
        <v>0.96284539999999996</v>
      </c>
      <c r="T1467">
        <v>1.073215</v>
      </c>
      <c r="U1467">
        <v>1.281817</v>
      </c>
      <c r="V1467">
        <v>1.551949</v>
      </c>
      <c r="W1467">
        <v>1.8501099999999999</v>
      </c>
      <c r="X1467">
        <v>2.1604700000000001</v>
      </c>
      <c r="Y1467">
        <v>2.5141070000000001</v>
      </c>
      <c r="Z1467">
        <v>2.8557769999999998</v>
      </c>
      <c r="AA1467">
        <v>3.130404</v>
      </c>
      <c r="AB1467">
        <v>3.4259170000000001</v>
      </c>
      <c r="AC1467">
        <v>3.5199859999999998</v>
      </c>
      <c r="AD1467">
        <v>3.3044989999999999</v>
      </c>
      <c r="AE1467">
        <v>3.0303879999999999</v>
      </c>
      <c r="AF1467">
        <v>2.7032069999999999</v>
      </c>
      <c r="AG1467">
        <v>2.3023380000000002</v>
      </c>
      <c r="AH1467">
        <v>1.935794</v>
      </c>
      <c r="AI1467">
        <v>1.53501E-2</v>
      </c>
      <c r="AJ1467">
        <v>5.3530000000000001E-3</v>
      </c>
      <c r="AK1467">
        <v>-8.744E-3</v>
      </c>
      <c r="AL1467">
        <v>-1.3625E-2</v>
      </c>
      <c r="AM1467">
        <v>-1.05237E-2</v>
      </c>
      <c r="AN1467">
        <v>-8.1731000000000009E-3</v>
      </c>
      <c r="AO1467">
        <v>-9.2837000000000006E-3</v>
      </c>
      <c r="AP1467">
        <v>-5.2066999999999999E-3</v>
      </c>
      <c r="AQ1467">
        <v>8.4916999999999996E-3</v>
      </c>
      <c r="AR1467">
        <v>1.0454400000000001E-2</v>
      </c>
      <c r="AS1467">
        <v>3.9582199999999998E-2</v>
      </c>
      <c r="AT1467">
        <v>4.4731399999999998E-2</v>
      </c>
      <c r="AU1467">
        <v>4.7887100000000002E-2</v>
      </c>
      <c r="AV1467">
        <v>2.27791E-2</v>
      </c>
      <c r="AW1467">
        <v>-4.3902999999999998E-3</v>
      </c>
      <c r="AX1467">
        <v>7.8100000000000001E-5</v>
      </c>
      <c r="AY1467">
        <v>-1.5821499999999999E-2</v>
      </c>
      <c r="AZ1467">
        <v>-8.3760999999999992E-3</v>
      </c>
      <c r="BA1467">
        <v>0.3724653</v>
      </c>
      <c r="BB1467">
        <v>0.32076919999999998</v>
      </c>
      <c r="BC1467">
        <v>0.19374720000000001</v>
      </c>
      <c r="BD1467">
        <v>-8.6477799999999994E-2</v>
      </c>
      <c r="BE1467">
        <v>-0.21337729999999999</v>
      </c>
      <c r="BF1467">
        <v>-0.12271310000000001</v>
      </c>
      <c r="BG1467">
        <v>2.4875299999999999E-2</v>
      </c>
      <c r="BH1467">
        <v>1.3990499999999999E-2</v>
      </c>
      <c r="BI1467">
        <v>-1.0322E-3</v>
      </c>
      <c r="BJ1467">
        <v>-6.5196000000000004E-3</v>
      </c>
      <c r="BK1467">
        <v>-3.6329999999999999E-3</v>
      </c>
      <c r="BL1467">
        <v>-1.9E-3</v>
      </c>
      <c r="BM1467">
        <v>-2.9540999999999999E-3</v>
      </c>
      <c r="BN1467">
        <v>1.7943E-3</v>
      </c>
      <c r="BO1467">
        <v>1.6849300000000001E-2</v>
      </c>
      <c r="BP1467">
        <v>1.9837899999999999E-2</v>
      </c>
      <c r="BQ1467">
        <v>5.02294E-2</v>
      </c>
      <c r="BR1467">
        <v>5.6673800000000003E-2</v>
      </c>
      <c r="BS1467">
        <v>6.0642099999999997E-2</v>
      </c>
      <c r="BT1467">
        <v>3.6036400000000003E-2</v>
      </c>
      <c r="BU1467">
        <v>9.2905000000000001E-3</v>
      </c>
      <c r="BV1467">
        <v>1.40451E-2</v>
      </c>
      <c r="BW1467">
        <v>-1.5393E-3</v>
      </c>
      <c r="BX1467">
        <v>6.3357999999999999E-3</v>
      </c>
      <c r="BY1467">
        <v>0.38678079999999998</v>
      </c>
      <c r="BZ1467">
        <v>0.3339936</v>
      </c>
      <c r="CA1467">
        <v>0.20631089999999999</v>
      </c>
      <c r="CB1467">
        <v>-7.3818900000000007E-2</v>
      </c>
      <c r="CC1467">
        <v>-0.2006599</v>
      </c>
      <c r="CD1467">
        <v>-0.1111974</v>
      </c>
      <c r="CE1467">
        <v>3.1472399999999998E-2</v>
      </c>
      <c r="CF1467">
        <v>1.9972799999999999E-2</v>
      </c>
      <c r="CG1467">
        <v>4.3090000000000003E-3</v>
      </c>
      <c r="CH1467">
        <v>-1.5985000000000001E-3</v>
      </c>
      <c r="CI1467">
        <v>1.1394E-3</v>
      </c>
      <c r="CJ1467">
        <v>2.4447000000000002E-3</v>
      </c>
      <c r="CK1467">
        <v>1.4298E-3</v>
      </c>
      <c r="CL1467">
        <v>6.6430999999999999E-3</v>
      </c>
      <c r="CM1467">
        <v>2.26377E-2</v>
      </c>
      <c r="CN1467">
        <v>2.63369E-2</v>
      </c>
      <c r="CO1467">
        <v>5.7603599999999998E-2</v>
      </c>
      <c r="CP1467">
        <v>6.4945000000000003E-2</v>
      </c>
      <c r="CQ1467">
        <v>6.9476099999999999E-2</v>
      </c>
      <c r="CR1467">
        <v>4.5218399999999999E-2</v>
      </c>
      <c r="CS1467">
        <v>1.8765799999999999E-2</v>
      </c>
      <c r="CT1467">
        <v>2.3718599999999999E-2</v>
      </c>
      <c r="CU1467">
        <v>8.3526E-3</v>
      </c>
      <c r="CV1467">
        <v>1.65252E-2</v>
      </c>
      <c r="CW1467">
        <v>0.39669559999999998</v>
      </c>
      <c r="CX1467">
        <v>0.34315269999999998</v>
      </c>
      <c r="CY1467">
        <v>0.21501239999999999</v>
      </c>
      <c r="CZ1467">
        <v>-6.5051300000000006E-2</v>
      </c>
      <c r="DA1467">
        <v>-0.19185189999999999</v>
      </c>
      <c r="DB1467">
        <v>-0.1032216</v>
      </c>
      <c r="DC1467">
        <v>3.8069499999999999E-2</v>
      </c>
      <c r="DD1467">
        <v>2.5955099999999998E-2</v>
      </c>
      <c r="DE1467">
        <v>9.6503000000000005E-3</v>
      </c>
      <c r="DF1467">
        <v>3.3227E-3</v>
      </c>
      <c r="DG1467">
        <v>5.9119000000000003E-3</v>
      </c>
      <c r="DH1467">
        <v>6.7894000000000001E-3</v>
      </c>
      <c r="DI1467">
        <v>5.8136999999999998E-3</v>
      </c>
      <c r="DJ1467">
        <v>1.1492E-2</v>
      </c>
      <c r="DK1467">
        <v>2.8426099999999999E-2</v>
      </c>
      <c r="DL1467">
        <v>3.2835799999999998E-2</v>
      </c>
      <c r="DM1467">
        <v>6.4977800000000002E-2</v>
      </c>
      <c r="DN1467">
        <v>7.3216299999999998E-2</v>
      </c>
      <c r="DO1467">
        <v>7.8310199999999996E-2</v>
      </c>
      <c r="DP1467">
        <v>5.4400400000000002E-2</v>
      </c>
      <c r="DQ1467">
        <v>2.8241100000000002E-2</v>
      </c>
      <c r="DR1467">
        <v>3.3391999999999998E-2</v>
      </c>
      <c r="DS1467">
        <v>1.8244400000000001E-2</v>
      </c>
      <c r="DT1467">
        <v>2.6714600000000002E-2</v>
      </c>
      <c r="DU1467">
        <v>0.40661039999999998</v>
      </c>
      <c r="DV1467">
        <v>0.35231180000000001</v>
      </c>
      <c r="DW1467">
        <v>0.223714</v>
      </c>
      <c r="DX1467">
        <v>-5.6283699999999999E-2</v>
      </c>
      <c r="DY1467">
        <v>-0.18304390000000001</v>
      </c>
      <c r="DZ1467">
        <v>-9.5245899999999994E-2</v>
      </c>
      <c r="EA1467">
        <v>4.7594699999999997E-2</v>
      </c>
      <c r="EB1467">
        <v>3.4592499999999998E-2</v>
      </c>
      <c r="EC1467">
        <v>1.7362099999999998E-2</v>
      </c>
      <c r="ED1467">
        <v>1.0428099999999999E-2</v>
      </c>
      <c r="EE1467">
        <v>1.28025E-2</v>
      </c>
      <c r="EF1467">
        <v>1.3062499999999999E-2</v>
      </c>
      <c r="EG1467">
        <v>1.2143299999999999E-2</v>
      </c>
      <c r="EH1467">
        <v>1.8492999999999999E-2</v>
      </c>
      <c r="EI1467">
        <v>3.67836E-2</v>
      </c>
      <c r="EJ1467">
        <v>4.2219300000000001E-2</v>
      </c>
      <c r="EK1467">
        <v>7.5624899999999995E-2</v>
      </c>
      <c r="EL1467">
        <v>8.5158700000000004E-2</v>
      </c>
      <c r="EM1467">
        <v>9.1065099999999996E-2</v>
      </c>
      <c r="EN1467">
        <v>6.7657700000000001E-2</v>
      </c>
      <c r="EO1467">
        <v>4.1922000000000001E-2</v>
      </c>
      <c r="EP1467">
        <v>4.7358999999999998E-2</v>
      </c>
      <c r="EQ1467">
        <v>3.2526600000000003E-2</v>
      </c>
      <c r="ER1467">
        <v>4.1426499999999998E-2</v>
      </c>
      <c r="ES1467">
        <v>0.42092580000000002</v>
      </c>
      <c r="ET1467">
        <v>0.36553619999999998</v>
      </c>
      <c r="EU1467">
        <v>0.2362776</v>
      </c>
      <c r="EV1467">
        <v>-4.3624799999999998E-2</v>
      </c>
      <c r="EW1467">
        <v>-0.17032649999999999</v>
      </c>
      <c r="EX1467">
        <v>-8.3730100000000002E-2</v>
      </c>
      <c r="EY1467">
        <v>75.665170000000003</v>
      </c>
      <c r="EZ1467">
        <v>74.704440000000005</v>
      </c>
      <c r="FA1467">
        <v>72.62424</v>
      </c>
      <c r="FB1467">
        <v>72.149019999999993</v>
      </c>
      <c r="FC1467">
        <v>71.652979999999999</v>
      </c>
      <c r="FD1467">
        <v>71.197339999999997</v>
      </c>
      <c r="FE1467">
        <v>70.329210000000003</v>
      </c>
      <c r="FF1467">
        <v>72.245519999999999</v>
      </c>
      <c r="FG1467">
        <v>78.896540000000002</v>
      </c>
      <c r="FH1467">
        <v>87.883340000000004</v>
      </c>
      <c r="FI1467">
        <v>95.114559999999997</v>
      </c>
      <c r="FJ1467">
        <v>99.193340000000006</v>
      </c>
      <c r="FK1467">
        <v>101.3163</v>
      </c>
      <c r="FL1467">
        <v>104.3137</v>
      </c>
      <c r="FM1467">
        <v>106.88930000000001</v>
      </c>
      <c r="FN1467">
        <v>108.13630000000001</v>
      </c>
      <c r="FO1467">
        <v>108.3707</v>
      </c>
      <c r="FP1467">
        <v>107.8061</v>
      </c>
      <c r="FQ1467">
        <v>105.17230000000001</v>
      </c>
      <c r="FR1467">
        <v>97.162170000000003</v>
      </c>
      <c r="FS1467">
        <v>91.41713</v>
      </c>
      <c r="FT1467">
        <v>88.453770000000006</v>
      </c>
      <c r="FU1467">
        <v>85.351699999999994</v>
      </c>
      <c r="FV1467">
        <v>83.843220000000002</v>
      </c>
      <c r="FW1467">
        <v>0.16982530000000001</v>
      </c>
      <c r="FX1467">
        <v>8.7227999999999993E-3</v>
      </c>
      <c r="FY1467">
        <v>1.2869800000000001E-2</v>
      </c>
      <c r="FZ1467">
        <v>0</v>
      </c>
      <c r="GA1467">
        <v>0</v>
      </c>
    </row>
    <row r="1468" spans="1:183" x14ac:dyDescent="0.3">
      <c r="A1468" t="s">
        <v>52</v>
      </c>
      <c r="B1468" t="s">
        <v>21</v>
      </c>
      <c r="C1468" t="s">
        <v>54</v>
      </c>
      <c r="D1468" s="6">
        <v>44810</v>
      </c>
      <c r="E1468" s="46">
        <v>18</v>
      </c>
      <c r="F1468">
        <v>21</v>
      </c>
      <c r="G1468">
        <v>18</v>
      </c>
      <c r="H1468">
        <v>20</v>
      </c>
      <c r="I1468">
        <v>10599</v>
      </c>
      <c r="J1468">
        <v>65981</v>
      </c>
      <c r="K1468">
        <v>1.674517</v>
      </c>
      <c r="L1468">
        <v>1.4772430000000001</v>
      </c>
      <c r="M1468">
        <v>1.31694</v>
      </c>
      <c r="N1468">
        <v>1.2027410000000001</v>
      </c>
      <c r="O1468">
        <v>1.131178</v>
      </c>
      <c r="P1468">
        <v>1.129745</v>
      </c>
      <c r="Q1468">
        <v>1.184782</v>
      </c>
      <c r="R1468">
        <v>1.202801</v>
      </c>
      <c r="S1468">
        <v>1.2018709999999999</v>
      </c>
      <c r="T1468">
        <v>1.2720860000000001</v>
      </c>
      <c r="U1468">
        <v>1.474704</v>
      </c>
      <c r="V1468">
        <v>1.7595130000000001</v>
      </c>
      <c r="W1468">
        <v>2.093397</v>
      </c>
      <c r="X1468">
        <v>2.4233169999999999</v>
      </c>
      <c r="Y1468">
        <v>2.7640039999999999</v>
      </c>
      <c r="Z1468">
        <v>3.0934430000000002</v>
      </c>
      <c r="AA1468">
        <v>3.3684020000000001</v>
      </c>
      <c r="AB1468">
        <v>3.5090439999999998</v>
      </c>
      <c r="AC1468">
        <v>3.4764520000000001</v>
      </c>
      <c r="AD1468">
        <v>3.3194340000000002</v>
      </c>
      <c r="AE1468">
        <v>3.23217</v>
      </c>
      <c r="AF1468">
        <v>2.9698959999999999</v>
      </c>
      <c r="AG1468">
        <v>2.566144</v>
      </c>
      <c r="AH1468">
        <v>2.1483300000000001</v>
      </c>
      <c r="AI1468">
        <v>-0.14027390000000001</v>
      </c>
      <c r="AJ1468">
        <v>-9.4303300000000007E-2</v>
      </c>
      <c r="AK1468">
        <v>-6.3713900000000004E-2</v>
      </c>
      <c r="AL1468">
        <v>-4.73436E-2</v>
      </c>
      <c r="AM1468">
        <v>-4.0543299999999997E-2</v>
      </c>
      <c r="AN1468">
        <v>-7.9894000000000007E-3</v>
      </c>
      <c r="AO1468">
        <v>-2.5842799999999999E-2</v>
      </c>
      <c r="AP1468">
        <v>-3.6049600000000001E-2</v>
      </c>
      <c r="AQ1468">
        <v>-7.2200799999999996E-2</v>
      </c>
      <c r="AR1468">
        <v>-0.1030824</v>
      </c>
      <c r="AS1468">
        <v>-7.7615500000000004E-2</v>
      </c>
      <c r="AT1468">
        <v>-7.4584700000000004E-2</v>
      </c>
      <c r="AU1468">
        <v>-6.1947700000000001E-2</v>
      </c>
      <c r="AV1468">
        <v>-8.0114599999999994E-2</v>
      </c>
      <c r="AW1468">
        <v>-0.10054100000000001</v>
      </c>
      <c r="AX1468">
        <v>-0.1152413</v>
      </c>
      <c r="AY1468">
        <v>-8.7858000000000006E-2</v>
      </c>
      <c r="AZ1468">
        <v>0.30615490000000001</v>
      </c>
      <c r="BA1468">
        <v>0.44761430000000002</v>
      </c>
      <c r="BB1468">
        <v>0.3747992</v>
      </c>
      <c r="BC1468">
        <v>4.8637100000000003E-2</v>
      </c>
      <c r="BD1468">
        <v>-0.25824950000000002</v>
      </c>
      <c r="BE1468">
        <v>-0.1822521</v>
      </c>
      <c r="BF1468">
        <v>-0.1499144</v>
      </c>
      <c r="BG1468">
        <v>-0.12904170000000001</v>
      </c>
      <c r="BH1468">
        <v>-8.3773899999999998E-2</v>
      </c>
      <c r="BI1468">
        <v>-5.4101700000000003E-2</v>
      </c>
      <c r="BJ1468">
        <v>-3.85367E-2</v>
      </c>
      <c r="BK1468">
        <v>-3.2300700000000002E-2</v>
      </c>
      <c r="BL1468">
        <v>-1.852E-4</v>
      </c>
      <c r="BM1468">
        <v>-1.76043E-2</v>
      </c>
      <c r="BN1468">
        <v>-2.6807299999999999E-2</v>
      </c>
      <c r="BO1468">
        <v>-6.2169000000000002E-2</v>
      </c>
      <c r="BP1468">
        <v>-9.2333799999999994E-2</v>
      </c>
      <c r="BQ1468">
        <v>-6.5908300000000003E-2</v>
      </c>
      <c r="BR1468">
        <v>-6.1919299999999997E-2</v>
      </c>
      <c r="BS1468">
        <v>-4.8491699999999999E-2</v>
      </c>
      <c r="BT1468">
        <v>-6.5991499999999995E-2</v>
      </c>
      <c r="BU1468">
        <v>-8.6076799999999995E-2</v>
      </c>
      <c r="BV1468">
        <v>-0.1004917</v>
      </c>
      <c r="BW1468">
        <v>-7.2794800000000007E-2</v>
      </c>
      <c r="BX1468">
        <v>0.3221619</v>
      </c>
      <c r="BY1468">
        <v>0.46387889999999998</v>
      </c>
      <c r="BZ1468">
        <v>0.3894765</v>
      </c>
      <c r="CA1468">
        <v>6.2575000000000006E-2</v>
      </c>
      <c r="CB1468">
        <v>-0.24411930000000001</v>
      </c>
      <c r="CC1468">
        <v>-0.168684</v>
      </c>
      <c r="CD1468">
        <v>-0.13722400000000001</v>
      </c>
      <c r="CE1468">
        <v>-0.12126240000000001</v>
      </c>
      <c r="CF1468">
        <v>-7.6481300000000002E-2</v>
      </c>
      <c r="CG1468">
        <v>-4.7444199999999999E-2</v>
      </c>
      <c r="CH1468">
        <v>-3.2437000000000001E-2</v>
      </c>
      <c r="CI1468">
        <v>-2.6592000000000001E-2</v>
      </c>
      <c r="CJ1468">
        <v>5.2199000000000004E-3</v>
      </c>
      <c r="CK1468">
        <v>-1.18984E-2</v>
      </c>
      <c r="CL1468">
        <v>-2.04061E-2</v>
      </c>
      <c r="CM1468">
        <v>-5.5220999999999999E-2</v>
      </c>
      <c r="CN1468">
        <v>-8.4889300000000001E-2</v>
      </c>
      <c r="CO1468">
        <v>-5.7799900000000001E-2</v>
      </c>
      <c r="CP1468">
        <v>-5.3147300000000001E-2</v>
      </c>
      <c r="CQ1468">
        <v>-3.9172100000000001E-2</v>
      </c>
      <c r="CR1468">
        <v>-5.6209799999999997E-2</v>
      </c>
      <c r="CS1468">
        <v>-7.6058899999999999E-2</v>
      </c>
      <c r="CT1468">
        <v>-9.0276200000000001E-2</v>
      </c>
      <c r="CU1468">
        <v>-6.2362000000000001E-2</v>
      </c>
      <c r="CV1468">
        <v>0.3332483</v>
      </c>
      <c r="CW1468">
        <v>0.4751437</v>
      </c>
      <c r="CX1468">
        <v>0.399642</v>
      </c>
      <c r="CY1468">
        <v>7.2228299999999995E-2</v>
      </c>
      <c r="CZ1468">
        <v>-0.2343327</v>
      </c>
      <c r="DA1468">
        <v>-0.1592867</v>
      </c>
      <c r="DB1468">
        <v>-0.12843470000000001</v>
      </c>
      <c r="DC1468">
        <v>-0.113483</v>
      </c>
      <c r="DD1468">
        <v>-6.9188600000000003E-2</v>
      </c>
      <c r="DE1468">
        <v>-4.0786799999999998E-2</v>
      </c>
      <c r="DF1468">
        <v>-2.6337300000000001E-2</v>
      </c>
      <c r="DG1468">
        <v>-2.0883200000000001E-2</v>
      </c>
      <c r="DH1468">
        <v>1.06251E-2</v>
      </c>
      <c r="DI1468">
        <v>-6.1923999999999998E-3</v>
      </c>
      <c r="DJ1468">
        <v>-1.4005E-2</v>
      </c>
      <c r="DK1468">
        <v>-4.8273000000000003E-2</v>
      </c>
      <c r="DL1468">
        <v>-7.7444899999999997E-2</v>
      </c>
      <c r="DM1468">
        <v>-4.96915E-2</v>
      </c>
      <c r="DN1468">
        <v>-4.4375299999999999E-2</v>
      </c>
      <c r="DO1468">
        <v>-2.9852500000000001E-2</v>
      </c>
      <c r="DP1468">
        <v>-4.6428200000000003E-2</v>
      </c>
      <c r="DQ1468">
        <v>-6.6041100000000005E-2</v>
      </c>
      <c r="DR1468">
        <v>-8.0060599999999996E-2</v>
      </c>
      <c r="DS1468">
        <v>-5.1929299999999998E-2</v>
      </c>
      <c r="DT1468">
        <v>0.3443348</v>
      </c>
      <c r="DU1468">
        <v>0.48640850000000002</v>
      </c>
      <c r="DV1468">
        <v>0.40980749999999999</v>
      </c>
      <c r="DW1468">
        <v>8.1881700000000002E-2</v>
      </c>
      <c r="DX1468">
        <v>-0.2245462</v>
      </c>
      <c r="DY1468">
        <v>-0.14988950000000001</v>
      </c>
      <c r="DZ1468">
        <v>-0.1196454</v>
      </c>
      <c r="EA1468">
        <v>-0.1022508</v>
      </c>
      <c r="EB1468">
        <v>-5.8659200000000002E-2</v>
      </c>
      <c r="EC1468">
        <v>-3.1174500000000001E-2</v>
      </c>
      <c r="ED1468">
        <v>-1.7530400000000002E-2</v>
      </c>
      <c r="EE1468">
        <v>-1.26406E-2</v>
      </c>
      <c r="EF1468">
        <v>1.8429299999999999E-2</v>
      </c>
      <c r="EG1468">
        <v>2.0460000000000001E-3</v>
      </c>
      <c r="EH1468">
        <v>-4.7626999999999999E-3</v>
      </c>
      <c r="EI1468">
        <v>-3.8241200000000003E-2</v>
      </c>
      <c r="EJ1468">
        <v>-6.6696199999999997E-2</v>
      </c>
      <c r="EK1468">
        <v>-3.7984299999999999E-2</v>
      </c>
      <c r="EL1468">
        <v>-3.1709899999999999E-2</v>
      </c>
      <c r="EM1468">
        <v>-1.6396399999999998E-2</v>
      </c>
      <c r="EN1468">
        <v>-3.2305100000000003E-2</v>
      </c>
      <c r="EO1468">
        <v>-5.1576900000000002E-2</v>
      </c>
      <c r="EP1468">
        <v>-6.5310999999999994E-2</v>
      </c>
      <c r="EQ1468">
        <v>-3.6866000000000003E-2</v>
      </c>
      <c r="ER1468">
        <v>0.36034179999999999</v>
      </c>
      <c r="ES1468">
        <v>0.50267309999999998</v>
      </c>
      <c r="ET1468">
        <v>0.4244849</v>
      </c>
      <c r="EU1468">
        <v>9.5819600000000005E-2</v>
      </c>
      <c r="EV1468">
        <v>-0.21041599999999999</v>
      </c>
      <c r="EW1468">
        <v>-0.13632130000000001</v>
      </c>
      <c r="EX1468">
        <v>-0.10695499999999999</v>
      </c>
      <c r="EY1468">
        <v>81.707480000000004</v>
      </c>
      <c r="EZ1468">
        <v>80.040580000000006</v>
      </c>
      <c r="FA1468">
        <v>79.935199999999995</v>
      </c>
      <c r="FB1468">
        <v>78.894750000000002</v>
      </c>
      <c r="FC1468">
        <v>78.373819999999995</v>
      </c>
      <c r="FD1468">
        <v>77.517409999999998</v>
      </c>
      <c r="FE1468">
        <v>76.53</v>
      </c>
      <c r="FF1468">
        <v>79.902950000000004</v>
      </c>
      <c r="FG1468">
        <v>86.449460000000002</v>
      </c>
      <c r="FH1468">
        <v>93.126609999999999</v>
      </c>
      <c r="FI1468">
        <v>99.217449999999999</v>
      </c>
      <c r="FJ1468">
        <v>103.59829999999999</v>
      </c>
      <c r="FK1468">
        <v>106.41030000000001</v>
      </c>
      <c r="FL1468">
        <v>108.4425</v>
      </c>
      <c r="FM1468">
        <v>110.3438</v>
      </c>
      <c r="FN1468">
        <v>111.4178</v>
      </c>
      <c r="FO1468">
        <v>111.2633</v>
      </c>
      <c r="FP1468">
        <v>110.31529999999999</v>
      </c>
      <c r="FQ1468">
        <v>106.4218</v>
      </c>
      <c r="FR1468">
        <v>97.767189999999999</v>
      </c>
      <c r="FS1468">
        <v>92.511539999999997</v>
      </c>
      <c r="FT1468">
        <v>88.848640000000003</v>
      </c>
      <c r="FU1468">
        <v>85.705290000000005</v>
      </c>
      <c r="FV1468">
        <v>82.864040000000003</v>
      </c>
      <c r="FW1468">
        <v>0.1916649</v>
      </c>
      <c r="FX1468">
        <v>1.0071699999999999E-2</v>
      </c>
      <c r="FY1468">
        <v>1.19451E-2</v>
      </c>
      <c r="FZ1468">
        <v>0</v>
      </c>
      <c r="GA1468">
        <v>0</v>
      </c>
    </row>
    <row r="1469" spans="1:183" x14ac:dyDescent="0.3">
      <c r="A1469" t="s">
        <v>52</v>
      </c>
      <c r="B1469" t="s">
        <v>21</v>
      </c>
      <c r="C1469" t="s">
        <v>54</v>
      </c>
      <c r="D1469" s="6">
        <v>44811</v>
      </c>
      <c r="E1469" s="46">
        <v>17</v>
      </c>
      <c r="F1469">
        <v>20</v>
      </c>
      <c r="G1469">
        <v>17</v>
      </c>
      <c r="H1469">
        <v>20</v>
      </c>
      <c r="I1469">
        <v>10591</v>
      </c>
      <c r="J1469">
        <v>65923</v>
      </c>
      <c r="K1469">
        <v>1.8657440000000001</v>
      </c>
      <c r="L1469">
        <v>1.6253610000000001</v>
      </c>
      <c r="M1469">
        <v>1.435138</v>
      </c>
      <c r="N1469">
        <v>1.300608</v>
      </c>
      <c r="O1469">
        <v>1.211252</v>
      </c>
      <c r="P1469">
        <v>1.1875960000000001</v>
      </c>
      <c r="Q1469">
        <v>1.2530539999999999</v>
      </c>
      <c r="R1469">
        <v>1.284503</v>
      </c>
      <c r="S1469">
        <v>1.2273000000000001</v>
      </c>
      <c r="T1469">
        <v>1.2649589999999999</v>
      </c>
      <c r="U1469">
        <v>1.381189</v>
      </c>
      <c r="V1469">
        <v>1.5697099999999999</v>
      </c>
      <c r="W1469">
        <v>1.8122499999999999</v>
      </c>
      <c r="X1469">
        <v>2.0678489999999998</v>
      </c>
      <c r="Y1469">
        <v>2.3602989999999999</v>
      </c>
      <c r="Z1469">
        <v>2.6612450000000001</v>
      </c>
      <c r="AA1469">
        <v>2.946955</v>
      </c>
      <c r="AB1469">
        <v>3.2053940000000001</v>
      </c>
      <c r="AC1469">
        <v>3.3143340000000001</v>
      </c>
      <c r="AD1469">
        <v>3.088743</v>
      </c>
      <c r="AE1469">
        <v>2.8265319999999998</v>
      </c>
      <c r="AF1469">
        <v>2.528384</v>
      </c>
      <c r="AG1469">
        <v>2.1656119999999999</v>
      </c>
      <c r="AH1469">
        <v>1.798942</v>
      </c>
      <c r="AI1469">
        <v>-0.10680679999999999</v>
      </c>
      <c r="AJ1469">
        <v>-9.4024999999999997E-2</v>
      </c>
      <c r="AK1469">
        <v>-7.4136300000000002E-2</v>
      </c>
      <c r="AL1469">
        <v>-4.9146799999999997E-2</v>
      </c>
      <c r="AM1469">
        <v>-4.4581799999999998E-2</v>
      </c>
      <c r="AN1469">
        <v>-4.4860499999999998E-2</v>
      </c>
      <c r="AO1469">
        <v>-4.0070399999999999E-2</v>
      </c>
      <c r="AP1469">
        <v>-4.3810200000000001E-2</v>
      </c>
      <c r="AQ1469">
        <v>-7.40846E-2</v>
      </c>
      <c r="AR1469">
        <v>-7.4620000000000006E-2</v>
      </c>
      <c r="AS1469">
        <v>-7.6675499999999994E-2</v>
      </c>
      <c r="AT1469">
        <v>-6.7056099999999993E-2</v>
      </c>
      <c r="AU1469">
        <v>-6.9649500000000003E-2</v>
      </c>
      <c r="AV1469">
        <v>-7.8706399999999996E-2</v>
      </c>
      <c r="AW1469">
        <v>-7.7878299999999998E-2</v>
      </c>
      <c r="AX1469">
        <v>-0.1141479</v>
      </c>
      <c r="AY1469">
        <v>0.29447050000000002</v>
      </c>
      <c r="AZ1469">
        <v>0.36320010000000003</v>
      </c>
      <c r="BA1469">
        <v>0.34835300000000002</v>
      </c>
      <c r="BB1469">
        <v>0.243927</v>
      </c>
      <c r="BC1469">
        <v>-0.30390470000000003</v>
      </c>
      <c r="BD1469">
        <v>-0.31580150000000001</v>
      </c>
      <c r="BE1469">
        <v>-0.19071769999999999</v>
      </c>
      <c r="BF1469">
        <v>-0.1319409</v>
      </c>
      <c r="BG1469">
        <v>-9.4524399999999995E-2</v>
      </c>
      <c r="BH1469">
        <v>-8.2518499999999995E-2</v>
      </c>
      <c r="BI1469">
        <v>-6.3614900000000002E-2</v>
      </c>
      <c r="BJ1469">
        <v>-3.9665600000000002E-2</v>
      </c>
      <c r="BK1469">
        <v>-3.57139E-2</v>
      </c>
      <c r="BL1469">
        <v>-3.6520499999999997E-2</v>
      </c>
      <c r="BM1469">
        <v>-3.1153699999999999E-2</v>
      </c>
      <c r="BN1469">
        <v>-3.3938999999999997E-2</v>
      </c>
      <c r="BO1469">
        <v>-6.3696299999999997E-2</v>
      </c>
      <c r="BP1469">
        <v>-6.3816399999999995E-2</v>
      </c>
      <c r="BQ1469">
        <v>-6.5431699999999995E-2</v>
      </c>
      <c r="BR1469">
        <v>-5.53313E-2</v>
      </c>
      <c r="BS1469">
        <v>-5.7196999999999998E-2</v>
      </c>
      <c r="BT1469">
        <v>-6.5813499999999997E-2</v>
      </c>
      <c r="BU1469">
        <v>-6.4920900000000004E-2</v>
      </c>
      <c r="BV1469">
        <v>-0.1009408</v>
      </c>
      <c r="BW1469">
        <v>0.30779319999999999</v>
      </c>
      <c r="BX1469">
        <v>0.3769093</v>
      </c>
      <c r="BY1469">
        <v>0.3619214</v>
      </c>
      <c r="BZ1469">
        <v>0.25632729999999998</v>
      </c>
      <c r="CA1469">
        <v>-0.29106130000000002</v>
      </c>
      <c r="CB1469">
        <v>-0.30327409999999999</v>
      </c>
      <c r="CC1469">
        <v>-0.17889930000000001</v>
      </c>
      <c r="CD1469">
        <v>-0.1211559</v>
      </c>
      <c r="CE1469">
        <v>-8.60176E-2</v>
      </c>
      <c r="CF1469">
        <v>-7.4549099999999993E-2</v>
      </c>
      <c r="CG1469">
        <v>-5.6327700000000001E-2</v>
      </c>
      <c r="CH1469">
        <v>-3.3098900000000001E-2</v>
      </c>
      <c r="CI1469">
        <v>-2.9571900000000002E-2</v>
      </c>
      <c r="CJ1469">
        <v>-3.0744299999999999E-2</v>
      </c>
      <c r="CK1469">
        <v>-2.4978E-2</v>
      </c>
      <c r="CL1469">
        <v>-2.7102299999999999E-2</v>
      </c>
      <c r="CM1469">
        <v>-5.65014E-2</v>
      </c>
      <c r="CN1469">
        <v>-5.6333899999999999E-2</v>
      </c>
      <c r="CO1469">
        <v>-5.76442E-2</v>
      </c>
      <c r="CP1469">
        <v>-4.7210700000000001E-2</v>
      </c>
      <c r="CQ1469">
        <v>-4.8572499999999998E-2</v>
      </c>
      <c r="CR1469">
        <v>-5.6883900000000001E-2</v>
      </c>
      <c r="CS1469">
        <v>-5.5946700000000002E-2</v>
      </c>
      <c r="CT1469">
        <v>-9.1793600000000003E-2</v>
      </c>
      <c r="CU1469">
        <v>0.31702039999999998</v>
      </c>
      <c r="CV1469">
        <v>0.38640429999999998</v>
      </c>
      <c r="CW1469">
        <v>0.3713188</v>
      </c>
      <c r="CX1469">
        <v>0.26491569999999998</v>
      </c>
      <c r="CY1469">
        <v>-0.28216599999999997</v>
      </c>
      <c r="CZ1469">
        <v>-0.29459770000000002</v>
      </c>
      <c r="DA1469">
        <v>-0.170714</v>
      </c>
      <c r="DB1469">
        <v>-0.1136862</v>
      </c>
      <c r="DC1469">
        <v>-7.7510800000000005E-2</v>
      </c>
      <c r="DD1469">
        <v>-6.6579700000000006E-2</v>
      </c>
      <c r="DE1469">
        <v>-4.9040599999999997E-2</v>
      </c>
      <c r="DF1469">
        <v>-2.6532199999999999E-2</v>
      </c>
      <c r="DG1469">
        <v>-2.3429999999999999E-2</v>
      </c>
      <c r="DH1469">
        <v>-2.49681E-2</v>
      </c>
      <c r="DI1469">
        <v>-1.8802300000000001E-2</v>
      </c>
      <c r="DJ1469">
        <v>-2.0265600000000002E-2</v>
      </c>
      <c r="DK1469">
        <v>-4.9306500000000003E-2</v>
      </c>
      <c r="DL1469">
        <v>-4.88513E-2</v>
      </c>
      <c r="DM1469">
        <v>-4.9856699999999997E-2</v>
      </c>
      <c r="DN1469">
        <v>-3.9090100000000003E-2</v>
      </c>
      <c r="DO1469">
        <v>-3.9947900000000001E-2</v>
      </c>
      <c r="DP1469">
        <v>-4.7954400000000001E-2</v>
      </c>
      <c r="DQ1469">
        <v>-4.69725E-2</v>
      </c>
      <c r="DR1469">
        <v>-8.2646399999999995E-2</v>
      </c>
      <c r="DS1469">
        <v>0.32624760000000003</v>
      </c>
      <c r="DT1469">
        <v>0.39589930000000001</v>
      </c>
      <c r="DU1469">
        <v>0.3807162</v>
      </c>
      <c r="DV1469">
        <v>0.27350410000000003</v>
      </c>
      <c r="DW1469">
        <v>-0.27327069999999998</v>
      </c>
      <c r="DX1469">
        <v>-0.28592129999999999</v>
      </c>
      <c r="DY1469">
        <v>-0.1625286</v>
      </c>
      <c r="DZ1469">
        <v>-0.10621659999999999</v>
      </c>
      <c r="EA1469">
        <v>-6.5228400000000006E-2</v>
      </c>
      <c r="EB1469">
        <v>-5.5073200000000003E-2</v>
      </c>
      <c r="EC1469">
        <v>-3.8519200000000003E-2</v>
      </c>
      <c r="ED1469">
        <v>-1.7051E-2</v>
      </c>
      <c r="EE1469">
        <v>-1.45621E-2</v>
      </c>
      <c r="EF1469">
        <v>-1.66281E-2</v>
      </c>
      <c r="EG1469">
        <v>-9.8855999999999996E-3</v>
      </c>
      <c r="EH1469">
        <v>-1.0394499999999999E-2</v>
      </c>
      <c r="EI1469">
        <v>-3.89182E-2</v>
      </c>
      <c r="EJ1469">
        <v>-3.8047699999999997E-2</v>
      </c>
      <c r="EK1469">
        <v>-3.8612800000000003E-2</v>
      </c>
      <c r="EL1469">
        <v>-2.7365199999999999E-2</v>
      </c>
      <c r="EM1469">
        <v>-2.74954E-2</v>
      </c>
      <c r="EN1469">
        <v>-3.5061500000000002E-2</v>
      </c>
      <c r="EO1469">
        <v>-3.40151E-2</v>
      </c>
      <c r="EP1469">
        <v>-6.9439299999999995E-2</v>
      </c>
      <c r="EQ1469">
        <v>0.33957029999999999</v>
      </c>
      <c r="ER1469">
        <v>0.40960849999999999</v>
      </c>
      <c r="ES1469">
        <v>0.39428459999999999</v>
      </c>
      <c r="ET1469">
        <v>0.2859044</v>
      </c>
      <c r="EU1469">
        <v>-0.26042720000000003</v>
      </c>
      <c r="EV1469">
        <v>-0.27339400000000003</v>
      </c>
      <c r="EW1469">
        <v>-0.15071029999999999</v>
      </c>
      <c r="EX1469">
        <v>-9.5431600000000005E-2</v>
      </c>
      <c r="EY1469">
        <v>80.753110000000007</v>
      </c>
      <c r="EZ1469">
        <v>80.847459999999998</v>
      </c>
      <c r="FA1469">
        <v>79.534319999999994</v>
      </c>
      <c r="FB1469">
        <v>78.970259999999996</v>
      </c>
      <c r="FC1469">
        <v>78.613159999999993</v>
      </c>
      <c r="FD1469">
        <v>77.575599999999994</v>
      </c>
      <c r="FE1469">
        <v>77.531310000000005</v>
      </c>
      <c r="FF1469">
        <v>78.988879999999995</v>
      </c>
      <c r="FG1469">
        <v>84.871409999999997</v>
      </c>
      <c r="FH1469">
        <v>90.739590000000007</v>
      </c>
      <c r="FI1469">
        <v>94.543049999999994</v>
      </c>
      <c r="FJ1469">
        <v>97.190010000000001</v>
      </c>
      <c r="FK1469">
        <v>99.591489999999993</v>
      </c>
      <c r="FL1469">
        <v>101.9448</v>
      </c>
      <c r="FM1469">
        <v>103.7706</v>
      </c>
      <c r="FN1469">
        <v>104.74890000000001</v>
      </c>
      <c r="FO1469">
        <v>105.8283</v>
      </c>
      <c r="FP1469">
        <v>105.2867</v>
      </c>
      <c r="FQ1469">
        <v>100.0699</v>
      </c>
      <c r="FR1469">
        <v>92.485780000000005</v>
      </c>
      <c r="FS1469">
        <v>87.266940000000005</v>
      </c>
      <c r="FT1469">
        <v>84.963489999999993</v>
      </c>
      <c r="FU1469">
        <v>82.307130000000001</v>
      </c>
      <c r="FV1469">
        <v>80.996989999999997</v>
      </c>
      <c r="FW1469">
        <v>0.17912710000000001</v>
      </c>
      <c r="FX1469">
        <v>8.7565000000000004E-3</v>
      </c>
      <c r="FY1469">
        <v>8.7565000000000004E-3</v>
      </c>
      <c r="FZ1469">
        <v>0</v>
      </c>
      <c r="GA1469">
        <v>0</v>
      </c>
    </row>
    <row r="1470" spans="1:183" x14ac:dyDescent="0.3">
      <c r="A1470" t="s">
        <v>52</v>
      </c>
      <c r="B1470" t="s">
        <v>21</v>
      </c>
      <c r="C1470" t="s">
        <v>54</v>
      </c>
      <c r="D1470" s="6">
        <v>44812</v>
      </c>
      <c r="E1470" s="46">
        <v>18</v>
      </c>
      <c r="F1470">
        <v>20</v>
      </c>
      <c r="G1470">
        <v>18</v>
      </c>
      <c r="H1470">
        <v>20</v>
      </c>
      <c r="I1470">
        <v>10584</v>
      </c>
      <c r="J1470">
        <v>65875</v>
      </c>
      <c r="K1470">
        <v>1.5650869999999999</v>
      </c>
      <c r="L1470">
        <v>1.365656</v>
      </c>
      <c r="M1470">
        <v>1.216585</v>
      </c>
      <c r="N1470">
        <v>1.103783</v>
      </c>
      <c r="O1470">
        <v>1.0393509999999999</v>
      </c>
      <c r="P1470">
        <v>1.0315730000000001</v>
      </c>
      <c r="Q1470">
        <v>1.1021380000000001</v>
      </c>
      <c r="R1470">
        <v>1.1295809999999999</v>
      </c>
      <c r="S1470">
        <v>1.0681389999999999</v>
      </c>
      <c r="T1470">
        <v>1.123966</v>
      </c>
      <c r="U1470">
        <v>1.2713840000000001</v>
      </c>
      <c r="V1470">
        <v>1.487128</v>
      </c>
      <c r="W1470">
        <v>1.7805009999999999</v>
      </c>
      <c r="X1470">
        <v>2.119405</v>
      </c>
      <c r="Y1470">
        <v>2.4287770000000002</v>
      </c>
      <c r="Z1470">
        <v>2.7523089999999999</v>
      </c>
      <c r="AA1470">
        <v>3.057874</v>
      </c>
      <c r="AB1470">
        <v>3.3383099999999999</v>
      </c>
      <c r="AC1470">
        <v>3.4327009999999998</v>
      </c>
      <c r="AD1470">
        <v>3.1840920000000001</v>
      </c>
      <c r="AE1470">
        <v>2.8828819999999999</v>
      </c>
      <c r="AF1470">
        <v>2.5691920000000001</v>
      </c>
      <c r="AG1470">
        <v>2.1975009999999999</v>
      </c>
      <c r="AH1470">
        <v>1.838916</v>
      </c>
      <c r="AI1470">
        <v>-8.8267600000000002E-2</v>
      </c>
      <c r="AJ1470">
        <v>-6.0880499999999997E-2</v>
      </c>
      <c r="AK1470">
        <v>-4.1188200000000001E-2</v>
      </c>
      <c r="AL1470">
        <v>-4.3163E-2</v>
      </c>
      <c r="AM1470">
        <v>-3.2486000000000001E-2</v>
      </c>
      <c r="AN1470">
        <v>-2.1926000000000001E-2</v>
      </c>
      <c r="AO1470">
        <v>-1.8595299999999999E-2</v>
      </c>
      <c r="AP1470">
        <v>-2.4179599999999999E-2</v>
      </c>
      <c r="AQ1470">
        <v>-4.9873800000000003E-2</v>
      </c>
      <c r="AR1470">
        <v>-5.1149800000000002E-2</v>
      </c>
      <c r="AS1470">
        <v>-4.21739E-2</v>
      </c>
      <c r="AT1470">
        <v>-6.77291E-2</v>
      </c>
      <c r="AU1470">
        <v>-7.3514800000000005E-2</v>
      </c>
      <c r="AV1470">
        <v>-9.2761800000000005E-2</v>
      </c>
      <c r="AW1470">
        <v>-0.11756</v>
      </c>
      <c r="AX1470">
        <v>-0.13004569999999999</v>
      </c>
      <c r="AY1470">
        <v>-7.8296500000000005E-2</v>
      </c>
      <c r="AZ1470">
        <v>0.31960280000000002</v>
      </c>
      <c r="BA1470">
        <v>0.38209280000000001</v>
      </c>
      <c r="BB1470">
        <v>0.23411560000000001</v>
      </c>
      <c r="BC1470">
        <v>-0.2513261</v>
      </c>
      <c r="BD1470">
        <v>-0.2347552</v>
      </c>
      <c r="BE1470">
        <v>-0.1527598</v>
      </c>
      <c r="BF1470">
        <v>-0.1086294</v>
      </c>
      <c r="BG1470">
        <v>-7.7667200000000006E-2</v>
      </c>
      <c r="BH1470">
        <v>-5.1027500000000003E-2</v>
      </c>
      <c r="BI1470">
        <v>-3.2346100000000003E-2</v>
      </c>
      <c r="BJ1470">
        <v>-3.5021200000000002E-2</v>
      </c>
      <c r="BK1470">
        <v>-2.50353E-2</v>
      </c>
      <c r="BL1470">
        <v>-1.48916E-2</v>
      </c>
      <c r="BM1470">
        <v>-1.11E-2</v>
      </c>
      <c r="BN1470">
        <v>-1.5685000000000001E-2</v>
      </c>
      <c r="BO1470">
        <v>-4.1019300000000002E-2</v>
      </c>
      <c r="BP1470">
        <v>-4.14975E-2</v>
      </c>
      <c r="BQ1470">
        <v>-3.1725200000000002E-2</v>
      </c>
      <c r="BR1470">
        <v>-5.6357400000000002E-2</v>
      </c>
      <c r="BS1470">
        <v>-6.12363E-2</v>
      </c>
      <c r="BT1470">
        <v>-7.9613900000000001E-2</v>
      </c>
      <c r="BU1470">
        <v>-0.104168</v>
      </c>
      <c r="BV1470">
        <v>-0.1163748</v>
      </c>
      <c r="BW1470">
        <v>-6.4379599999999995E-2</v>
      </c>
      <c r="BX1470">
        <v>0.33386529999999998</v>
      </c>
      <c r="BY1470">
        <v>0.39608840000000001</v>
      </c>
      <c r="BZ1470">
        <v>0.24702460000000001</v>
      </c>
      <c r="CA1470">
        <v>-0.2382049</v>
      </c>
      <c r="CB1470">
        <v>-0.22200349999999999</v>
      </c>
      <c r="CC1470">
        <v>-0.1404871</v>
      </c>
      <c r="CD1470">
        <v>-9.7228300000000004E-2</v>
      </c>
      <c r="CE1470">
        <v>-7.0325399999999996E-2</v>
      </c>
      <c r="CF1470">
        <v>-4.4203399999999997E-2</v>
      </c>
      <c r="CG1470">
        <v>-2.6221999999999999E-2</v>
      </c>
      <c r="CH1470">
        <v>-2.9382100000000001E-2</v>
      </c>
      <c r="CI1470">
        <v>-1.9874900000000001E-2</v>
      </c>
      <c r="CJ1470">
        <v>-1.00196E-2</v>
      </c>
      <c r="CK1470">
        <v>-5.9087999999999996E-3</v>
      </c>
      <c r="CL1470">
        <v>-9.8016000000000006E-3</v>
      </c>
      <c r="CM1470">
        <v>-3.4886800000000003E-2</v>
      </c>
      <c r="CN1470">
        <v>-3.48124E-2</v>
      </c>
      <c r="CO1470">
        <v>-2.44885E-2</v>
      </c>
      <c r="CP1470">
        <v>-4.8481400000000001E-2</v>
      </c>
      <c r="CQ1470">
        <v>-5.27322E-2</v>
      </c>
      <c r="CR1470">
        <v>-7.0507700000000006E-2</v>
      </c>
      <c r="CS1470">
        <v>-9.4892799999999999E-2</v>
      </c>
      <c r="CT1470">
        <v>-0.1069064</v>
      </c>
      <c r="CU1470">
        <v>-5.4740799999999999E-2</v>
      </c>
      <c r="CV1470">
        <v>0.34374339999999998</v>
      </c>
      <c r="CW1470">
        <v>0.40578170000000002</v>
      </c>
      <c r="CX1470">
        <v>0.25596530000000001</v>
      </c>
      <c r="CY1470">
        <v>-0.22911719999999999</v>
      </c>
      <c r="CZ1470">
        <v>-0.21317169999999999</v>
      </c>
      <c r="DA1470">
        <v>-0.13198699999999999</v>
      </c>
      <c r="DB1470">
        <v>-8.9331900000000006E-2</v>
      </c>
      <c r="DC1470">
        <v>-6.2983499999999998E-2</v>
      </c>
      <c r="DD1470">
        <v>-3.7379299999999997E-2</v>
      </c>
      <c r="DE1470">
        <v>-2.0098000000000001E-2</v>
      </c>
      <c r="DF1470">
        <v>-2.37431E-2</v>
      </c>
      <c r="DG1470">
        <v>-1.47145E-2</v>
      </c>
      <c r="DH1470">
        <v>-5.1475999999999996E-3</v>
      </c>
      <c r="DI1470">
        <v>-7.1759999999999999E-4</v>
      </c>
      <c r="DJ1470">
        <v>-3.9182000000000002E-3</v>
      </c>
      <c r="DK1470">
        <v>-2.8754200000000001E-2</v>
      </c>
      <c r="DL1470">
        <v>-2.8127300000000001E-2</v>
      </c>
      <c r="DM1470">
        <v>-1.7251800000000001E-2</v>
      </c>
      <c r="DN1470">
        <v>-4.06054E-2</v>
      </c>
      <c r="DO1470">
        <v>-4.4228099999999999E-2</v>
      </c>
      <c r="DP1470">
        <v>-6.1401499999999998E-2</v>
      </c>
      <c r="DQ1470">
        <v>-8.5617600000000002E-2</v>
      </c>
      <c r="DR1470">
        <v>-9.7437999999999997E-2</v>
      </c>
      <c r="DS1470">
        <v>-4.5102099999999999E-2</v>
      </c>
      <c r="DT1470">
        <v>0.35362149999999998</v>
      </c>
      <c r="DU1470">
        <v>0.41547499999999998</v>
      </c>
      <c r="DV1470">
        <v>0.26490599999999997</v>
      </c>
      <c r="DW1470">
        <v>-0.22002959999999999</v>
      </c>
      <c r="DX1470">
        <v>-0.20433999999999999</v>
      </c>
      <c r="DY1470">
        <v>-0.123487</v>
      </c>
      <c r="DZ1470">
        <v>-8.1435499999999994E-2</v>
      </c>
      <c r="EA1470">
        <v>-5.2383100000000002E-2</v>
      </c>
      <c r="EB1470">
        <v>-2.75263E-2</v>
      </c>
      <c r="EC1470">
        <v>-1.1255899999999999E-2</v>
      </c>
      <c r="ED1470">
        <v>-1.5601200000000001E-2</v>
      </c>
      <c r="EE1470">
        <v>-7.2636999999999997E-3</v>
      </c>
      <c r="EF1470">
        <v>1.8867999999999999E-3</v>
      </c>
      <c r="EG1470">
        <v>6.7777000000000002E-3</v>
      </c>
      <c r="EH1470">
        <v>4.5764000000000004E-3</v>
      </c>
      <c r="EI1470">
        <v>-1.9899799999999999E-2</v>
      </c>
      <c r="EJ1470">
        <v>-1.8475100000000001E-2</v>
      </c>
      <c r="EK1470">
        <v>-6.8031999999999997E-3</v>
      </c>
      <c r="EL1470">
        <v>-2.9233700000000001E-2</v>
      </c>
      <c r="EM1470">
        <v>-3.1949499999999999E-2</v>
      </c>
      <c r="EN1470">
        <v>-4.8253499999999998E-2</v>
      </c>
      <c r="EO1470">
        <v>-7.2225700000000004E-2</v>
      </c>
      <c r="EP1470">
        <v>-8.3767099999999997E-2</v>
      </c>
      <c r="EQ1470">
        <v>-3.11852E-2</v>
      </c>
      <c r="ER1470">
        <v>0.36788399999999999</v>
      </c>
      <c r="ES1470">
        <v>0.42947049999999998</v>
      </c>
      <c r="ET1470">
        <v>0.27781499999999998</v>
      </c>
      <c r="EU1470">
        <v>-0.20690839999999999</v>
      </c>
      <c r="EV1470">
        <v>-0.19158829999999999</v>
      </c>
      <c r="EW1470">
        <v>-0.1112143</v>
      </c>
      <c r="EX1470">
        <v>-7.0034299999999994E-2</v>
      </c>
      <c r="EY1470">
        <v>80.412099999999995</v>
      </c>
      <c r="EZ1470">
        <v>77.969049999999996</v>
      </c>
      <c r="FA1470">
        <v>76.558229999999995</v>
      </c>
      <c r="FB1470">
        <v>74.599879999999999</v>
      </c>
      <c r="FC1470">
        <v>76.194419999999994</v>
      </c>
      <c r="FD1470">
        <v>76.251739999999998</v>
      </c>
      <c r="FE1470">
        <v>76.334429999999998</v>
      </c>
      <c r="FF1470">
        <v>77.417599999999993</v>
      </c>
      <c r="FG1470">
        <v>81.805009999999996</v>
      </c>
      <c r="FH1470">
        <v>88.950370000000007</v>
      </c>
      <c r="FI1470">
        <v>94.610249999999994</v>
      </c>
      <c r="FJ1470">
        <v>99.318240000000003</v>
      </c>
      <c r="FK1470">
        <v>101.6711</v>
      </c>
      <c r="FL1470">
        <v>104.2747</v>
      </c>
      <c r="FM1470">
        <v>105.5784</v>
      </c>
      <c r="FN1470">
        <v>106.7765</v>
      </c>
      <c r="FO1470">
        <v>107.0381</v>
      </c>
      <c r="FP1470">
        <v>106.01690000000001</v>
      </c>
      <c r="FQ1470">
        <v>102.60850000000001</v>
      </c>
      <c r="FR1470">
        <v>94.51146</v>
      </c>
      <c r="FS1470">
        <v>88.326880000000003</v>
      </c>
      <c r="FT1470">
        <v>85.758870000000002</v>
      </c>
      <c r="FU1470">
        <v>82.956010000000006</v>
      </c>
      <c r="FV1470">
        <v>80.565020000000004</v>
      </c>
      <c r="FW1470">
        <v>0.17565140000000001</v>
      </c>
      <c r="FX1470">
        <v>1.04732E-2</v>
      </c>
      <c r="FY1470">
        <v>1.04732E-2</v>
      </c>
      <c r="FZ1470">
        <v>0</v>
      </c>
      <c r="GA1470">
        <v>0</v>
      </c>
    </row>
    <row r="1471" spans="1:183" x14ac:dyDescent="0.3">
      <c r="A1471" t="s">
        <v>52</v>
      </c>
      <c r="B1471" t="s">
        <v>21</v>
      </c>
      <c r="C1471" t="s">
        <v>54</v>
      </c>
      <c r="D1471" s="6">
        <v>44813</v>
      </c>
      <c r="E1471" s="46">
        <v>17</v>
      </c>
      <c r="F1471">
        <v>18</v>
      </c>
      <c r="G1471">
        <v>17</v>
      </c>
      <c r="H1471">
        <v>18</v>
      </c>
      <c r="I1471">
        <v>11512</v>
      </c>
      <c r="J1471">
        <v>71869</v>
      </c>
      <c r="K1471">
        <v>1.5569329999999999</v>
      </c>
      <c r="L1471">
        <v>1.353057</v>
      </c>
      <c r="M1471">
        <v>1.1987669999999999</v>
      </c>
      <c r="N1471">
        <v>1.08365</v>
      </c>
      <c r="O1471">
        <v>1.0152080000000001</v>
      </c>
      <c r="P1471">
        <v>1.004321</v>
      </c>
      <c r="Q1471">
        <v>1.0802959999999999</v>
      </c>
      <c r="R1471">
        <v>1.1213109999999999</v>
      </c>
      <c r="S1471">
        <v>1.055914</v>
      </c>
      <c r="T1471">
        <v>1.047849</v>
      </c>
      <c r="U1471">
        <v>1.0767169999999999</v>
      </c>
      <c r="V1471">
        <v>1.1845429999999999</v>
      </c>
      <c r="W1471">
        <v>1.340112</v>
      </c>
      <c r="X1471">
        <v>1.5797289999999999</v>
      </c>
      <c r="Y1471">
        <v>1.864619</v>
      </c>
      <c r="Z1471">
        <v>2.185905</v>
      </c>
      <c r="AA1471">
        <v>2.4746860000000002</v>
      </c>
      <c r="AB1471">
        <v>2.7035840000000002</v>
      </c>
      <c r="AC1471">
        <v>2.7252990000000001</v>
      </c>
      <c r="AD1471">
        <v>2.495355</v>
      </c>
      <c r="AE1471">
        <v>2.2455180000000001</v>
      </c>
      <c r="AF1471">
        <v>2.0071249999999998</v>
      </c>
      <c r="AG1471">
        <v>1.7344329999999999</v>
      </c>
      <c r="AH1471">
        <v>1.458264</v>
      </c>
      <c r="AI1471">
        <v>-6.6915100000000005E-2</v>
      </c>
      <c r="AJ1471">
        <v>-5.2249299999999999E-2</v>
      </c>
      <c r="AK1471">
        <v>-3.2349900000000001E-2</v>
      </c>
      <c r="AL1471">
        <v>-2.9906700000000001E-2</v>
      </c>
      <c r="AM1471">
        <v>-2.2871099999999998E-2</v>
      </c>
      <c r="AN1471">
        <v>-1.6271399999999998E-2</v>
      </c>
      <c r="AO1471">
        <v>-5.8252E-3</v>
      </c>
      <c r="AP1471">
        <v>-9.8285000000000004E-3</v>
      </c>
      <c r="AQ1471">
        <v>-3.3381099999999997E-2</v>
      </c>
      <c r="AR1471">
        <v>-2.6108800000000001E-2</v>
      </c>
      <c r="AS1471">
        <v>-3.4808600000000002E-2</v>
      </c>
      <c r="AT1471">
        <v>-3.33718E-2</v>
      </c>
      <c r="AU1471">
        <v>-6.6760100000000003E-2</v>
      </c>
      <c r="AV1471">
        <v>-6.0292600000000002E-2</v>
      </c>
      <c r="AW1471">
        <v>-5.0290000000000001E-2</v>
      </c>
      <c r="AX1471">
        <v>-7.0003399999999993E-2</v>
      </c>
      <c r="AY1471">
        <v>0.23508100000000001</v>
      </c>
      <c r="AZ1471">
        <v>0.27883069999999999</v>
      </c>
      <c r="BA1471">
        <v>-0.18927060000000001</v>
      </c>
      <c r="BB1471">
        <v>-0.13217119999999999</v>
      </c>
      <c r="BC1471">
        <v>-8.4401199999999996E-2</v>
      </c>
      <c r="BD1471">
        <v>-7.4191000000000007E-2</v>
      </c>
      <c r="BE1471">
        <v>-4.7733400000000002E-2</v>
      </c>
      <c r="BF1471">
        <v>-4.1065999999999998E-2</v>
      </c>
      <c r="BG1471">
        <v>-5.6522200000000002E-2</v>
      </c>
      <c r="BH1471">
        <v>-4.2428899999999999E-2</v>
      </c>
      <c r="BI1471">
        <v>-2.37611E-2</v>
      </c>
      <c r="BJ1471">
        <v>-2.2216199999999998E-2</v>
      </c>
      <c r="BK1471">
        <v>-1.5932000000000002E-2</v>
      </c>
      <c r="BL1471">
        <v>-9.4882000000000005E-3</v>
      </c>
      <c r="BM1471">
        <v>1.4201000000000001E-3</v>
      </c>
      <c r="BN1471">
        <v>-1.5901999999999999E-3</v>
      </c>
      <c r="BO1471">
        <v>-2.44318E-2</v>
      </c>
      <c r="BP1471">
        <v>-1.6589799999999998E-2</v>
      </c>
      <c r="BQ1471">
        <v>-2.5033799999999998E-2</v>
      </c>
      <c r="BR1471">
        <v>-2.30841E-2</v>
      </c>
      <c r="BS1471">
        <v>-5.6154599999999999E-2</v>
      </c>
      <c r="BT1471">
        <v>-4.8805399999999999E-2</v>
      </c>
      <c r="BU1471">
        <v>-3.8109499999999998E-2</v>
      </c>
      <c r="BV1471">
        <v>-5.72779E-2</v>
      </c>
      <c r="BW1471">
        <v>0.24818979999999999</v>
      </c>
      <c r="BX1471">
        <v>0.29219699999999998</v>
      </c>
      <c r="BY1471">
        <v>-0.1755794</v>
      </c>
      <c r="BZ1471">
        <v>-0.1196044</v>
      </c>
      <c r="CA1471">
        <v>-7.2537000000000004E-2</v>
      </c>
      <c r="CB1471">
        <v>-6.3023899999999994E-2</v>
      </c>
      <c r="CC1471">
        <v>-3.7289999999999997E-2</v>
      </c>
      <c r="CD1471">
        <v>-3.1555300000000001E-2</v>
      </c>
      <c r="CE1471">
        <v>-4.9324100000000003E-2</v>
      </c>
      <c r="CF1471">
        <v>-3.5627300000000001E-2</v>
      </c>
      <c r="CG1471">
        <v>-1.7812600000000001E-2</v>
      </c>
      <c r="CH1471">
        <v>-1.68898E-2</v>
      </c>
      <c r="CI1471">
        <v>-1.1125899999999999E-2</v>
      </c>
      <c r="CJ1471">
        <v>-4.7901999999999997E-3</v>
      </c>
      <c r="CK1471">
        <v>6.4381999999999998E-3</v>
      </c>
      <c r="CL1471">
        <v>4.1155999999999996E-3</v>
      </c>
      <c r="CM1471">
        <v>-1.8233599999999999E-2</v>
      </c>
      <c r="CN1471">
        <v>-9.9970000000000007E-3</v>
      </c>
      <c r="CO1471">
        <v>-1.8263700000000001E-2</v>
      </c>
      <c r="CP1471">
        <v>-1.5958900000000002E-2</v>
      </c>
      <c r="CQ1471">
        <v>-4.88093E-2</v>
      </c>
      <c r="CR1471">
        <v>-4.0849400000000001E-2</v>
      </c>
      <c r="CS1471">
        <v>-2.9673399999999999E-2</v>
      </c>
      <c r="CT1471">
        <v>-4.8464300000000002E-2</v>
      </c>
      <c r="CU1471">
        <v>0.25726900000000003</v>
      </c>
      <c r="CV1471">
        <v>0.30145440000000001</v>
      </c>
      <c r="CW1471">
        <v>-0.16609689999999999</v>
      </c>
      <c r="CX1471">
        <v>-0.11090079999999999</v>
      </c>
      <c r="CY1471">
        <v>-6.4320000000000002E-2</v>
      </c>
      <c r="CZ1471">
        <v>-5.5289600000000001E-2</v>
      </c>
      <c r="DA1471">
        <v>-3.0056900000000001E-2</v>
      </c>
      <c r="DB1471">
        <v>-2.4968199999999999E-2</v>
      </c>
      <c r="DC1471">
        <v>-4.2125999999999997E-2</v>
      </c>
      <c r="DD1471">
        <v>-2.8825699999999999E-2</v>
      </c>
      <c r="DE1471">
        <v>-1.1864100000000001E-2</v>
      </c>
      <c r="DF1471">
        <v>-1.15634E-2</v>
      </c>
      <c r="DG1471">
        <v>-6.3198999999999998E-3</v>
      </c>
      <c r="DH1471">
        <v>-9.2100000000000003E-5</v>
      </c>
      <c r="DI1471">
        <v>1.14562E-2</v>
      </c>
      <c r="DJ1471">
        <v>9.8215000000000004E-3</v>
      </c>
      <c r="DK1471">
        <v>-1.2035300000000001E-2</v>
      </c>
      <c r="DL1471">
        <v>-3.4042E-3</v>
      </c>
      <c r="DM1471">
        <v>-1.1493700000000001E-2</v>
      </c>
      <c r="DN1471">
        <v>-8.8336999999999999E-3</v>
      </c>
      <c r="DO1471">
        <v>-4.1464000000000001E-2</v>
      </c>
      <c r="DP1471">
        <v>-3.2893400000000003E-2</v>
      </c>
      <c r="DQ1471">
        <v>-2.1237300000000001E-2</v>
      </c>
      <c r="DR1471">
        <v>-3.9650600000000001E-2</v>
      </c>
      <c r="DS1471">
        <v>0.26634819999999998</v>
      </c>
      <c r="DT1471">
        <v>0.31071179999999998</v>
      </c>
      <c r="DU1471">
        <v>-0.15661449999999999</v>
      </c>
      <c r="DV1471">
        <v>-0.1021971</v>
      </c>
      <c r="DW1471">
        <v>-5.6102899999999997E-2</v>
      </c>
      <c r="DX1471">
        <v>-4.7555300000000002E-2</v>
      </c>
      <c r="DY1471">
        <v>-2.2823900000000001E-2</v>
      </c>
      <c r="DZ1471">
        <v>-1.8381100000000001E-2</v>
      </c>
      <c r="EA1471">
        <v>-3.17331E-2</v>
      </c>
      <c r="EB1471">
        <v>-1.90052E-2</v>
      </c>
      <c r="EC1471">
        <v>-3.2753000000000001E-3</v>
      </c>
      <c r="ED1471">
        <v>-3.8730000000000001E-3</v>
      </c>
      <c r="EE1471">
        <v>6.1919999999999998E-4</v>
      </c>
      <c r="EF1471">
        <v>6.6911000000000002E-3</v>
      </c>
      <c r="EG1471">
        <v>1.8701499999999999E-2</v>
      </c>
      <c r="EH1471">
        <v>1.8059800000000001E-2</v>
      </c>
      <c r="EI1471">
        <v>-3.0860000000000002E-3</v>
      </c>
      <c r="EJ1471">
        <v>6.1148000000000001E-3</v>
      </c>
      <c r="EK1471">
        <v>-1.7189E-3</v>
      </c>
      <c r="EL1471">
        <v>1.4538999999999999E-3</v>
      </c>
      <c r="EM1471">
        <v>-3.08586E-2</v>
      </c>
      <c r="EN1471">
        <v>-2.14063E-2</v>
      </c>
      <c r="EO1471">
        <v>-9.0568999999999997E-3</v>
      </c>
      <c r="EP1471">
        <v>-2.69251E-2</v>
      </c>
      <c r="EQ1471">
        <v>0.27945700000000001</v>
      </c>
      <c r="ER1471">
        <v>0.32407809999999998</v>
      </c>
      <c r="ES1471">
        <v>-0.1429233</v>
      </c>
      <c r="ET1471">
        <v>-8.9630399999999999E-2</v>
      </c>
      <c r="EU1471">
        <v>-4.4238699999999999E-2</v>
      </c>
      <c r="EV1471">
        <v>-3.6388200000000002E-2</v>
      </c>
      <c r="EW1471">
        <v>-1.2380499999999999E-2</v>
      </c>
      <c r="EX1471">
        <v>-8.8702999999999994E-3</v>
      </c>
      <c r="EY1471">
        <v>78.903720000000007</v>
      </c>
      <c r="EZ1471">
        <v>78.886409999999998</v>
      </c>
      <c r="FA1471">
        <v>77.098690000000005</v>
      </c>
      <c r="FB1471">
        <v>75.254679999999993</v>
      </c>
      <c r="FC1471">
        <v>76.285610000000005</v>
      </c>
      <c r="FD1471">
        <v>75.204539999999994</v>
      </c>
      <c r="FE1471">
        <v>73.315150000000003</v>
      </c>
      <c r="FF1471">
        <v>73.386240000000001</v>
      </c>
      <c r="FG1471">
        <v>76.510769999999994</v>
      </c>
      <c r="FH1471">
        <v>80.159940000000006</v>
      </c>
      <c r="FI1471">
        <v>84.673919999999995</v>
      </c>
      <c r="FJ1471">
        <v>89.511769999999999</v>
      </c>
      <c r="FK1471">
        <v>93.707579999999993</v>
      </c>
      <c r="FL1471">
        <v>97.14676</v>
      </c>
      <c r="FM1471">
        <v>98.91431</v>
      </c>
      <c r="FN1471">
        <v>101.3454</v>
      </c>
      <c r="FO1471">
        <v>101.899</v>
      </c>
      <c r="FP1471">
        <v>100.31270000000001</v>
      </c>
      <c r="FQ1471">
        <v>95.241669999999999</v>
      </c>
      <c r="FR1471">
        <v>88.443309999999997</v>
      </c>
      <c r="FS1471">
        <v>83.811940000000007</v>
      </c>
      <c r="FT1471">
        <v>80.566569999999999</v>
      </c>
      <c r="FU1471">
        <v>78.461250000000007</v>
      </c>
      <c r="FV1471">
        <v>76.546319999999994</v>
      </c>
      <c r="FW1471">
        <v>0.1671551</v>
      </c>
      <c r="FX1471">
        <v>1.23632E-2</v>
      </c>
      <c r="FY1471">
        <v>1.23632E-2</v>
      </c>
      <c r="FZ1471">
        <v>0</v>
      </c>
      <c r="GA1471">
        <v>0</v>
      </c>
    </row>
    <row r="1472" spans="1:183" x14ac:dyDescent="0.3">
      <c r="A1472" t="s">
        <v>52</v>
      </c>
      <c r="B1472" t="s">
        <v>21</v>
      </c>
      <c r="C1472" t="s">
        <v>95</v>
      </c>
      <c r="D1472" s="6">
        <v>44753</v>
      </c>
      <c r="FZ1472">
        <v>0</v>
      </c>
      <c r="GA1472">
        <v>1</v>
      </c>
    </row>
    <row r="1473" spans="1:183" x14ac:dyDescent="0.3">
      <c r="A1473" t="s">
        <v>52</v>
      </c>
      <c r="B1473" t="s">
        <v>21</v>
      </c>
      <c r="C1473" t="s">
        <v>95</v>
      </c>
      <c r="D1473" s="6">
        <v>44758</v>
      </c>
      <c r="FZ1473">
        <v>0</v>
      </c>
      <c r="GA1473">
        <v>1</v>
      </c>
    </row>
    <row r="1474" spans="1:183" x14ac:dyDescent="0.3">
      <c r="A1474" t="s">
        <v>52</v>
      </c>
      <c r="B1474" t="s">
        <v>21</v>
      </c>
      <c r="C1474" t="s">
        <v>95</v>
      </c>
      <c r="D1474" s="6">
        <v>44759</v>
      </c>
      <c r="FZ1474">
        <v>0</v>
      </c>
      <c r="GA1474">
        <v>1</v>
      </c>
    </row>
    <row r="1475" spans="1:183" x14ac:dyDescent="0.3">
      <c r="A1475" t="s">
        <v>52</v>
      </c>
      <c r="B1475" t="s">
        <v>21</v>
      </c>
      <c r="C1475" t="s">
        <v>95</v>
      </c>
      <c r="D1475" s="6">
        <v>44766</v>
      </c>
      <c r="FZ1475">
        <v>0</v>
      </c>
      <c r="GA1475">
        <v>1</v>
      </c>
    </row>
    <row r="1476" spans="1:183" x14ac:dyDescent="0.3">
      <c r="A1476" t="s">
        <v>52</v>
      </c>
      <c r="B1476" t="s">
        <v>21</v>
      </c>
      <c r="C1476" t="s">
        <v>95</v>
      </c>
      <c r="D1476" s="6">
        <v>44771</v>
      </c>
      <c r="FZ1476">
        <v>0</v>
      </c>
      <c r="GA1476">
        <v>1</v>
      </c>
    </row>
    <row r="1477" spans="1:183" x14ac:dyDescent="0.3">
      <c r="A1477" t="s">
        <v>52</v>
      </c>
      <c r="B1477" t="s">
        <v>21</v>
      </c>
      <c r="C1477" t="s">
        <v>95</v>
      </c>
      <c r="D1477" s="6">
        <v>44789</v>
      </c>
      <c r="FZ1477">
        <v>0</v>
      </c>
      <c r="GA1477">
        <v>1</v>
      </c>
    </row>
    <row r="1478" spans="1:183" x14ac:dyDescent="0.3">
      <c r="A1478" t="s">
        <v>52</v>
      </c>
      <c r="B1478" t="s">
        <v>21</v>
      </c>
      <c r="C1478" t="s">
        <v>95</v>
      </c>
      <c r="D1478" s="6">
        <v>44790</v>
      </c>
      <c r="FZ1478">
        <v>0</v>
      </c>
      <c r="GA1478">
        <v>1</v>
      </c>
    </row>
    <row r="1479" spans="1:183" x14ac:dyDescent="0.3">
      <c r="A1479" t="s">
        <v>52</v>
      </c>
      <c r="B1479" t="s">
        <v>21</v>
      </c>
      <c r="C1479" t="s">
        <v>95</v>
      </c>
      <c r="D1479" s="6">
        <v>44792</v>
      </c>
      <c r="FZ1479">
        <v>0</v>
      </c>
      <c r="GA1479">
        <v>1</v>
      </c>
    </row>
    <row r="1480" spans="1:183" x14ac:dyDescent="0.3">
      <c r="A1480" t="s">
        <v>52</v>
      </c>
      <c r="B1480" t="s">
        <v>21</v>
      </c>
      <c r="C1480" t="s">
        <v>95</v>
      </c>
      <c r="D1480" s="6">
        <v>44806</v>
      </c>
      <c r="FZ1480">
        <v>0</v>
      </c>
      <c r="GA1480">
        <v>1</v>
      </c>
    </row>
    <row r="1481" spans="1:183" x14ac:dyDescent="0.3">
      <c r="A1481" t="s">
        <v>52</v>
      </c>
      <c r="B1481" t="s">
        <v>21</v>
      </c>
      <c r="C1481" t="s">
        <v>95</v>
      </c>
      <c r="D1481" s="6">
        <v>44809</v>
      </c>
      <c r="FZ1481">
        <v>0</v>
      </c>
      <c r="GA1481">
        <v>1</v>
      </c>
    </row>
    <row r="1482" spans="1:183" x14ac:dyDescent="0.3">
      <c r="A1482" t="s">
        <v>52</v>
      </c>
      <c r="B1482" t="s">
        <v>21</v>
      </c>
      <c r="C1482" t="s">
        <v>95</v>
      </c>
      <c r="D1482" s="6">
        <v>44810</v>
      </c>
      <c r="FZ1482">
        <v>0</v>
      </c>
      <c r="GA1482">
        <v>1</v>
      </c>
    </row>
    <row r="1483" spans="1:183" x14ac:dyDescent="0.3">
      <c r="A1483" t="s">
        <v>52</v>
      </c>
      <c r="B1483" t="s">
        <v>21</v>
      </c>
      <c r="C1483" t="s">
        <v>95</v>
      </c>
      <c r="D1483" s="6">
        <v>44811</v>
      </c>
      <c r="FZ1483">
        <v>0</v>
      </c>
      <c r="GA1483">
        <v>1</v>
      </c>
    </row>
    <row r="1484" spans="1:183" x14ac:dyDescent="0.3">
      <c r="A1484" t="s">
        <v>52</v>
      </c>
      <c r="B1484" t="s">
        <v>21</v>
      </c>
      <c r="C1484" t="s">
        <v>95</v>
      </c>
      <c r="D1484" s="6">
        <v>44812</v>
      </c>
      <c r="FZ1484">
        <v>0</v>
      </c>
      <c r="GA1484">
        <v>1</v>
      </c>
    </row>
    <row r="1485" spans="1:183" x14ac:dyDescent="0.3">
      <c r="A1485" t="s">
        <v>52</v>
      </c>
      <c r="B1485" t="s">
        <v>21</v>
      </c>
      <c r="C1485" t="s">
        <v>95</v>
      </c>
      <c r="D1485" s="6">
        <v>44813</v>
      </c>
      <c r="FZ1485">
        <v>0</v>
      </c>
      <c r="GA1485">
        <v>1</v>
      </c>
    </row>
    <row r="1486" spans="1:183" x14ac:dyDescent="0.3">
      <c r="A1486" t="s">
        <v>52</v>
      </c>
      <c r="B1486" t="s">
        <v>21</v>
      </c>
      <c r="C1486" t="s">
        <v>104</v>
      </c>
      <c r="D1486" s="6">
        <v>44753</v>
      </c>
      <c r="FZ1486">
        <v>0</v>
      </c>
      <c r="GA1486">
        <v>1</v>
      </c>
    </row>
    <row r="1487" spans="1:183" x14ac:dyDescent="0.3">
      <c r="A1487" t="s">
        <v>52</v>
      </c>
      <c r="B1487" t="s">
        <v>21</v>
      </c>
      <c r="C1487" t="s">
        <v>104</v>
      </c>
      <c r="D1487" s="6">
        <v>44758</v>
      </c>
      <c r="FZ1487">
        <v>0</v>
      </c>
      <c r="GA1487">
        <v>1</v>
      </c>
    </row>
    <row r="1488" spans="1:183" x14ac:dyDescent="0.3">
      <c r="A1488" t="s">
        <v>52</v>
      </c>
      <c r="B1488" t="s">
        <v>21</v>
      </c>
      <c r="C1488" t="s">
        <v>104</v>
      </c>
      <c r="D1488" s="6">
        <v>44759</v>
      </c>
      <c r="FZ1488">
        <v>0</v>
      </c>
      <c r="GA1488">
        <v>1</v>
      </c>
    </row>
    <row r="1489" spans="1:183" x14ac:dyDescent="0.3">
      <c r="A1489" t="s">
        <v>52</v>
      </c>
      <c r="B1489" t="s">
        <v>21</v>
      </c>
      <c r="C1489" t="s">
        <v>104</v>
      </c>
      <c r="D1489" s="6">
        <v>44766</v>
      </c>
      <c r="FZ1489">
        <v>0</v>
      </c>
      <c r="GA1489">
        <v>1</v>
      </c>
    </row>
    <row r="1490" spans="1:183" x14ac:dyDescent="0.3">
      <c r="A1490" t="s">
        <v>52</v>
      </c>
      <c r="B1490" t="s">
        <v>21</v>
      </c>
      <c r="C1490" t="s">
        <v>104</v>
      </c>
      <c r="D1490" s="6">
        <v>44771</v>
      </c>
      <c r="FZ1490">
        <v>0</v>
      </c>
      <c r="GA1490">
        <v>1</v>
      </c>
    </row>
    <row r="1491" spans="1:183" x14ac:dyDescent="0.3">
      <c r="A1491" t="s">
        <v>52</v>
      </c>
      <c r="B1491" t="s">
        <v>21</v>
      </c>
      <c r="C1491" t="s">
        <v>104</v>
      </c>
      <c r="D1491" s="6">
        <v>44789</v>
      </c>
      <c r="FZ1491">
        <v>0</v>
      </c>
      <c r="GA1491">
        <v>1</v>
      </c>
    </row>
    <row r="1492" spans="1:183" x14ac:dyDescent="0.3">
      <c r="A1492" t="s">
        <v>52</v>
      </c>
      <c r="B1492" t="s">
        <v>21</v>
      </c>
      <c r="C1492" t="s">
        <v>104</v>
      </c>
      <c r="D1492" s="6">
        <v>44790</v>
      </c>
      <c r="FZ1492">
        <v>0</v>
      </c>
      <c r="GA1492">
        <v>1</v>
      </c>
    </row>
    <row r="1493" spans="1:183" x14ac:dyDescent="0.3">
      <c r="A1493" t="s">
        <v>52</v>
      </c>
      <c r="B1493" t="s">
        <v>21</v>
      </c>
      <c r="C1493" t="s">
        <v>104</v>
      </c>
      <c r="D1493" s="6">
        <v>44792</v>
      </c>
      <c r="FZ1493">
        <v>0</v>
      </c>
      <c r="GA1493">
        <v>1</v>
      </c>
    </row>
    <row r="1494" spans="1:183" x14ac:dyDescent="0.3">
      <c r="A1494" t="s">
        <v>52</v>
      </c>
      <c r="B1494" t="s">
        <v>21</v>
      </c>
      <c r="C1494" t="s">
        <v>104</v>
      </c>
      <c r="D1494" s="6">
        <v>44806</v>
      </c>
      <c r="FZ1494">
        <v>0</v>
      </c>
      <c r="GA1494">
        <v>1</v>
      </c>
    </row>
    <row r="1495" spans="1:183" x14ac:dyDescent="0.3">
      <c r="A1495" t="s">
        <v>52</v>
      </c>
      <c r="B1495" t="s">
        <v>21</v>
      </c>
      <c r="C1495" t="s">
        <v>104</v>
      </c>
      <c r="D1495" s="6">
        <v>44809</v>
      </c>
      <c r="FZ1495">
        <v>0</v>
      </c>
      <c r="GA1495">
        <v>1</v>
      </c>
    </row>
    <row r="1496" spans="1:183" x14ac:dyDescent="0.3">
      <c r="A1496" t="s">
        <v>52</v>
      </c>
      <c r="B1496" t="s">
        <v>21</v>
      </c>
      <c r="C1496" t="s">
        <v>104</v>
      </c>
      <c r="D1496" s="6">
        <v>44810</v>
      </c>
      <c r="FZ1496">
        <v>0</v>
      </c>
      <c r="GA1496">
        <v>1</v>
      </c>
    </row>
    <row r="1497" spans="1:183" x14ac:dyDescent="0.3">
      <c r="A1497" t="s">
        <v>52</v>
      </c>
      <c r="B1497" t="s">
        <v>21</v>
      </c>
      <c r="C1497" t="s">
        <v>104</v>
      </c>
      <c r="D1497" s="6">
        <v>44811</v>
      </c>
      <c r="FZ1497">
        <v>0</v>
      </c>
      <c r="GA1497">
        <v>1</v>
      </c>
    </row>
    <row r="1498" spans="1:183" x14ac:dyDescent="0.3">
      <c r="A1498" t="s">
        <v>52</v>
      </c>
      <c r="B1498" t="s">
        <v>21</v>
      </c>
      <c r="C1498" t="s">
        <v>104</v>
      </c>
      <c r="D1498" s="6">
        <v>44812</v>
      </c>
      <c r="FZ1498">
        <v>0</v>
      </c>
      <c r="GA1498">
        <v>1</v>
      </c>
    </row>
    <row r="1499" spans="1:183" x14ac:dyDescent="0.3">
      <c r="A1499" t="s">
        <v>52</v>
      </c>
      <c r="B1499" t="s">
        <v>21</v>
      </c>
      <c r="C1499" t="s">
        <v>104</v>
      </c>
      <c r="D1499" s="6">
        <v>44813</v>
      </c>
      <c r="FZ1499">
        <v>0</v>
      </c>
      <c r="GA1499">
        <v>1</v>
      </c>
    </row>
    <row r="1500" spans="1:183" x14ac:dyDescent="0.3">
      <c r="A1500" t="s">
        <v>52</v>
      </c>
      <c r="B1500" t="s">
        <v>21</v>
      </c>
      <c r="C1500" t="s">
        <v>94</v>
      </c>
      <c r="D1500" s="6">
        <v>44753</v>
      </c>
      <c r="FZ1500">
        <v>0</v>
      </c>
      <c r="GA1500">
        <v>1</v>
      </c>
    </row>
    <row r="1501" spans="1:183" x14ac:dyDescent="0.3">
      <c r="A1501" t="s">
        <v>52</v>
      </c>
      <c r="B1501" t="s">
        <v>21</v>
      </c>
      <c r="C1501" t="s">
        <v>94</v>
      </c>
      <c r="D1501" s="6">
        <v>44758</v>
      </c>
      <c r="FZ1501">
        <v>0</v>
      </c>
      <c r="GA1501">
        <v>1</v>
      </c>
    </row>
    <row r="1502" spans="1:183" x14ac:dyDescent="0.3">
      <c r="A1502" t="s">
        <v>52</v>
      </c>
      <c r="B1502" t="s">
        <v>21</v>
      </c>
      <c r="C1502" t="s">
        <v>94</v>
      </c>
      <c r="D1502" s="6">
        <v>44759</v>
      </c>
      <c r="FZ1502">
        <v>0</v>
      </c>
      <c r="GA1502">
        <v>1</v>
      </c>
    </row>
    <row r="1503" spans="1:183" x14ac:dyDescent="0.3">
      <c r="A1503" t="s">
        <v>52</v>
      </c>
      <c r="B1503" t="s">
        <v>21</v>
      </c>
      <c r="C1503" t="s">
        <v>94</v>
      </c>
      <c r="D1503" s="6">
        <v>44766</v>
      </c>
      <c r="FZ1503">
        <v>0</v>
      </c>
      <c r="GA1503">
        <v>1</v>
      </c>
    </row>
    <row r="1504" spans="1:183" x14ac:dyDescent="0.3">
      <c r="A1504" t="s">
        <v>52</v>
      </c>
      <c r="B1504" t="s">
        <v>21</v>
      </c>
      <c r="C1504" t="s">
        <v>94</v>
      </c>
      <c r="D1504" s="6">
        <v>44771</v>
      </c>
      <c r="FZ1504">
        <v>0</v>
      </c>
      <c r="GA1504">
        <v>1</v>
      </c>
    </row>
    <row r="1505" spans="1:183" x14ac:dyDescent="0.3">
      <c r="A1505" t="s">
        <v>52</v>
      </c>
      <c r="B1505" t="s">
        <v>21</v>
      </c>
      <c r="C1505" t="s">
        <v>94</v>
      </c>
      <c r="D1505" s="6">
        <v>44789</v>
      </c>
      <c r="FZ1505">
        <v>0</v>
      </c>
      <c r="GA1505">
        <v>1</v>
      </c>
    </row>
    <row r="1506" spans="1:183" x14ac:dyDescent="0.3">
      <c r="A1506" t="s">
        <v>52</v>
      </c>
      <c r="B1506" t="s">
        <v>21</v>
      </c>
      <c r="C1506" t="s">
        <v>94</v>
      </c>
      <c r="D1506" s="6">
        <v>44790</v>
      </c>
      <c r="FZ1506">
        <v>0</v>
      </c>
      <c r="GA1506">
        <v>1</v>
      </c>
    </row>
    <row r="1507" spans="1:183" x14ac:dyDescent="0.3">
      <c r="A1507" t="s">
        <v>52</v>
      </c>
      <c r="B1507" t="s">
        <v>21</v>
      </c>
      <c r="C1507" t="s">
        <v>94</v>
      </c>
      <c r="D1507" s="6">
        <v>44792</v>
      </c>
      <c r="FZ1507">
        <v>0</v>
      </c>
      <c r="GA1507">
        <v>1</v>
      </c>
    </row>
    <row r="1508" spans="1:183" x14ac:dyDescent="0.3">
      <c r="A1508" t="s">
        <v>52</v>
      </c>
      <c r="B1508" t="s">
        <v>21</v>
      </c>
      <c r="C1508" t="s">
        <v>94</v>
      </c>
      <c r="D1508" s="6">
        <v>44806</v>
      </c>
      <c r="FZ1508">
        <v>0</v>
      </c>
      <c r="GA1508">
        <v>1</v>
      </c>
    </row>
    <row r="1509" spans="1:183" x14ac:dyDescent="0.3">
      <c r="A1509" t="s">
        <v>52</v>
      </c>
      <c r="B1509" t="s">
        <v>21</v>
      </c>
      <c r="C1509" t="s">
        <v>94</v>
      </c>
      <c r="D1509" s="6">
        <v>44809</v>
      </c>
      <c r="FZ1509">
        <v>0</v>
      </c>
      <c r="GA1509">
        <v>1</v>
      </c>
    </row>
    <row r="1510" spans="1:183" x14ac:dyDescent="0.3">
      <c r="A1510" t="s">
        <v>52</v>
      </c>
      <c r="B1510" t="s">
        <v>21</v>
      </c>
      <c r="C1510" t="s">
        <v>94</v>
      </c>
      <c r="D1510" s="6">
        <v>44810</v>
      </c>
      <c r="FZ1510">
        <v>0</v>
      </c>
      <c r="GA1510">
        <v>1</v>
      </c>
    </row>
    <row r="1511" spans="1:183" x14ac:dyDescent="0.3">
      <c r="A1511" t="s">
        <v>52</v>
      </c>
      <c r="B1511" t="s">
        <v>21</v>
      </c>
      <c r="C1511" t="s">
        <v>94</v>
      </c>
      <c r="D1511" s="6">
        <v>44811</v>
      </c>
      <c r="FZ1511">
        <v>0</v>
      </c>
      <c r="GA1511">
        <v>1</v>
      </c>
    </row>
    <row r="1512" spans="1:183" x14ac:dyDescent="0.3">
      <c r="A1512" t="s">
        <v>52</v>
      </c>
      <c r="B1512" t="s">
        <v>21</v>
      </c>
      <c r="C1512" t="s">
        <v>94</v>
      </c>
      <c r="D1512" s="6">
        <v>44812</v>
      </c>
      <c r="FZ1512">
        <v>0</v>
      </c>
      <c r="GA1512">
        <v>1</v>
      </c>
    </row>
    <row r="1513" spans="1:183" x14ac:dyDescent="0.3">
      <c r="A1513" t="s">
        <v>52</v>
      </c>
      <c r="B1513" t="s">
        <v>21</v>
      </c>
      <c r="C1513" t="s">
        <v>94</v>
      </c>
      <c r="D1513" s="6">
        <v>44813</v>
      </c>
      <c r="FZ1513">
        <v>0</v>
      </c>
      <c r="GA1513">
        <v>1</v>
      </c>
    </row>
    <row r="1514" spans="1:183" x14ac:dyDescent="0.3">
      <c r="A1514" t="s">
        <v>52</v>
      </c>
      <c r="B1514" t="s">
        <v>21</v>
      </c>
      <c r="C1514" t="s">
        <v>102</v>
      </c>
      <c r="D1514" s="6">
        <v>44753</v>
      </c>
      <c r="FZ1514">
        <v>0</v>
      </c>
      <c r="GA1514">
        <v>1</v>
      </c>
    </row>
    <row r="1515" spans="1:183" x14ac:dyDescent="0.3">
      <c r="A1515" t="s">
        <v>52</v>
      </c>
      <c r="B1515" t="s">
        <v>21</v>
      </c>
      <c r="C1515" t="s">
        <v>102</v>
      </c>
      <c r="D1515" s="6">
        <v>44758</v>
      </c>
      <c r="FZ1515">
        <v>0</v>
      </c>
      <c r="GA1515">
        <v>1</v>
      </c>
    </row>
    <row r="1516" spans="1:183" x14ac:dyDescent="0.3">
      <c r="A1516" t="s">
        <v>52</v>
      </c>
      <c r="B1516" t="s">
        <v>21</v>
      </c>
      <c r="C1516" t="s">
        <v>102</v>
      </c>
      <c r="D1516" s="6">
        <v>44759</v>
      </c>
      <c r="FZ1516">
        <v>0</v>
      </c>
      <c r="GA1516">
        <v>1</v>
      </c>
    </row>
    <row r="1517" spans="1:183" x14ac:dyDescent="0.3">
      <c r="A1517" t="s">
        <v>52</v>
      </c>
      <c r="B1517" t="s">
        <v>21</v>
      </c>
      <c r="C1517" t="s">
        <v>102</v>
      </c>
      <c r="D1517" s="6">
        <v>44766</v>
      </c>
      <c r="FZ1517">
        <v>0</v>
      </c>
      <c r="GA1517">
        <v>1</v>
      </c>
    </row>
    <row r="1518" spans="1:183" x14ac:dyDescent="0.3">
      <c r="A1518" t="s">
        <v>52</v>
      </c>
      <c r="B1518" t="s">
        <v>21</v>
      </c>
      <c r="C1518" t="s">
        <v>102</v>
      </c>
      <c r="D1518" s="6">
        <v>44771</v>
      </c>
      <c r="FZ1518">
        <v>0</v>
      </c>
      <c r="GA1518">
        <v>1</v>
      </c>
    </row>
    <row r="1519" spans="1:183" x14ac:dyDescent="0.3">
      <c r="A1519" t="s">
        <v>52</v>
      </c>
      <c r="B1519" t="s">
        <v>21</v>
      </c>
      <c r="C1519" t="s">
        <v>102</v>
      </c>
      <c r="D1519" s="6">
        <v>44789</v>
      </c>
      <c r="FZ1519">
        <v>0</v>
      </c>
      <c r="GA1519">
        <v>1</v>
      </c>
    </row>
    <row r="1520" spans="1:183" x14ac:dyDescent="0.3">
      <c r="A1520" t="s">
        <v>52</v>
      </c>
      <c r="B1520" t="s">
        <v>21</v>
      </c>
      <c r="C1520" t="s">
        <v>102</v>
      </c>
      <c r="D1520" s="6">
        <v>44790</v>
      </c>
      <c r="FZ1520">
        <v>0</v>
      </c>
      <c r="GA1520">
        <v>1</v>
      </c>
    </row>
    <row r="1521" spans="1:183" x14ac:dyDescent="0.3">
      <c r="A1521" t="s">
        <v>52</v>
      </c>
      <c r="B1521" t="s">
        <v>21</v>
      </c>
      <c r="C1521" t="s">
        <v>102</v>
      </c>
      <c r="D1521" s="6">
        <v>44792</v>
      </c>
      <c r="FZ1521">
        <v>0</v>
      </c>
      <c r="GA1521">
        <v>1</v>
      </c>
    </row>
    <row r="1522" spans="1:183" x14ac:dyDescent="0.3">
      <c r="A1522" t="s">
        <v>52</v>
      </c>
      <c r="B1522" t="s">
        <v>21</v>
      </c>
      <c r="C1522" t="s">
        <v>102</v>
      </c>
      <c r="D1522" s="6">
        <v>44806</v>
      </c>
      <c r="FZ1522">
        <v>0</v>
      </c>
      <c r="GA1522">
        <v>1</v>
      </c>
    </row>
    <row r="1523" spans="1:183" x14ac:dyDescent="0.3">
      <c r="A1523" t="s">
        <v>52</v>
      </c>
      <c r="B1523" t="s">
        <v>21</v>
      </c>
      <c r="C1523" t="s">
        <v>102</v>
      </c>
      <c r="D1523" s="6">
        <v>44809</v>
      </c>
      <c r="FZ1523">
        <v>0</v>
      </c>
      <c r="GA1523">
        <v>1</v>
      </c>
    </row>
    <row r="1524" spans="1:183" x14ac:dyDescent="0.3">
      <c r="A1524" t="s">
        <v>52</v>
      </c>
      <c r="B1524" t="s">
        <v>21</v>
      </c>
      <c r="C1524" t="s">
        <v>102</v>
      </c>
      <c r="D1524" s="6">
        <v>44810</v>
      </c>
      <c r="FZ1524">
        <v>0</v>
      </c>
      <c r="GA1524">
        <v>1</v>
      </c>
    </row>
    <row r="1525" spans="1:183" x14ac:dyDescent="0.3">
      <c r="A1525" t="s">
        <v>52</v>
      </c>
      <c r="B1525" t="s">
        <v>21</v>
      </c>
      <c r="C1525" t="s">
        <v>102</v>
      </c>
      <c r="D1525" s="6">
        <v>44811</v>
      </c>
      <c r="FZ1525">
        <v>0</v>
      </c>
      <c r="GA1525">
        <v>1</v>
      </c>
    </row>
    <row r="1526" spans="1:183" x14ac:dyDescent="0.3">
      <c r="A1526" t="s">
        <v>52</v>
      </c>
      <c r="B1526" t="s">
        <v>21</v>
      </c>
      <c r="C1526" t="s">
        <v>102</v>
      </c>
      <c r="D1526" s="6">
        <v>44812</v>
      </c>
      <c r="FZ1526">
        <v>0</v>
      </c>
      <c r="GA1526">
        <v>1</v>
      </c>
    </row>
    <row r="1527" spans="1:183" x14ac:dyDescent="0.3">
      <c r="A1527" t="s">
        <v>52</v>
      </c>
      <c r="B1527" t="s">
        <v>21</v>
      </c>
      <c r="C1527" t="s">
        <v>102</v>
      </c>
      <c r="D1527" s="6">
        <v>44813</v>
      </c>
      <c r="FZ1527">
        <v>0</v>
      </c>
      <c r="GA1527">
        <v>1</v>
      </c>
    </row>
    <row r="1528" spans="1:183" x14ac:dyDescent="0.3">
      <c r="A1528" t="s">
        <v>52</v>
      </c>
      <c r="B1528" t="s">
        <v>21</v>
      </c>
      <c r="C1528" t="s">
        <v>103</v>
      </c>
      <c r="D1528" s="6">
        <v>44753</v>
      </c>
      <c r="FZ1528">
        <v>0</v>
      </c>
      <c r="GA1528">
        <v>1</v>
      </c>
    </row>
    <row r="1529" spans="1:183" x14ac:dyDescent="0.3">
      <c r="A1529" t="s">
        <v>52</v>
      </c>
      <c r="B1529" t="s">
        <v>21</v>
      </c>
      <c r="C1529" t="s">
        <v>103</v>
      </c>
      <c r="D1529" s="6">
        <v>44758</v>
      </c>
      <c r="FZ1529">
        <v>0</v>
      </c>
      <c r="GA1529">
        <v>1</v>
      </c>
    </row>
    <row r="1530" spans="1:183" x14ac:dyDescent="0.3">
      <c r="A1530" t="s">
        <v>52</v>
      </c>
      <c r="B1530" t="s">
        <v>21</v>
      </c>
      <c r="C1530" t="s">
        <v>103</v>
      </c>
      <c r="D1530" s="6">
        <v>44759</v>
      </c>
      <c r="FZ1530">
        <v>0</v>
      </c>
      <c r="GA1530">
        <v>1</v>
      </c>
    </row>
    <row r="1531" spans="1:183" x14ac:dyDescent="0.3">
      <c r="A1531" t="s">
        <v>52</v>
      </c>
      <c r="B1531" t="s">
        <v>21</v>
      </c>
      <c r="C1531" t="s">
        <v>103</v>
      </c>
      <c r="D1531" s="6">
        <v>44766</v>
      </c>
      <c r="FZ1531">
        <v>0</v>
      </c>
      <c r="GA1531">
        <v>1</v>
      </c>
    </row>
    <row r="1532" spans="1:183" x14ac:dyDescent="0.3">
      <c r="A1532" t="s">
        <v>52</v>
      </c>
      <c r="B1532" t="s">
        <v>21</v>
      </c>
      <c r="C1532" t="s">
        <v>103</v>
      </c>
      <c r="D1532" s="6">
        <v>44771</v>
      </c>
      <c r="FZ1532">
        <v>0</v>
      </c>
      <c r="GA1532">
        <v>1</v>
      </c>
    </row>
    <row r="1533" spans="1:183" x14ac:dyDescent="0.3">
      <c r="A1533" t="s">
        <v>52</v>
      </c>
      <c r="B1533" t="s">
        <v>21</v>
      </c>
      <c r="C1533" t="s">
        <v>103</v>
      </c>
      <c r="D1533" s="6">
        <v>44789</v>
      </c>
      <c r="FZ1533">
        <v>0</v>
      </c>
      <c r="GA1533">
        <v>1</v>
      </c>
    </row>
    <row r="1534" spans="1:183" x14ac:dyDescent="0.3">
      <c r="A1534" t="s">
        <v>52</v>
      </c>
      <c r="B1534" t="s">
        <v>21</v>
      </c>
      <c r="C1534" t="s">
        <v>103</v>
      </c>
      <c r="D1534" s="6">
        <v>44790</v>
      </c>
      <c r="FZ1534">
        <v>0</v>
      </c>
      <c r="GA1534">
        <v>1</v>
      </c>
    </row>
    <row r="1535" spans="1:183" x14ac:dyDescent="0.3">
      <c r="A1535" t="s">
        <v>52</v>
      </c>
      <c r="B1535" t="s">
        <v>21</v>
      </c>
      <c r="C1535" t="s">
        <v>103</v>
      </c>
      <c r="D1535" s="6">
        <v>44792</v>
      </c>
      <c r="FZ1535">
        <v>0</v>
      </c>
      <c r="GA1535">
        <v>1</v>
      </c>
    </row>
    <row r="1536" spans="1:183" x14ac:dyDescent="0.3">
      <c r="A1536" t="s">
        <v>52</v>
      </c>
      <c r="B1536" t="s">
        <v>21</v>
      </c>
      <c r="C1536" t="s">
        <v>103</v>
      </c>
      <c r="D1536" s="6">
        <v>44806</v>
      </c>
      <c r="FZ1536">
        <v>0</v>
      </c>
      <c r="GA1536">
        <v>1</v>
      </c>
    </row>
    <row r="1537" spans="1:183" x14ac:dyDescent="0.3">
      <c r="A1537" t="s">
        <v>52</v>
      </c>
      <c r="B1537" t="s">
        <v>21</v>
      </c>
      <c r="C1537" t="s">
        <v>103</v>
      </c>
      <c r="D1537" s="6">
        <v>44809</v>
      </c>
      <c r="FZ1537">
        <v>0</v>
      </c>
      <c r="GA1537">
        <v>1</v>
      </c>
    </row>
    <row r="1538" spans="1:183" x14ac:dyDescent="0.3">
      <c r="A1538" t="s">
        <v>52</v>
      </c>
      <c r="B1538" t="s">
        <v>21</v>
      </c>
      <c r="C1538" t="s">
        <v>103</v>
      </c>
      <c r="D1538" s="6">
        <v>44810</v>
      </c>
      <c r="FZ1538">
        <v>0</v>
      </c>
      <c r="GA1538">
        <v>1</v>
      </c>
    </row>
    <row r="1539" spans="1:183" x14ac:dyDescent="0.3">
      <c r="A1539" t="s">
        <v>52</v>
      </c>
      <c r="B1539" t="s">
        <v>21</v>
      </c>
      <c r="C1539" t="s">
        <v>103</v>
      </c>
      <c r="D1539" s="6">
        <v>44811</v>
      </c>
      <c r="FZ1539">
        <v>0</v>
      </c>
      <c r="GA1539">
        <v>1</v>
      </c>
    </row>
    <row r="1540" spans="1:183" x14ac:dyDescent="0.3">
      <c r="A1540" t="s">
        <v>52</v>
      </c>
      <c r="B1540" t="s">
        <v>21</v>
      </c>
      <c r="C1540" t="s">
        <v>103</v>
      </c>
      <c r="D1540" s="6">
        <v>44812</v>
      </c>
      <c r="FZ1540">
        <v>0</v>
      </c>
      <c r="GA1540">
        <v>1</v>
      </c>
    </row>
    <row r="1541" spans="1:183" x14ac:dyDescent="0.3">
      <c r="A1541" t="s">
        <v>52</v>
      </c>
      <c r="B1541" t="s">
        <v>21</v>
      </c>
      <c r="C1541" t="s">
        <v>103</v>
      </c>
      <c r="D1541" s="6">
        <v>44813</v>
      </c>
      <c r="FZ1541">
        <v>0</v>
      </c>
      <c r="GA1541">
        <v>1</v>
      </c>
    </row>
    <row r="1542" spans="1:183" x14ac:dyDescent="0.3">
      <c r="A1542" t="s">
        <v>52</v>
      </c>
      <c r="B1542" t="s">
        <v>21</v>
      </c>
      <c r="C1542" t="s">
        <v>108</v>
      </c>
      <c r="D1542" s="6">
        <v>44753</v>
      </c>
      <c r="FZ1542">
        <v>0</v>
      </c>
      <c r="GA1542">
        <v>1</v>
      </c>
    </row>
    <row r="1543" spans="1:183" x14ac:dyDescent="0.3">
      <c r="A1543" t="s">
        <v>52</v>
      </c>
      <c r="B1543" t="s">
        <v>21</v>
      </c>
      <c r="C1543" t="s">
        <v>108</v>
      </c>
      <c r="D1543" s="6">
        <v>44758</v>
      </c>
      <c r="FZ1543">
        <v>0</v>
      </c>
      <c r="GA1543">
        <v>1</v>
      </c>
    </row>
    <row r="1544" spans="1:183" x14ac:dyDescent="0.3">
      <c r="A1544" t="s">
        <v>52</v>
      </c>
      <c r="B1544" t="s">
        <v>21</v>
      </c>
      <c r="C1544" t="s">
        <v>108</v>
      </c>
      <c r="D1544" s="6">
        <v>44759</v>
      </c>
      <c r="FZ1544">
        <v>0</v>
      </c>
      <c r="GA1544">
        <v>1</v>
      </c>
    </row>
    <row r="1545" spans="1:183" x14ac:dyDescent="0.3">
      <c r="A1545" t="s">
        <v>52</v>
      </c>
      <c r="B1545" t="s">
        <v>21</v>
      </c>
      <c r="C1545" t="s">
        <v>108</v>
      </c>
      <c r="D1545" s="6">
        <v>44766</v>
      </c>
      <c r="FZ1545">
        <v>0</v>
      </c>
      <c r="GA1545">
        <v>1</v>
      </c>
    </row>
    <row r="1546" spans="1:183" x14ac:dyDescent="0.3">
      <c r="A1546" t="s">
        <v>52</v>
      </c>
      <c r="B1546" t="s">
        <v>21</v>
      </c>
      <c r="C1546" t="s">
        <v>108</v>
      </c>
      <c r="D1546" s="6">
        <v>44771</v>
      </c>
      <c r="FZ1546">
        <v>0</v>
      </c>
      <c r="GA1546">
        <v>1</v>
      </c>
    </row>
    <row r="1547" spans="1:183" x14ac:dyDescent="0.3">
      <c r="A1547" t="s">
        <v>52</v>
      </c>
      <c r="B1547" t="s">
        <v>21</v>
      </c>
      <c r="C1547" t="s">
        <v>108</v>
      </c>
      <c r="D1547" s="6">
        <v>44789</v>
      </c>
      <c r="FZ1547">
        <v>0</v>
      </c>
      <c r="GA1547">
        <v>1</v>
      </c>
    </row>
    <row r="1548" spans="1:183" x14ac:dyDescent="0.3">
      <c r="A1548" t="s">
        <v>52</v>
      </c>
      <c r="B1548" t="s">
        <v>21</v>
      </c>
      <c r="C1548" t="s">
        <v>108</v>
      </c>
      <c r="D1548" s="6">
        <v>44790</v>
      </c>
      <c r="FZ1548">
        <v>0</v>
      </c>
      <c r="GA1548">
        <v>1</v>
      </c>
    </row>
    <row r="1549" spans="1:183" x14ac:dyDescent="0.3">
      <c r="A1549" t="s">
        <v>52</v>
      </c>
      <c r="B1549" t="s">
        <v>21</v>
      </c>
      <c r="C1549" t="s">
        <v>108</v>
      </c>
      <c r="D1549" s="6">
        <v>44792</v>
      </c>
      <c r="FZ1549">
        <v>0</v>
      </c>
      <c r="GA1549">
        <v>1</v>
      </c>
    </row>
    <row r="1550" spans="1:183" x14ac:dyDescent="0.3">
      <c r="A1550" t="s">
        <v>52</v>
      </c>
      <c r="B1550" t="s">
        <v>21</v>
      </c>
      <c r="C1550" t="s">
        <v>108</v>
      </c>
      <c r="D1550" s="6">
        <v>44806</v>
      </c>
      <c r="FZ1550">
        <v>0</v>
      </c>
      <c r="GA1550">
        <v>1</v>
      </c>
    </row>
    <row r="1551" spans="1:183" x14ac:dyDescent="0.3">
      <c r="A1551" t="s">
        <v>52</v>
      </c>
      <c r="B1551" t="s">
        <v>21</v>
      </c>
      <c r="C1551" t="s">
        <v>108</v>
      </c>
      <c r="D1551" s="6">
        <v>44809</v>
      </c>
      <c r="FZ1551">
        <v>0</v>
      </c>
      <c r="GA1551">
        <v>1</v>
      </c>
    </row>
    <row r="1552" spans="1:183" x14ac:dyDescent="0.3">
      <c r="A1552" t="s">
        <v>52</v>
      </c>
      <c r="B1552" t="s">
        <v>21</v>
      </c>
      <c r="C1552" t="s">
        <v>108</v>
      </c>
      <c r="D1552" s="6">
        <v>44810</v>
      </c>
      <c r="FZ1552">
        <v>0</v>
      </c>
      <c r="GA1552">
        <v>1</v>
      </c>
    </row>
    <row r="1553" spans="1:183" x14ac:dyDescent="0.3">
      <c r="A1553" t="s">
        <v>52</v>
      </c>
      <c r="B1553" t="s">
        <v>21</v>
      </c>
      <c r="C1553" t="s">
        <v>108</v>
      </c>
      <c r="D1553" s="6">
        <v>44811</v>
      </c>
      <c r="FZ1553">
        <v>0</v>
      </c>
      <c r="GA1553">
        <v>1</v>
      </c>
    </row>
    <row r="1554" spans="1:183" x14ac:dyDescent="0.3">
      <c r="A1554" t="s">
        <v>52</v>
      </c>
      <c r="B1554" t="s">
        <v>21</v>
      </c>
      <c r="C1554" t="s">
        <v>108</v>
      </c>
      <c r="D1554" s="6">
        <v>44812</v>
      </c>
      <c r="FZ1554">
        <v>0</v>
      </c>
      <c r="GA1554">
        <v>1</v>
      </c>
    </row>
    <row r="1555" spans="1:183" x14ac:dyDescent="0.3">
      <c r="A1555" t="s">
        <v>52</v>
      </c>
      <c r="B1555" t="s">
        <v>21</v>
      </c>
      <c r="C1555" t="s">
        <v>108</v>
      </c>
      <c r="D1555" s="6">
        <v>44813</v>
      </c>
      <c r="FZ1555">
        <v>0</v>
      </c>
      <c r="GA1555">
        <v>1</v>
      </c>
    </row>
    <row r="1556" spans="1:183" x14ac:dyDescent="0.3">
      <c r="A1556" t="s">
        <v>52</v>
      </c>
      <c r="B1556" t="s">
        <v>21</v>
      </c>
      <c r="C1556" t="s">
        <v>106</v>
      </c>
      <c r="D1556" s="6">
        <v>44753</v>
      </c>
      <c r="FZ1556">
        <v>0</v>
      </c>
      <c r="GA1556">
        <v>1</v>
      </c>
    </row>
    <row r="1557" spans="1:183" x14ac:dyDescent="0.3">
      <c r="A1557" t="s">
        <v>52</v>
      </c>
      <c r="B1557" t="s">
        <v>21</v>
      </c>
      <c r="C1557" t="s">
        <v>106</v>
      </c>
      <c r="D1557" s="6">
        <v>44758</v>
      </c>
      <c r="FZ1557">
        <v>0</v>
      </c>
      <c r="GA1557">
        <v>1</v>
      </c>
    </row>
    <row r="1558" spans="1:183" x14ac:dyDescent="0.3">
      <c r="A1558" t="s">
        <v>52</v>
      </c>
      <c r="B1558" t="s">
        <v>21</v>
      </c>
      <c r="C1558" t="s">
        <v>106</v>
      </c>
      <c r="D1558" s="6">
        <v>44759</v>
      </c>
      <c r="FZ1558">
        <v>0</v>
      </c>
      <c r="GA1558">
        <v>1</v>
      </c>
    </row>
    <row r="1559" spans="1:183" x14ac:dyDescent="0.3">
      <c r="A1559" t="s">
        <v>52</v>
      </c>
      <c r="B1559" t="s">
        <v>21</v>
      </c>
      <c r="C1559" t="s">
        <v>106</v>
      </c>
      <c r="D1559" s="6">
        <v>44766</v>
      </c>
      <c r="FZ1559">
        <v>0</v>
      </c>
      <c r="GA1559">
        <v>1</v>
      </c>
    </row>
    <row r="1560" spans="1:183" x14ac:dyDescent="0.3">
      <c r="A1560" t="s">
        <v>52</v>
      </c>
      <c r="B1560" t="s">
        <v>21</v>
      </c>
      <c r="C1560" t="s">
        <v>106</v>
      </c>
      <c r="D1560" s="6">
        <v>44771</v>
      </c>
      <c r="FZ1560">
        <v>0</v>
      </c>
      <c r="GA1560">
        <v>1</v>
      </c>
    </row>
    <row r="1561" spans="1:183" x14ac:dyDescent="0.3">
      <c r="A1561" t="s">
        <v>52</v>
      </c>
      <c r="B1561" t="s">
        <v>21</v>
      </c>
      <c r="C1561" t="s">
        <v>106</v>
      </c>
      <c r="D1561" s="6">
        <v>44789</v>
      </c>
      <c r="FZ1561">
        <v>0</v>
      </c>
      <c r="GA1561">
        <v>1</v>
      </c>
    </row>
    <row r="1562" spans="1:183" x14ac:dyDescent="0.3">
      <c r="A1562" t="s">
        <v>52</v>
      </c>
      <c r="B1562" t="s">
        <v>21</v>
      </c>
      <c r="C1562" t="s">
        <v>106</v>
      </c>
      <c r="D1562" s="6">
        <v>44790</v>
      </c>
      <c r="FZ1562">
        <v>0</v>
      </c>
      <c r="GA1562">
        <v>1</v>
      </c>
    </row>
    <row r="1563" spans="1:183" x14ac:dyDescent="0.3">
      <c r="A1563" t="s">
        <v>52</v>
      </c>
      <c r="B1563" t="s">
        <v>21</v>
      </c>
      <c r="C1563" t="s">
        <v>106</v>
      </c>
      <c r="D1563" s="6">
        <v>44792</v>
      </c>
      <c r="FZ1563">
        <v>0</v>
      </c>
      <c r="GA1563">
        <v>1</v>
      </c>
    </row>
    <row r="1564" spans="1:183" x14ac:dyDescent="0.3">
      <c r="A1564" t="s">
        <v>52</v>
      </c>
      <c r="B1564" t="s">
        <v>21</v>
      </c>
      <c r="C1564" t="s">
        <v>106</v>
      </c>
      <c r="D1564" s="6">
        <v>44806</v>
      </c>
      <c r="FZ1564">
        <v>0</v>
      </c>
      <c r="GA1564">
        <v>1</v>
      </c>
    </row>
    <row r="1565" spans="1:183" x14ac:dyDescent="0.3">
      <c r="A1565" t="s">
        <v>52</v>
      </c>
      <c r="B1565" t="s">
        <v>21</v>
      </c>
      <c r="C1565" t="s">
        <v>106</v>
      </c>
      <c r="D1565" s="6">
        <v>44809</v>
      </c>
      <c r="FZ1565">
        <v>0</v>
      </c>
      <c r="GA1565">
        <v>1</v>
      </c>
    </row>
    <row r="1566" spans="1:183" x14ac:dyDescent="0.3">
      <c r="A1566" t="s">
        <v>52</v>
      </c>
      <c r="B1566" t="s">
        <v>21</v>
      </c>
      <c r="C1566" t="s">
        <v>106</v>
      </c>
      <c r="D1566" s="6">
        <v>44810</v>
      </c>
      <c r="FZ1566">
        <v>0</v>
      </c>
      <c r="GA1566">
        <v>1</v>
      </c>
    </row>
    <row r="1567" spans="1:183" x14ac:dyDescent="0.3">
      <c r="A1567" t="s">
        <v>52</v>
      </c>
      <c r="B1567" t="s">
        <v>21</v>
      </c>
      <c r="C1567" t="s">
        <v>106</v>
      </c>
      <c r="D1567" s="6">
        <v>44811</v>
      </c>
      <c r="FZ1567">
        <v>0</v>
      </c>
      <c r="GA1567">
        <v>1</v>
      </c>
    </row>
    <row r="1568" spans="1:183" x14ac:dyDescent="0.3">
      <c r="A1568" t="s">
        <v>52</v>
      </c>
      <c r="B1568" t="s">
        <v>21</v>
      </c>
      <c r="C1568" t="s">
        <v>106</v>
      </c>
      <c r="D1568" s="6">
        <v>44812</v>
      </c>
      <c r="FZ1568">
        <v>0</v>
      </c>
      <c r="GA1568">
        <v>1</v>
      </c>
    </row>
    <row r="1569" spans="1:183" x14ac:dyDescent="0.3">
      <c r="A1569" t="s">
        <v>52</v>
      </c>
      <c r="B1569" t="s">
        <v>21</v>
      </c>
      <c r="C1569" t="s">
        <v>106</v>
      </c>
      <c r="D1569" s="6">
        <v>44813</v>
      </c>
      <c r="FZ1569">
        <v>0</v>
      </c>
      <c r="GA1569">
        <v>1</v>
      </c>
    </row>
    <row r="1570" spans="1:183" x14ac:dyDescent="0.3">
      <c r="A1570" t="s">
        <v>52</v>
      </c>
      <c r="B1570" t="s">
        <v>21</v>
      </c>
      <c r="C1570" t="s">
        <v>107</v>
      </c>
      <c r="D1570" s="6">
        <v>44753</v>
      </c>
      <c r="FZ1570">
        <v>0</v>
      </c>
      <c r="GA1570">
        <v>1</v>
      </c>
    </row>
    <row r="1571" spans="1:183" x14ac:dyDescent="0.3">
      <c r="A1571" t="s">
        <v>52</v>
      </c>
      <c r="B1571" t="s">
        <v>21</v>
      </c>
      <c r="C1571" t="s">
        <v>107</v>
      </c>
      <c r="D1571" s="6">
        <v>44758</v>
      </c>
      <c r="FZ1571">
        <v>0</v>
      </c>
      <c r="GA1571">
        <v>1</v>
      </c>
    </row>
    <row r="1572" spans="1:183" x14ac:dyDescent="0.3">
      <c r="A1572" t="s">
        <v>52</v>
      </c>
      <c r="B1572" t="s">
        <v>21</v>
      </c>
      <c r="C1572" t="s">
        <v>107</v>
      </c>
      <c r="D1572" s="6">
        <v>44759</v>
      </c>
      <c r="FZ1572">
        <v>0</v>
      </c>
      <c r="GA1572">
        <v>1</v>
      </c>
    </row>
    <row r="1573" spans="1:183" x14ac:dyDescent="0.3">
      <c r="A1573" t="s">
        <v>52</v>
      </c>
      <c r="B1573" t="s">
        <v>21</v>
      </c>
      <c r="C1573" t="s">
        <v>107</v>
      </c>
      <c r="D1573" s="6">
        <v>44766</v>
      </c>
      <c r="FZ1573">
        <v>0</v>
      </c>
      <c r="GA1573">
        <v>1</v>
      </c>
    </row>
    <row r="1574" spans="1:183" x14ac:dyDescent="0.3">
      <c r="A1574" t="s">
        <v>52</v>
      </c>
      <c r="B1574" t="s">
        <v>21</v>
      </c>
      <c r="C1574" t="s">
        <v>107</v>
      </c>
      <c r="D1574" s="6">
        <v>44771</v>
      </c>
      <c r="FZ1574">
        <v>0</v>
      </c>
      <c r="GA1574">
        <v>1</v>
      </c>
    </row>
    <row r="1575" spans="1:183" x14ac:dyDescent="0.3">
      <c r="A1575" t="s">
        <v>52</v>
      </c>
      <c r="B1575" t="s">
        <v>21</v>
      </c>
      <c r="C1575" t="s">
        <v>107</v>
      </c>
      <c r="D1575" s="6">
        <v>44789</v>
      </c>
      <c r="FZ1575">
        <v>0</v>
      </c>
      <c r="GA1575">
        <v>1</v>
      </c>
    </row>
    <row r="1576" spans="1:183" x14ac:dyDescent="0.3">
      <c r="A1576" t="s">
        <v>52</v>
      </c>
      <c r="B1576" t="s">
        <v>21</v>
      </c>
      <c r="C1576" t="s">
        <v>107</v>
      </c>
      <c r="D1576" s="6">
        <v>44790</v>
      </c>
      <c r="FZ1576">
        <v>0</v>
      </c>
      <c r="GA1576">
        <v>1</v>
      </c>
    </row>
    <row r="1577" spans="1:183" x14ac:dyDescent="0.3">
      <c r="A1577" t="s">
        <v>52</v>
      </c>
      <c r="B1577" t="s">
        <v>21</v>
      </c>
      <c r="C1577" t="s">
        <v>107</v>
      </c>
      <c r="D1577" s="6">
        <v>44792</v>
      </c>
      <c r="FZ1577">
        <v>0</v>
      </c>
      <c r="GA1577">
        <v>1</v>
      </c>
    </row>
    <row r="1578" spans="1:183" x14ac:dyDescent="0.3">
      <c r="A1578" t="s">
        <v>52</v>
      </c>
      <c r="B1578" t="s">
        <v>21</v>
      </c>
      <c r="C1578" t="s">
        <v>107</v>
      </c>
      <c r="D1578" s="6">
        <v>44806</v>
      </c>
      <c r="FZ1578">
        <v>0</v>
      </c>
      <c r="GA1578">
        <v>1</v>
      </c>
    </row>
    <row r="1579" spans="1:183" x14ac:dyDescent="0.3">
      <c r="A1579" t="s">
        <v>52</v>
      </c>
      <c r="B1579" t="s">
        <v>21</v>
      </c>
      <c r="C1579" t="s">
        <v>107</v>
      </c>
      <c r="D1579" s="6">
        <v>44809</v>
      </c>
      <c r="FZ1579">
        <v>0</v>
      </c>
      <c r="GA1579">
        <v>1</v>
      </c>
    </row>
    <row r="1580" spans="1:183" x14ac:dyDescent="0.3">
      <c r="A1580" t="s">
        <v>52</v>
      </c>
      <c r="B1580" t="s">
        <v>21</v>
      </c>
      <c r="C1580" t="s">
        <v>107</v>
      </c>
      <c r="D1580" s="6">
        <v>44810</v>
      </c>
      <c r="FZ1580">
        <v>0</v>
      </c>
      <c r="GA1580">
        <v>1</v>
      </c>
    </row>
    <row r="1581" spans="1:183" x14ac:dyDescent="0.3">
      <c r="A1581" t="s">
        <v>52</v>
      </c>
      <c r="B1581" t="s">
        <v>21</v>
      </c>
      <c r="C1581" t="s">
        <v>107</v>
      </c>
      <c r="D1581" s="6">
        <v>44811</v>
      </c>
      <c r="FZ1581">
        <v>0</v>
      </c>
      <c r="GA1581">
        <v>1</v>
      </c>
    </row>
    <row r="1582" spans="1:183" x14ac:dyDescent="0.3">
      <c r="A1582" t="s">
        <v>52</v>
      </c>
      <c r="B1582" t="s">
        <v>21</v>
      </c>
      <c r="C1582" t="s">
        <v>107</v>
      </c>
      <c r="D1582" s="6">
        <v>44812</v>
      </c>
      <c r="FZ1582">
        <v>0</v>
      </c>
      <c r="GA1582">
        <v>1</v>
      </c>
    </row>
    <row r="1583" spans="1:183" x14ac:dyDescent="0.3">
      <c r="A1583" t="s">
        <v>52</v>
      </c>
      <c r="B1583" t="s">
        <v>21</v>
      </c>
      <c r="C1583" t="s">
        <v>107</v>
      </c>
      <c r="D1583" s="6">
        <v>44813</v>
      </c>
      <c r="FZ1583">
        <v>0</v>
      </c>
      <c r="GA1583">
        <v>1</v>
      </c>
    </row>
    <row r="1584" spans="1:183" x14ac:dyDescent="0.3">
      <c r="A1584" t="s">
        <v>52</v>
      </c>
      <c r="B1584" t="s">
        <v>21</v>
      </c>
      <c r="C1584" t="s">
        <v>97</v>
      </c>
      <c r="D1584" s="6">
        <v>44753</v>
      </c>
      <c r="FZ1584">
        <v>0</v>
      </c>
      <c r="GA1584">
        <v>1</v>
      </c>
    </row>
    <row r="1585" spans="1:183" x14ac:dyDescent="0.3">
      <c r="A1585" t="s">
        <v>52</v>
      </c>
      <c r="B1585" t="s">
        <v>21</v>
      </c>
      <c r="C1585" t="s">
        <v>97</v>
      </c>
      <c r="D1585" s="6">
        <v>44758</v>
      </c>
      <c r="FZ1585">
        <v>0</v>
      </c>
      <c r="GA1585">
        <v>1</v>
      </c>
    </row>
    <row r="1586" spans="1:183" x14ac:dyDescent="0.3">
      <c r="A1586" t="s">
        <v>52</v>
      </c>
      <c r="B1586" t="s">
        <v>21</v>
      </c>
      <c r="C1586" t="s">
        <v>97</v>
      </c>
      <c r="D1586" s="6">
        <v>44759</v>
      </c>
      <c r="FZ1586">
        <v>0</v>
      </c>
      <c r="GA1586">
        <v>1</v>
      </c>
    </row>
    <row r="1587" spans="1:183" x14ac:dyDescent="0.3">
      <c r="A1587" t="s">
        <v>52</v>
      </c>
      <c r="B1587" t="s">
        <v>21</v>
      </c>
      <c r="C1587" t="s">
        <v>97</v>
      </c>
      <c r="D1587" s="6">
        <v>44766</v>
      </c>
      <c r="FZ1587">
        <v>0</v>
      </c>
      <c r="GA1587">
        <v>1</v>
      </c>
    </row>
    <row r="1588" spans="1:183" x14ac:dyDescent="0.3">
      <c r="A1588" t="s">
        <v>52</v>
      </c>
      <c r="B1588" t="s">
        <v>21</v>
      </c>
      <c r="C1588" t="s">
        <v>97</v>
      </c>
      <c r="D1588" s="6">
        <v>44771</v>
      </c>
      <c r="FZ1588">
        <v>0</v>
      </c>
      <c r="GA1588">
        <v>1</v>
      </c>
    </row>
    <row r="1589" spans="1:183" x14ac:dyDescent="0.3">
      <c r="A1589" t="s">
        <v>52</v>
      </c>
      <c r="B1589" t="s">
        <v>21</v>
      </c>
      <c r="C1589" t="s">
        <v>97</v>
      </c>
      <c r="D1589" s="6">
        <v>44789</v>
      </c>
      <c r="FZ1589">
        <v>0</v>
      </c>
      <c r="GA1589">
        <v>1</v>
      </c>
    </row>
    <row r="1590" spans="1:183" x14ac:dyDescent="0.3">
      <c r="A1590" t="s">
        <v>52</v>
      </c>
      <c r="B1590" t="s">
        <v>21</v>
      </c>
      <c r="C1590" t="s">
        <v>97</v>
      </c>
      <c r="D1590" s="6">
        <v>44790</v>
      </c>
      <c r="FZ1590">
        <v>0</v>
      </c>
      <c r="GA1590">
        <v>1</v>
      </c>
    </row>
    <row r="1591" spans="1:183" x14ac:dyDescent="0.3">
      <c r="A1591" t="s">
        <v>52</v>
      </c>
      <c r="B1591" t="s">
        <v>21</v>
      </c>
      <c r="C1591" t="s">
        <v>97</v>
      </c>
      <c r="D1591" s="6">
        <v>44792</v>
      </c>
      <c r="FZ1591">
        <v>0</v>
      </c>
      <c r="GA1591">
        <v>1</v>
      </c>
    </row>
    <row r="1592" spans="1:183" x14ac:dyDescent="0.3">
      <c r="A1592" t="s">
        <v>52</v>
      </c>
      <c r="B1592" t="s">
        <v>21</v>
      </c>
      <c r="C1592" t="s">
        <v>97</v>
      </c>
      <c r="D1592" s="6">
        <v>44806</v>
      </c>
      <c r="FZ1592">
        <v>0</v>
      </c>
      <c r="GA1592">
        <v>1</v>
      </c>
    </row>
    <row r="1593" spans="1:183" x14ac:dyDescent="0.3">
      <c r="A1593" t="s">
        <v>52</v>
      </c>
      <c r="B1593" t="s">
        <v>21</v>
      </c>
      <c r="C1593" t="s">
        <v>97</v>
      </c>
      <c r="D1593" s="6">
        <v>44809</v>
      </c>
      <c r="FZ1593">
        <v>0</v>
      </c>
      <c r="GA1593">
        <v>1</v>
      </c>
    </row>
    <row r="1594" spans="1:183" x14ac:dyDescent="0.3">
      <c r="A1594" t="s">
        <v>52</v>
      </c>
      <c r="B1594" t="s">
        <v>21</v>
      </c>
      <c r="C1594" t="s">
        <v>97</v>
      </c>
      <c r="D1594" s="6">
        <v>44810</v>
      </c>
      <c r="FZ1594">
        <v>0</v>
      </c>
      <c r="GA1594">
        <v>1</v>
      </c>
    </row>
    <row r="1595" spans="1:183" x14ac:dyDescent="0.3">
      <c r="A1595" t="s">
        <v>52</v>
      </c>
      <c r="B1595" t="s">
        <v>21</v>
      </c>
      <c r="C1595" t="s">
        <v>97</v>
      </c>
      <c r="D1595" s="6">
        <v>44811</v>
      </c>
      <c r="FZ1595">
        <v>0</v>
      </c>
      <c r="GA1595">
        <v>1</v>
      </c>
    </row>
    <row r="1596" spans="1:183" x14ac:dyDescent="0.3">
      <c r="A1596" t="s">
        <v>52</v>
      </c>
      <c r="B1596" t="s">
        <v>21</v>
      </c>
      <c r="C1596" t="s">
        <v>97</v>
      </c>
      <c r="D1596" s="6">
        <v>44812</v>
      </c>
      <c r="FZ1596">
        <v>0</v>
      </c>
      <c r="GA1596">
        <v>1</v>
      </c>
    </row>
    <row r="1597" spans="1:183" x14ac:dyDescent="0.3">
      <c r="A1597" t="s">
        <v>52</v>
      </c>
      <c r="B1597" t="s">
        <v>21</v>
      </c>
      <c r="C1597" t="s">
        <v>97</v>
      </c>
      <c r="D1597" s="6">
        <v>44813</v>
      </c>
      <c r="FZ1597">
        <v>0</v>
      </c>
      <c r="GA1597">
        <v>1</v>
      </c>
    </row>
    <row r="1598" spans="1:183" x14ac:dyDescent="0.3">
      <c r="A1598" t="s">
        <v>52</v>
      </c>
      <c r="B1598" t="s">
        <v>21</v>
      </c>
      <c r="C1598" t="s">
        <v>96</v>
      </c>
      <c r="D1598" s="6">
        <v>44753</v>
      </c>
      <c r="FZ1598">
        <v>0</v>
      </c>
      <c r="GA1598">
        <v>1</v>
      </c>
    </row>
    <row r="1599" spans="1:183" x14ac:dyDescent="0.3">
      <c r="A1599" t="s">
        <v>52</v>
      </c>
      <c r="B1599" t="s">
        <v>21</v>
      </c>
      <c r="C1599" t="s">
        <v>96</v>
      </c>
      <c r="D1599" s="6">
        <v>44758</v>
      </c>
      <c r="FZ1599">
        <v>0</v>
      </c>
      <c r="GA1599">
        <v>1</v>
      </c>
    </row>
    <row r="1600" spans="1:183" x14ac:dyDescent="0.3">
      <c r="A1600" t="s">
        <v>52</v>
      </c>
      <c r="B1600" t="s">
        <v>21</v>
      </c>
      <c r="C1600" t="s">
        <v>96</v>
      </c>
      <c r="D1600" s="6">
        <v>44759</v>
      </c>
      <c r="FZ1600">
        <v>0</v>
      </c>
      <c r="GA1600">
        <v>1</v>
      </c>
    </row>
    <row r="1601" spans="1:183" x14ac:dyDescent="0.3">
      <c r="A1601" t="s">
        <v>52</v>
      </c>
      <c r="B1601" t="s">
        <v>21</v>
      </c>
      <c r="C1601" t="s">
        <v>96</v>
      </c>
      <c r="D1601" s="6">
        <v>44766</v>
      </c>
      <c r="FZ1601">
        <v>0</v>
      </c>
      <c r="GA1601">
        <v>1</v>
      </c>
    </row>
    <row r="1602" spans="1:183" x14ac:dyDescent="0.3">
      <c r="A1602" t="s">
        <v>52</v>
      </c>
      <c r="B1602" t="s">
        <v>21</v>
      </c>
      <c r="C1602" t="s">
        <v>96</v>
      </c>
      <c r="D1602" s="6">
        <v>44771</v>
      </c>
      <c r="FZ1602">
        <v>0</v>
      </c>
      <c r="GA1602">
        <v>1</v>
      </c>
    </row>
    <row r="1603" spans="1:183" x14ac:dyDescent="0.3">
      <c r="A1603" t="s">
        <v>52</v>
      </c>
      <c r="B1603" t="s">
        <v>21</v>
      </c>
      <c r="C1603" t="s">
        <v>96</v>
      </c>
      <c r="D1603" s="6">
        <v>44789</v>
      </c>
      <c r="FZ1603">
        <v>0</v>
      </c>
      <c r="GA1603">
        <v>1</v>
      </c>
    </row>
    <row r="1604" spans="1:183" x14ac:dyDescent="0.3">
      <c r="A1604" t="s">
        <v>52</v>
      </c>
      <c r="B1604" t="s">
        <v>21</v>
      </c>
      <c r="C1604" t="s">
        <v>96</v>
      </c>
      <c r="D1604" s="6">
        <v>44790</v>
      </c>
      <c r="FZ1604">
        <v>0</v>
      </c>
      <c r="GA1604">
        <v>1</v>
      </c>
    </row>
    <row r="1605" spans="1:183" x14ac:dyDescent="0.3">
      <c r="A1605" t="s">
        <v>52</v>
      </c>
      <c r="B1605" t="s">
        <v>21</v>
      </c>
      <c r="C1605" t="s">
        <v>96</v>
      </c>
      <c r="D1605" s="6">
        <v>44792</v>
      </c>
      <c r="FZ1605">
        <v>0</v>
      </c>
      <c r="GA1605">
        <v>1</v>
      </c>
    </row>
    <row r="1606" spans="1:183" x14ac:dyDescent="0.3">
      <c r="A1606" t="s">
        <v>52</v>
      </c>
      <c r="B1606" t="s">
        <v>21</v>
      </c>
      <c r="C1606" t="s">
        <v>96</v>
      </c>
      <c r="D1606" s="6">
        <v>44806</v>
      </c>
      <c r="FZ1606">
        <v>0</v>
      </c>
      <c r="GA1606">
        <v>1</v>
      </c>
    </row>
    <row r="1607" spans="1:183" x14ac:dyDescent="0.3">
      <c r="A1607" t="s">
        <v>52</v>
      </c>
      <c r="B1607" t="s">
        <v>21</v>
      </c>
      <c r="C1607" t="s">
        <v>96</v>
      </c>
      <c r="D1607" s="6">
        <v>44809</v>
      </c>
      <c r="FZ1607">
        <v>0</v>
      </c>
      <c r="GA1607">
        <v>1</v>
      </c>
    </row>
    <row r="1608" spans="1:183" x14ac:dyDescent="0.3">
      <c r="A1608" t="s">
        <v>52</v>
      </c>
      <c r="B1608" t="s">
        <v>21</v>
      </c>
      <c r="C1608" t="s">
        <v>96</v>
      </c>
      <c r="D1608" s="6">
        <v>44810</v>
      </c>
      <c r="FZ1608">
        <v>0</v>
      </c>
      <c r="GA1608">
        <v>1</v>
      </c>
    </row>
    <row r="1609" spans="1:183" x14ac:dyDescent="0.3">
      <c r="A1609" t="s">
        <v>52</v>
      </c>
      <c r="B1609" t="s">
        <v>21</v>
      </c>
      <c r="C1609" t="s">
        <v>96</v>
      </c>
      <c r="D1609" s="6">
        <v>44811</v>
      </c>
      <c r="FZ1609">
        <v>0</v>
      </c>
      <c r="GA1609">
        <v>1</v>
      </c>
    </row>
    <row r="1610" spans="1:183" x14ac:dyDescent="0.3">
      <c r="A1610" t="s">
        <v>52</v>
      </c>
      <c r="B1610" t="s">
        <v>21</v>
      </c>
      <c r="C1610" t="s">
        <v>96</v>
      </c>
      <c r="D1610" s="6">
        <v>44812</v>
      </c>
      <c r="FZ1610">
        <v>0</v>
      </c>
      <c r="GA1610">
        <v>1</v>
      </c>
    </row>
    <row r="1611" spans="1:183" x14ac:dyDescent="0.3">
      <c r="A1611" t="s">
        <v>52</v>
      </c>
      <c r="B1611" t="s">
        <v>21</v>
      </c>
      <c r="C1611" t="s">
        <v>96</v>
      </c>
      <c r="D1611" s="6">
        <v>44813</v>
      </c>
      <c r="FZ1611">
        <v>0</v>
      </c>
      <c r="GA1611">
        <v>1</v>
      </c>
    </row>
    <row r="1612" spans="1:183" x14ac:dyDescent="0.3">
      <c r="A1612" t="s">
        <v>52</v>
      </c>
      <c r="B1612" t="s">
        <v>21</v>
      </c>
      <c r="C1612" t="s">
        <v>98</v>
      </c>
      <c r="D1612" s="6">
        <v>44753</v>
      </c>
      <c r="FZ1612">
        <v>0</v>
      </c>
      <c r="GA1612">
        <v>1</v>
      </c>
    </row>
    <row r="1613" spans="1:183" x14ac:dyDescent="0.3">
      <c r="A1613" t="s">
        <v>52</v>
      </c>
      <c r="B1613" t="s">
        <v>21</v>
      </c>
      <c r="C1613" t="s">
        <v>98</v>
      </c>
      <c r="D1613" s="6">
        <v>44758</v>
      </c>
      <c r="FZ1613">
        <v>0</v>
      </c>
      <c r="GA1613">
        <v>1</v>
      </c>
    </row>
    <row r="1614" spans="1:183" x14ac:dyDescent="0.3">
      <c r="A1614" t="s">
        <v>52</v>
      </c>
      <c r="B1614" t="s">
        <v>21</v>
      </c>
      <c r="C1614" t="s">
        <v>98</v>
      </c>
      <c r="D1614" s="6">
        <v>44759</v>
      </c>
      <c r="FZ1614">
        <v>0</v>
      </c>
      <c r="GA1614">
        <v>1</v>
      </c>
    </row>
    <row r="1615" spans="1:183" x14ac:dyDescent="0.3">
      <c r="A1615" t="s">
        <v>52</v>
      </c>
      <c r="B1615" t="s">
        <v>21</v>
      </c>
      <c r="C1615" t="s">
        <v>98</v>
      </c>
      <c r="D1615" s="6">
        <v>44766</v>
      </c>
      <c r="FZ1615">
        <v>0</v>
      </c>
      <c r="GA1615">
        <v>1</v>
      </c>
    </row>
    <row r="1616" spans="1:183" x14ac:dyDescent="0.3">
      <c r="A1616" t="s">
        <v>52</v>
      </c>
      <c r="B1616" t="s">
        <v>21</v>
      </c>
      <c r="C1616" t="s">
        <v>98</v>
      </c>
      <c r="D1616" s="6">
        <v>44771</v>
      </c>
      <c r="FZ1616">
        <v>0</v>
      </c>
      <c r="GA1616">
        <v>1</v>
      </c>
    </row>
    <row r="1617" spans="1:183" x14ac:dyDescent="0.3">
      <c r="A1617" t="s">
        <v>52</v>
      </c>
      <c r="B1617" t="s">
        <v>21</v>
      </c>
      <c r="C1617" t="s">
        <v>98</v>
      </c>
      <c r="D1617" s="6">
        <v>44789</v>
      </c>
      <c r="FZ1617">
        <v>0</v>
      </c>
      <c r="GA1617">
        <v>1</v>
      </c>
    </row>
    <row r="1618" spans="1:183" x14ac:dyDescent="0.3">
      <c r="A1618" t="s">
        <v>52</v>
      </c>
      <c r="B1618" t="s">
        <v>21</v>
      </c>
      <c r="C1618" t="s">
        <v>98</v>
      </c>
      <c r="D1618" s="6">
        <v>44790</v>
      </c>
      <c r="FZ1618">
        <v>0</v>
      </c>
      <c r="GA1618">
        <v>1</v>
      </c>
    </row>
    <row r="1619" spans="1:183" x14ac:dyDescent="0.3">
      <c r="A1619" t="s">
        <v>52</v>
      </c>
      <c r="B1619" t="s">
        <v>21</v>
      </c>
      <c r="C1619" t="s">
        <v>98</v>
      </c>
      <c r="D1619" s="6">
        <v>44792</v>
      </c>
      <c r="FZ1619">
        <v>0</v>
      </c>
      <c r="GA1619">
        <v>1</v>
      </c>
    </row>
    <row r="1620" spans="1:183" x14ac:dyDescent="0.3">
      <c r="A1620" t="s">
        <v>52</v>
      </c>
      <c r="B1620" t="s">
        <v>21</v>
      </c>
      <c r="C1620" t="s">
        <v>98</v>
      </c>
      <c r="D1620" s="6">
        <v>44806</v>
      </c>
      <c r="FZ1620">
        <v>0</v>
      </c>
      <c r="GA1620">
        <v>1</v>
      </c>
    </row>
    <row r="1621" spans="1:183" x14ac:dyDescent="0.3">
      <c r="A1621" t="s">
        <v>52</v>
      </c>
      <c r="B1621" t="s">
        <v>21</v>
      </c>
      <c r="C1621" t="s">
        <v>98</v>
      </c>
      <c r="D1621" s="6">
        <v>44809</v>
      </c>
      <c r="FZ1621">
        <v>0</v>
      </c>
      <c r="GA1621">
        <v>1</v>
      </c>
    </row>
    <row r="1622" spans="1:183" x14ac:dyDescent="0.3">
      <c r="A1622" t="s">
        <v>52</v>
      </c>
      <c r="B1622" t="s">
        <v>21</v>
      </c>
      <c r="C1622" t="s">
        <v>98</v>
      </c>
      <c r="D1622" s="6">
        <v>44810</v>
      </c>
      <c r="FZ1622">
        <v>0</v>
      </c>
      <c r="GA1622">
        <v>1</v>
      </c>
    </row>
    <row r="1623" spans="1:183" x14ac:dyDescent="0.3">
      <c r="A1623" t="s">
        <v>52</v>
      </c>
      <c r="B1623" t="s">
        <v>21</v>
      </c>
      <c r="C1623" t="s">
        <v>98</v>
      </c>
      <c r="D1623" s="6">
        <v>44811</v>
      </c>
      <c r="FZ1623">
        <v>0</v>
      </c>
      <c r="GA1623">
        <v>1</v>
      </c>
    </row>
    <row r="1624" spans="1:183" x14ac:dyDescent="0.3">
      <c r="A1624" t="s">
        <v>52</v>
      </c>
      <c r="B1624" t="s">
        <v>21</v>
      </c>
      <c r="C1624" t="s">
        <v>98</v>
      </c>
      <c r="D1624" s="6">
        <v>44812</v>
      </c>
      <c r="FZ1624">
        <v>0</v>
      </c>
      <c r="GA1624">
        <v>1</v>
      </c>
    </row>
    <row r="1625" spans="1:183" x14ac:dyDescent="0.3">
      <c r="A1625" t="s">
        <v>52</v>
      </c>
      <c r="B1625" t="s">
        <v>21</v>
      </c>
      <c r="C1625" t="s">
        <v>98</v>
      </c>
      <c r="D1625" s="6">
        <v>44813</v>
      </c>
      <c r="FZ1625">
        <v>0</v>
      </c>
      <c r="GA1625">
        <v>1</v>
      </c>
    </row>
    <row r="1626" spans="1:183" x14ac:dyDescent="0.3">
      <c r="A1626" t="s">
        <v>52</v>
      </c>
      <c r="B1626" t="s">
        <v>21</v>
      </c>
      <c r="C1626" t="s">
        <v>105</v>
      </c>
      <c r="D1626" s="6">
        <v>44753</v>
      </c>
      <c r="FZ1626">
        <v>0</v>
      </c>
      <c r="GA1626">
        <v>1</v>
      </c>
    </row>
    <row r="1627" spans="1:183" x14ac:dyDescent="0.3">
      <c r="A1627" t="s">
        <v>52</v>
      </c>
      <c r="B1627" t="s">
        <v>21</v>
      </c>
      <c r="C1627" t="s">
        <v>105</v>
      </c>
      <c r="D1627" s="6">
        <v>44758</v>
      </c>
      <c r="FZ1627">
        <v>0</v>
      </c>
      <c r="GA1627">
        <v>1</v>
      </c>
    </row>
    <row r="1628" spans="1:183" x14ac:dyDescent="0.3">
      <c r="A1628" t="s">
        <v>52</v>
      </c>
      <c r="B1628" t="s">
        <v>21</v>
      </c>
      <c r="C1628" t="s">
        <v>105</v>
      </c>
      <c r="D1628" s="6">
        <v>44759</v>
      </c>
      <c r="FZ1628">
        <v>0</v>
      </c>
      <c r="GA1628">
        <v>1</v>
      </c>
    </row>
    <row r="1629" spans="1:183" x14ac:dyDescent="0.3">
      <c r="A1629" t="s">
        <v>52</v>
      </c>
      <c r="B1629" t="s">
        <v>21</v>
      </c>
      <c r="C1629" t="s">
        <v>105</v>
      </c>
      <c r="D1629" s="6">
        <v>44766</v>
      </c>
      <c r="FZ1629">
        <v>0</v>
      </c>
      <c r="GA1629">
        <v>1</v>
      </c>
    </row>
    <row r="1630" spans="1:183" x14ac:dyDescent="0.3">
      <c r="A1630" t="s">
        <v>52</v>
      </c>
      <c r="B1630" t="s">
        <v>21</v>
      </c>
      <c r="C1630" t="s">
        <v>105</v>
      </c>
      <c r="D1630" s="6">
        <v>44771</v>
      </c>
      <c r="FZ1630">
        <v>0</v>
      </c>
      <c r="GA1630">
        <v>1</v>
      </c>
    </row>
    <row r="1631" spans="1:183" x14ac:dyDescent="0.3">
      <c r="A1631" t="s">
        <v>52</v>
      </c>
      <c r="B1631" t="s">
        <v>21</v>
      </c>
      <c r="C1631" t="s">
        <v>105</v>
      </c>
      <c r="D1631" s="6">
        <v>44789</v>
      </c>
      <c r="FZ1631">
        <v>0</v>
      </c>
      <c r="GA1631">
        <v>1</v>
      </c>
    </row>
    <row r="1632" spans="1:183" x14ac:dyDescent="0.3">
      <c r="A1632" t="s">
        <v>52</v>
      </c>
      <c r="B1632" t="s">
        <v>21</v>
      </c>
      <c r="C1632" t="s">
        <v>105</v>
      </c>
      <c r="D1632" s="6">
        <v>44790</v>
      </c>
      <c r="FZ1632">
        <v>0</v>
      </c>
      <c r="GA1632">
        <v>1</v>
      </c>
    </row>
    <row r="1633" spans="1:183" x14ac:dyDescent="0.3">
      <c r="A1633" t="s">
        <v>52</v>
      </c>
      <c r="B1633" t="s">
        <v>21</v>
      </c>
      <c r="C1633" t="s">
        <v>105</v>
      </c>
      <c r="D1633" s="6">
        <v>44792</v>
      </c>
      <c r="FZ1633">
        <v>0</v>
      </c>
      <c r="GA1633">
        <v>1</v>
      </c>
    </row>
    <row r="1634" spans="1:183" x14ac:dyDescent="0.3">
      <c r="A1634" t="s">
        <v>52</v>
      </c>
      <c r="B1634" t="s">
        <v>21</v>
      </c>
      <c r="C1634" t="s">
        <v>105</v>
      </c>
      <c r="D1634" s="6">
        <v>44806</v>
      </c>
      <c r="FZ1634">
        <v>0</v>
      </c>
      <c r="GA1634">
        <v>1</v>
      </c>
    </row>
    <row r="1635" spans="1:183" x14ac:dyDescent="0.3">
      <c r="A1635" t="s">
        <v>52</v>
      </c>
      <c r="B1635" t="s">
        <v>21</v>
      </c>
      <c r="C1635" t="s">
        <v>105</v>
      </c>
      <c r="D1635" s="6">
        <v>44809</v>
      </c>
      <c r="FZ1635">
        <v>0</v>
      </c>
      <c r="GA1635">
        <v>1</v>
      </c>
    </row>
    <row r="1636" spans="1:183" x14ac:dyDescent="0.3">
      <c r="A1636" t="s">
        <v>52</v>
      </c>
      <c r="B1636" t="s">
        <v>21</v>
      </c>
      <c r="C1636" t="s">
        <v>105</v>
      </c>
      <c r="D1636" s="6">
        <v>44810</v>
      </c>
      <c r="FZ1636">
        <v>0</v>
      </c>
      <c r="GA1636">
        <v>1</v>
      </c>
    </row>
    <row r="1637" spans="1:183" x14ac:dyDescent="0.3">
      <c r="A1637" t="s">
        <v>52</v>
      </c>
      <c r="B1637" t="s">
        <v>21</v>
      </c>
      <c r="C1637" t="s">
        <v>105</v>
      </c>
      <c r="D1637" s="6">
        <v>44811</v>
      </c>
      <c r="FZ1637">
        <v>0</v>
      </c>
      <c r="GA1637">
        <v>1</v>
      </c>
    </row>
    <row r="1638" spans="1:183" x14ac:dyDescent="0.3">
      <c r="A1638" t="s">
        <v>52</v>
      </c>
      <c r="B1638" t="s">
        <v>21</v>
      </c>
      <c r="C1638" t="s">
        <v>105</v>
      </c>
      <c r="D1638" s="6">
        <v>44812</v>
      </c>
      <c r="FZ1638">
        <v>0</v>
      </c>
      <c r="GA1638">
        <v>1</v>
      </c>
    </row>
    <row r="1639" spans="1:183" x14ac:dyDescent="0.3">
      <c r="A1639" t="s">
        <v>52</v>
      </c>
      <c r="B1639" t="s">
        <v>21</v>
      </c>
      <c r="C1639" t="s">
        <v>105</v>
      </c>
      <c r="D1639" s="6">
        <v>44813</v>
      </c>
      <c r="FZ1639">
        <v>0</v>
      </c>
      <c r="GA1639">
        <v>1</v>
      </c>
    </row>
    <row r="1640" spans="1:183" x14ac:dyDescent="0.3">
      <c r="A1640" t="s">
        <v>52</v>
      </c>
      <c r="B1640" t="s">
        <v>21</v>
      </c>
      <c r="C1640" t="s">
        <v>93</v>
      </c>
      <c r="D1640" s="6">
        <v>44753</v>
      </c>
      <c r="FZ1640">
        <v>0</v>
      </c>
      <c r="GA1640">
        <v>1</v>
      </c>
    </row>
    <row r="1641" spans="1:183" x14ac:dyDescent="0.3">
      <c r="A1641" t="s">
        <v>52</v>
      </c>
      <c r="B1641" t="s">
        <v>21</v>
      </c>
      <c r="C1641" t="s">
        <v>93</v>
      </c>
      <c r="D1641" s="6">
        <v>44758</v>
      </c>
      <c r="FZ1641">
        <v>0</v>
      </c>
      <c r="GA1641">
        <v>1</v>
      </c>
    </row>
    <row r="1642" spans="1:183" x14ac:dyDescent="0.3">
      <c r="A1642" t="s">
        <v>52</v>
      </c>
      <c r="B1642" t="s">
        <v>21</v>
      </c>
      <c r="C1642" t="s">
        <v>93</v>
      </c>
      <c r="D1642" s="6">
        <v>44759</v>
      </c>
      <c r="FZ1642">
        <v>0</v>
      </c>
      <c r="GA1642">
        <v>1</v>
      </c>
    </row>
    <row r="1643" spans="1:183" x14ac:dyDescent="0.3">
      <c r="A1643" t="s">
        <v>52</v>
      </c>
      <c r="B1643" t="s">
        <v>21</v>
      </c>
      <c r="C1643" t="s">
        <v>93</v>
      </c>
      <c r="D1643" s="6">
        <v>44766</v>
      </c>
      <c r="FZ1643">
        <v>0</v>
      </c>
      <c r="GA1643">
        <v>1</v>
      </c>
    </row>
    <row r="1644" spans="1:183" x14ac:dyDescent="0.3">
      <c r="A1644" t="s">
        <v>52</v>
      </c>
      <c r="B1644" t="s">
        <v>21</v>
      </c>
      <c r="C1644" t="s">
        <v>93</v>
      </c>
      <c r="D1644" s="6">
        <v>44771</v>
      </c>
      <c r="FZ1644">
        <v>0</v>
      </c>
      <c r="GA1644">
        <v>1</v>
      </c>
    </row>
    <row r="1645" spans="1:183" x14ac:dyDescent="0.3">
      <c r="A1645" t="s">
        <v>52</v>
      </c>
      <c r="B1645" t="s">
        <v>21</v>
      </c>
      <c r="C1645" t="s">
        <v>93</v>
      </c>
      <c r="D1645" s="6">
        <v>44789</v>
      </c>
      <c r="FZ1645">
        <v>0</v>
      </c>
      <c r="GA1645">
        <v>1</v>
      </c>
    </row>
    <row r="1646" spans="1:183" x14ac:dyDescent="0.3">
      <c r="A1646" t="s">
        <v>52</v>
      </c>
      <c r="B1646" t="s">
        <v>21</v>
      </c>
      <c r="C1646" t="s">
        <v>93</v>
      </c>
      <c r="D1646" s="6">
        <v>44790</v>
      </c>
      <c r="FZ1646">
        <v>0</v>
      </c>
      <c r="GA1646">
        <v>1</v>
      </c>
    </row>
    <row r="1647" spans="1:183" x14ac:dyDescent="0.3">
      <c r="A1647" t="s">
        <v>52</v>
      </c>
      <c r="B1647" t="s">
        <v>21</v>
      </c>
      <c r="C1647" t="s">
        <v>93</v>
      </c>
      <c r="D1647" s="6">
        <v>44792</v>
      </c>
      <c r="FZ1647">
        <v>0</v>
      </c>
      <c r="GA1647">
        <v>1</v>
      </c>
    </row>
    <row r="1648" spans="1:183" x14ac:dyDescent="0.3">
      <c r="A1648" t="s">
        <v>52</v>
      </c>
      <c r="B1648" t="s">
        <v>21</v>
      </c>
      <c r="C1648" t="s">
        <v>93</v>
      </c>
      <c r="D1648" s="6">
        <v>44806</v>
      </c>
      <c r="FZ1648">
        <v>0</v>
      </c>
      <c r="GA1648">
        <v>1</v>
      </c>
    </row>
    <row r="1649" spans="1:183" x14ac:dyDescent="0.3">
      <c r="A1649" t="s">
        <v>52</v>
      </c>
      <c r="B1649" t="s">
        <v>21</v>
      </c>
      <c r="C1649" t="s">
        <v>93</v>
      </c>
      <c r="D1649" s="6">
        <v>44809</v>
      </c>
      <c r="FZ1649">
        <v>0</v>
      </c>
      <c r="GA1649">
        <v>1</v>
      </c>
    </row>
    <row r="1650" spans="1:183" x14ac:dyDescent="0.3">
      <c r="A1650" t="s">
        <v>52</v>
      </c>
      <c r="B1650" t="s">
        <v>21</v>
      </c>
      <c r="C1650" t="s">
        <v>93</v>
      </c>
      <c r="D1650" s="6">
        <v>44810</v>
      </c>
      <c r="FZ1650">
        <v>0</v>
      </c>
      <c r="GA1650">
        <v>1</v>
      </c>
    </row>
    <row r="1651" spans="1:183" x14ac:dyDescent="0.3">
      <c r="A1651" t="s">
        <v>52</v>
      </c>
      <c r="B1651" t="s">
        <v>21</v>
      </c>
      <c r="C1651" t="s">
        <v>93</v>
      </c>
      <c r="D1651" s="6">
        <v>44811</v>
      </c>
      <c r="FZ1651">
        <v>0</v>
      </c>
      <c r="GA1651">
        <v>1</v>
      </c>
    </row>
    <row r="1652" spans="1:183" x14ac:dyDescent="0.3">
      <c r="A1652" t="s">
        <v>52</v>
      </c>
      <c r="B1652" t="s">
        <v>21</v>
      </c>
      <c r="C1652" t="s">
        <v>93</v>
      </c>
      <c r="D1652" s="6">
        <v>44812</v>
      </c>
      <c r="CF1652" s="34"/>
      <c r="FZ1652">
        <v>0</v>
      </c>
      <c r="GA1652">
        <v>1</v>
      </c>
    </row>
    <row r="1653" spans="1:183" x14ac:dyDescent="0.3">
      <c r="A1653" t="s">
        <v>52</v>
      </c>
      <c r="B1653" t="s">
        <v>21</v>
      </c>
      <c r="C1653" t="s">
        <v>93</v>
      </c>
      <c r="D1653" s="6">
        <v>44813</v>
      </c>
      <c r="FZ1653">
        <v>0</v>
      </c>
      <c r="GA1653">
        <v>1</v>
      </c>
    </row>
    <row r="1654" spans="1:183" x14ac:dyDescent="0.3">
      <c r="A1654" t="s">
        <v>52</v>
      </c>
      <c r="B1654" t="s">
        <v>21</v>
      </c>
      <c r="C1654" t="s">
        <v>101</v>
      </c>
      <c r="D1654" s="6">
        <v>44753</v>
      </c>
      <c r="FZ1654">
        <v>0</v>
      </c>
      <c r="GA1654">
        <v>1</v>
      </c>
    </row>
    <row r="1655" spans="1:183" x14ac:dyDescent="0.3">
      <c r="A1655" t="s">
        <v>52</v>
      </c>
      <c r="B1655" t="s">
        <v>21</v>
      </c>
      <c r="C1655" t="s">
        <v>101</v>
      </c>
      <c r="D1655" s="6">
        <v>44758</v>
      </c>
      <c r="FZ1655">
        <v>0</v>
      </c>
      <c r="GA1655">
        <v>1</v>
      </c>
    </row>
    <row r="1656" spans="1:183" x14ac:dyDescent="0.3">
      <c r="A1656" t="s">
        <v>52</v>
      </c>
      <c r="B1656" t="s">
        <v>21</v>
      </c>
      <c r="C1656" t="s">
        <v>101</v>
      </c>
      <c r="D1656" s="6">
        <v>44759</v>
      </c>
      <c r="FZ1656">
        <v>0</v>
      </c>
      <c r="GA1656">
        <v>1</v>
      </c>
    </row>
    <row r="1657" spans="1:183" x14ac:dyDescent="0.3">
      <c r="A1657" t="s">
        <v>52</v>
      </c>
      <c r="B1657" t="s">
        <v>21</v>
      </c>
      <c r="C1657" t="s">
        <v>101</v>
      </c>
      <c r="D1657" s="6">
        <v>44766</v>
      </c>
      <c r="FZ1657">
        <v>0</v>
      </c>
      <c r="GA1657">
        <v>1</v>
      </c>
    </row>
    <row r="1658" spans="1:183" x14ac:dyDescent="0.3">
      <c r="A1658" t="s">
        <v>52</v>
      </c>
      <c r="B1658" t="s">
        <v>21</v>
      </c>
      <c r="C1658" t="s">
        <v>101</v>
      </c>
      <c r="D1658" s="6">
        <v>44771</v>
      </c>
      <c r="FZ1658">
        <v>0</v>
      </c>
      <c r="GA1658">
        <v>1</v>
      </c>
    </row>
    <row r="1659" spans="1:183" x14ac:dyDescent="0.3">
      <c r="A1659" t="s">
        <v>52</v>
      </c>
      <c r="B1659" t="s">
        <v>21</v>
      </c>
      <c r="C1659" t="s">
        <v>101</v>
      </c>
      <c r="D1659" s="6">
        <v>44789</v>
      </c>
      <c r="FZ1659">
        <v>0</v>
      </c>
      <c r="GA1659">
        <v>1</v>
      </c>
    </row>
    <row r="1660" spans="1:183" x14ac:dyDescent="0.3">
      <c r="A1660" t="s">
        <v>52</v>
      </c>
      <c r="B1660" t="s">
        <v>21</v>
      </c>
      <c r="C1660" t="s">
        <v>101</v>
      </c>
      <c r="D1660" s="6">
        <v>44790</v>
      </c>
      <c r="FZ1660">
        <v>0</v>
      </c>
      <c r="GA1660">
        <v>1</v>
      </c>
    </row>
    <row r="1661" spans="1:183" x14ac:dyDescent="0.3">
      <c r="A1661" t="s">
        <v>52</v>
      </c>
      <c r="B1661" t="s">
        <v>21</v>
      </c>
      <c r="C1661" t="s">
        <v>101</v>
      </c>
      <c r="D1661" s="6">
        <v>44792</v>
      </c>
      <c r="FZ1661">
        <v>0</v>
      </c>
      <c r="GA1661">
        <v>1</v>
      </c>
    </row>
    <row r="1662" spans="1:183" x14ac:dyDescent="0.3">
      <c r="A1662" t="s">
        <v>52</v>
      </c>
      <c r="B1662" t="s">
        <v>21</v>
      </c>
      <c r="C1662" t="s">
        <v>101</v>
      </c>
      <c r="D1662" s="6">
        <v>44806</v>
      </c>
      <c r="FZ1662">
        <v>0</v>
      </c>
      <c r="GA1662">
        <v>1</v>
      </c>
    </row>
    <row r="1663" spans="1:183" x14ac:dyDescent="0.3">
      <c r="A1663" t="s">
        <v>52</v>
      </c>
      <c r="B1663" t="s">
        <v>21</v>
      </c>
      <c r="C1663" t="s">
        <v>101</v>
      </c>
      <c r="D1663" s="6">
        <v>44809</v>
      </c>
      <c r="FZ1663">
        <v>0</v>
      </c>
      <c r="GA1663">
        <v>1</v>
      </c>
    </row>
    <row r="1664" spans="1:183" x14ac:dyDescent="0.3">
      <c r="A1664" t="s">
        <v>52</v>
      </c>
      <c r="B1664" t="s">
        <v>21</v>
      </c>
      <c r="C1664" t="s">
        <v>101</v>
      </c>
      <c r="D1664" s="6">
        <v>44810</v>
      </c>
      <c r="FZ1664">
        <v>0</v>
      </c>
      <c r="GA1664">
        <v>1</v>
      </c>
    </row>
    <row r="1665" spans="1:183" x14ac:dyDescent="0.3">
      <c r="A1665" t="s">
        <v>52</v>
      </c>
      <c r="B1665" t="s">
        <v>21</v>
      </c>
      <c r="C1665" t="s">
        <v>101</v>
      </c>
      <c r="D1665" s="6">
        <v>44811</v>
      </c>
      <c r="FZ1665">
        <v>0</v>
      </c>
      <c r="GA1665">
        <v>1</v>
      </c>
    </row>
    <row r="1666" spans="1:183" x14ac:dyDescent="0.3">
      <c r="A1666" t="s">
        <v>52</v>
      </c>
      <c r="B1666" t="s">
        <v>21</v>
      </c>
      <c r="C1666" t="s">
        <v>101</v>
      </c>
      <c r="D1666" s="6">
        <v>44812</v>
      </c>
      <c r="FZ1666">
        <v>0</v>
      </c>
      <c r="GA1666">
        <v>1</v>
      </c>
    </row>
    <row r="1667" spans="1:183" x14ac:dyDescent="0.3">
      <c r="A1667" t="s">
        <v>52</v>
      </c>
      <c r="B1667" t="s">
        <v>21</v>
      </c>
      <c r="C1667" t="s">
        <v>101</v>
      </c>
      <c r="D1667" s="6">
        <v>44813</v>
      </c>
      <c r="FZ1667">
        <v>0</v>
      </c>
      <c r="GA1667">
        <v>1</v>
      </c>
    </row>
    <row r="1668" spans="1:183" x14ac:dyDescent="0.3">
      <c r="A1668" t="s">
        <v>52</v>
      </c>
      <c r="B1668" t="s">
        <v>22</v>
      </c>
      <c r="C1668" t="s">
        <v>99</v>
      </c>
      <c r="D1668" s="6">
        <v>44753</v>
      </c>
      <c r="FZ1668">
        <v>0</v>
      </c>
      <c r="GA1668">
        <v>1</v>
      </c>
    </row>
    <row r="1669" spans="1:183" x14ac:dyDescent="0.3">
      <c r="A1669" t="s">
        <v>52</v>
      </c>
      <c r="B1669" t="s">
        <v>22</v>
      </c>
      <c r="C1669" t="s">
        <v>99</v>
      </c>
      <c r="D1669" s="6">
        <v>44758</v>
      </c>
      <c r="FZ1669">
        <v>0</v>
      </c>
      <c r="GA1669">
        <v>1</v>
      </c>
    </row>
    <row r="1670" spans="1:183" x14ac:dyDescent="0.3">
      <c r="A1670" t="s">
        <v>52</v>
      </c>
      <c r="B1670" t="s">
        <v>22</v>
      </c>
      <c r="C1670" t="s">
        <v>99</v>
      </c>
      <c r="D1670" s="6">
        <v>44759</v>
      </c>
      <c r="FZ1670">
        <v>0</v>
      </c>
      <c r="GA1670">
        <v>1</v>
      </c>
    </row>
    <row r="1671" spans="1:183" x14ac:dyDescent="0.3">
      <c r="A1671" t="s">
        <v>52</v>
      </c>
      <c r="B1671" t="s">
        <v>22</v>
      </c>
      <c r="C1671" t="s">
        <v>99</v>
      </c>
      <c r="D1671" s="6">
        <v>44766</v>
      </c>
      <c r="FZ1671">
        <v>0</v>
      </c>
      <c r="GA1671">
        <v>1</v>
      </c>
    </row>
    <row r="1672" spans="1:183" x14ac:dyDescent="0.3">
      <c r="A1672" t="s">
        <v>52</v>
      </c>
      <c r="B1672" t="s">
        <v>22</v>
      </c>
      <c r="C1672" t="s">
        <v>99</v>
      </c>
      <c r="D1672" s="6">
        <v>44771</v>
      </c>
      <c r="FZ1672">
        <v>0</v>
      </c>
      <c r="GA1672">
        <v>1</v>
      </c>
    </row>
    <row r="1673" spans="1:183" x14ac:dyDescent="0.3">
      <c r="A1673" t="s">
        <v>52</v>
      </c>
      <c r="B1673" t="s">
        <v>22</v>
      </c>
      <c r="C1673" t="s">
        <v>99</v>
      </c>
      <c r="D1673" s="6">
        <v>44789</v>
      </c>
      <c r="FZ1673">
        <v>0</v>
      </c>
      <c r="GA1673">
        <v>1</v>
      </c>
    </row>
    <row r="1674" spans="1:183" x14ac:dyDescent="0.3">
      <c r="A1674" t="s">
        <v>52</v>
      </c>
      <c r="B1674" t="s">
        <v>22</v>
      </c>
      <c r="C1674" t="s">
        <v>99</v>
      </c>
      <c r="D1674" s="6">
        <v>44790</v>
      </c>
      <c r="FZ1674">
        <v>0</v>
      </c>
      <c r="GA1674">
        <v>1</v>
      </c>
    </row>
    <row r="1675" spans="1:183" x14ac:dyDescent="0.3">
      <c r="A1675" t="s">
        <v>52</v>
      </c>
      <c r="B1675" t="s">
        <v>22</v>
      </c>
      <c r="C1675" t="s">
        <v>99</v>
      </c>
      <c r="D1675" s="6">
        <v>44792</v>
      </c>
      <c r="FZ1675">
        <v>0</v>
      </c>
      <c r="GA1675">
        <v>1</v>
      </c>
    </row>
    <row r="1676" spans="1:183" x14ac:dyDescent="0.3">
      <c r="A1676" t="s">
        <v>52</v>
      </c>
      <c r="B1676" t="s">
        <v>22</v>
      </c>
      <c r="C1676" t="s">
        <v>99</v>
      </c>
      <c r="D1676" s="6">
        <v>44806</v>
      </c>
      <c r="FZ1676">
        <v>0</v>
      </c>
      <c r="GA1676">
        <v>1</v>
      </c>
    </row>
    <row r="1677" spans="1:183" x14ac:dyDescent="0.3">
      <c r="A1677" t="s">
        <v>52</v>
      </c>
      <c r="B1677" t="s">
        <v>22</v>
      </c>
      <c r="C1677" t="s">
        <v>99</v>
      </c>
      <c r="D1677" s="6">
        <v>44809</v>
      </c>
      <c r="FZ1677">
        <v>0</v>
      </c>
      <c r="GA1677">
        <v>1</v>
      </c>
    </row>
    <row r="1678" spans="1:183" x14ac:dyDescent="0.3">
      <c r="A1678" t="s">
        <v>52</v>
      </c>
      <c r="B1678" t="s">
        <v>22</v>
      </c>
      <c r="C1678" t="s">
        <v>99</v>
      </c>
      <c r="D1678" s="6">
        <v>44810</v>
      </c>
      <c r="FZ1678">
        <v>0</v>
      </c>
      <c r="GA1678">
        <v>1</v>
      </c>
    </row>
    <row r="1679" spans="1:183" x14ac:dyDescent="0.3">
      <c r="A1679" t="s">
        <v>52</v>
      </c>
      <c r="B1679" t="s">
        <v>22</v>
      </c>
      <c r="C1679" t="s">
        <v>99</v>
      </c>
      <c r="D1679" s="6">
        <v>44811</v>
      </c>
      <c r="FZ1679">
        <v>0</v>
      </c>
      <c r="GA1679">
        <v>1</v>
      </c>
    </row>
    <row r="1680" spans="1:183" x14ac:dyDescent="0.3">
      <c r="A1680" t="s">
        <v>52</v>
      </c>
      <c r="B1680" t="s">
        <v>22</v>
      </c>
      <c r="C1680" t="s">
        <v>99</v>
      </c>
      <c r="D1680" s="6">
        <v>44812</v>
      </c>
      <c r="FZ1680">
        <v>0</v>
      </c>
      <c r="GA1680">
        <v>1</v>
      </c>
    </row>
    <row r="1681" spans="1:183" x14ac:dyDescent="0.3">
      <c r="A1681" t="s">
        <v>52</v>
      </c>
      <c r="B1681" t="s">
        <v>22</v>
      </c>
      <c r="C1681" t="s">
        <v>99</v>
      </c>
      <c r="D1681" s="6">
        <v>44813</v>
      </c>
      <c r="FZ1681">
        <v>0</v>
      </c>
      <c r="GA1681">
        <v>1</v>
      </c>
    </row>
    <row r="1682" spans="1:183" x14ac:dyDescent="0.3">
      <c r="A1682" t="s">
        <v>52</v>
      </c>
      <c r="B1682" t="s">
        <v>22</v>
      </c>
      <c r="C1682" t="s">
        <v>100</v>
      </c>
      <c r="D1682" s="6">
        <v>44753</v>
      </c>
      <c r="FZ1682">
        <v>0</v>
      </c>
      <c r="GA1682">
        <v>1</v>
      </c>
    </row>
    <row r="1683" spans="1:183" x14ac:dyDescent="0.3">
      <c r="A1683" t="s">
        <v>52</v>
      </c>
      <c r="B1683" t="s">
        <v>22</v>
      </c>
      <c r="C1683" t="s">
        <v>100</v>
      </c>
      <c r="D1683" s="6">
        <v>44758</v>
      </c>
      <c r="FZ1683">
        <v>0</v>
      </c>
      <c r="GA1683">
        <v>1</v>
      </c>
    </row>
    <row r="1684" spans="1:183" x14ac:dyDescent="0.3">
      <c r="A1684" t="s">
        <v>52</v>
      </c>
      <c r="B1684" t="s">
        <v>22</v>
      </c>
      <c r="C1684" t="s">
        <v>100</v>
      </c>
      <c r="D1684" s="6">
        <v>44759</v>
      </c>
      <c r="FZ1684">
        <v>0</v>
      </c>
      <c r="GA1684">
        <v>1</v>
      </c>
    </row>
    <row r="1685" spans="1:183" x14ac:dyDescent="0.3">
      <c r="A1685" t="s">
        <v>52</v>
      </c>
      <c r="B1685" t="s">
        <v>22</v>
      </c>
      <c r="C1685" t="s">
        <v>100</v>
      </c>
      <c r="D1685" s="6">
        <v>44766</v>
      </c>
      <c r="FZ1685">
        <v>0</v>
      </c>
      <c r="GA1685">
        <v>1</v>
      </c>
    </row>
    <row r="1686" spans="1:183" x14ac:dyDescent="0.3">
      <c r="A1686" t="s">
        <v>52</v>
      </c>
      <c r="B1686" t="s">
        <v>22</v>
      </c>
      <c r="C1686" t="s">
        <v>100</v>
      </c>
      <c r="D1686" s="6">
        <v>44771</v>
      </c>
      <c r="FZ1686">
        <v>0</v>
      </c>
      <c r="GA1686">
        <v>1</v>
      </c>
    </row>
    <row r="1687" spans="1:183" x14ac:dyDescent="0.3">
      <c r="A1687" t="s">
        <v>52</v>
      </c>
      <c r="B1687" t="s">
        <v>22</v>
      </c>
      <c r="C1687" t="s">
        <v>100</v>
      </c>
      <c r="D1687" s="6">
        <v>44789</v>
      </c>
      <c r="FZ1687">
        <v>0</v>
      </c>
      <c r="GA1687">
        <v>1</v>
      </c>
    </row>
    <row r="1688" spans="1:183" x14ac:dyDescent="0.3">
      <c r="A1688" t="s">
        <v>52</v>
      </c>
      <c r="B1688" t="s">
        <v>22</v>
      </c>
      <c r="C1688" t="s">
        <v>100</v>
      </c>
      <c r="D1688" s="6">
        <v>44790</v>
      </c>
      <c r="FZ1688">
        <v>0</v>
      </c>
      <c r="GA1688">
        <v>1</v>
      </c>
    </row>
    <row r="1689" spans="1:183" x14ac:dyDescent="0.3">
      <c r="A1689" t="s">
        <v>52</v>
      </c>
      <c r="B1689" t="s">
        <v>22</v>
      </c>
      <c r="C1689" t="s">
        <v>100</v>
      </c>
      <c r="D1689" s="6">
        <v>44792</v>
      </c>
      <c r="FZ1689">
        <v>0</v>
      </c>
      <c r="GA1689">
        <v>1</v>
      </c>
    </row>
    <row r="1690" spans="1:183" x14ac:dyDescent="0.3">
      <c r="A1690" t="s">
        <v>52</v>
      </c>
      <c r="B1690" t="s">
        <v>22</v>
      </c>
      <c r="C1690" t="s">
        <v>100</v>
      </c>
      <c r="D1690" s="6">
        <v>44806</v>
      </c>
      <c r="FZ1690">
        <v>0</v>
      </c>
      <c r="GA1690">
        <v>1</v>
      </c>
    </row>
    <row r="1691" spans="1:183" x14ac:dyDescent="0.3">
      <c r="A1691" t="s">
        <v>52</v>
      </c>
      <c r="B1691" t="s">
        <v>22</v>
      </c>
      <c r="C1691" t="s">
        <v>100</v>
      </c>
      <c r="D1691" s="6">
        <v>44809</v>
      </c>
      <c r="FZ1691">
        <v>0</v>
      </c>
      <c r="GA1691">
        <v>1</v>
      </c>
    </row>
    <row r="1692" spans="1:183" x14ac:dyDescent="0.3">
      <c r="A1692" t="s">
        <v>52</v>
      </c>
      <c r="B1692" t="s">
        <v>22</v>
      </c>
      <c r="C1692" t="s">
        <v>100</v>
      </c>
      <c r="D1692" s="6">
        <v>44810</v>
      </c>
      <c r="FZ1692">
        <v>0</v>
      </c>
      <c r="GA1692">
        <v>1</v>
      </c>
    </row>
    <row r="1693" spans="1:183" x14ac:dyDescent="0.3">
      <c r="A1693" t="s">
        <v>52</v>
      </c>
      <c r="B1693" t="s">
        <v>22</v>
      </c>
      <c r="C1693" t="s">
        <v>100</v>
      </c>
      <c r="D1693" s="6">
        <v>44811</v>
      </c>
      <c r="FZ1693">
        <v>0</v>
      </c>
      <c r="GA1693">
        <v>1</v>
      </c>
    </row>
    <row r="1694" spans="1:183" x14ac:dyDescent="0.3">
      <c r="A1694" t="s">
        <v>52</v>
      </c>
      <c r="B1694" t="s">
        <v>22</v>
      </c>
      <c r="C1694" t="s">
        <v>100</v>
      </c>
      <c r="D1694" s="6">
        <v>44812</v>
      </c>
      <c r="FZ1694">
        <v>0</v>
      </c>
      <c r="GA1694">
        <v>1</v>
      </c>
    </row>
    <row r="1695" spans="1:183" x14ac:dyDescent="0.3">
      <c r="A1695" t="s">
        <v>52</v>
      </c>
      <c r="B1695" t="s">
        <v>22</v>
      </c>
      <c r="C1695" t="s">
        <v>100</v>
      </c>
      <c r="D1695" s="6">
        <v>44813</v>
      </c>
      <c r="FZ1695">
        <v>0</v>
      </c>
      <c r="GA1695">
        <v>1</v>
      </c>
    </row>
    <row r="1696" spans="1:183" x14ac:dyDescent="0.3">
      <c r="A1696" t="s">
        <v>52</v>
      </c>
      <c r="B1696" t="s">
        <v>22</v>
      </c>
      <c r="C1696" t="s">
        <v>54</v>
      </c>
      <c r="D1696" s="6">
        <v>44753</v>
      </c>
      <c r="FZ1696">
        <v>0</v>
      </c>
      <c r="GA1696">
        <v>1</v>
      </c>
    </row>
    <row r="1697" spans="1:183" x14ac:dyDescent="0.3">
      <c r="A1697" t="s">
        <v>52</v>
      </c>
      <c r="B1697" t="s">
        <v>22</v>
      </c>
      <c r="C1697" t="s">
        <v>54</v>
      </c>
      <c r="D1697" s="6">
        <v>44758</v>
      </c>
      <c r="E1697" s="46">
        <v>17</v>
      </c>
      <c r="F1697">
        <v>18</v>
      </c>
      <c r="G1697">
        <v>17</v>
      </c>
      <c r="H1697">
        <v>18</v>
      </c>
      <c r="I1697">
        <v>5219</v>
      </c>
      <c r="J1697">
        <v>72721</v>
      </c>
      <c r="K1697">
        <v>1.125413</v>
      </c>
      <c r="L1697">
        <v>0.96461330000000001</v>
      </c>
      <c r="M1697">
        <v>0.84878419999999999</v>
      </c>
      <c r="N1697">
        <v>0.77375190000000005</v>
      </c>
      <c r="O1697">
        <v>0.71889780000000003</v>
      </c>
      <c r="P1697">
        <v>0.70660199999999995</v>
      </c>
      <c r="Q1697">
        <v>0.70773640000000004</v>
      </c>
      <c r="R1697">
        <v>0.69651790000000002</v>
      </c>
      <c r="S1697">
        <v>0.74357169999999995</v>
      </c>
      <c r="T1697">
        <v>0.81871930000000004</v>
      </c>
      <c r="U1697">
        <v>0.96310320000000005</v>
      </c>
      <c r="V1697">
        <v>1.1597390000000001</v>
      </c>
      <c r="W1697">
        <v>1.4073150000000001</v>
      </c>
      <c r="X1697">
        <v>1.6727110000000001</v>
      </c>
      <c r="Y1697">
        <v>1.931729</v>
      </c>
      <c r="Z1697">
        <v>2.2519870000000002</v>
      </c>
      <c r="AA1697">
        <v>2.4912570000000001</v>
      </c>
      <c r="AB1697">
        <v>2.7309570000000001</v>
      </c>
      <c r="AC1697">
        <v>2.8918620000000002</v>
      </c>
      <c r="AD1697">
        <v>2.8787219999999998</v>
      </c>
      <c r="AE1697">
        <v>2.6728969999999999</v>
      </c>
      <c r="AF1697">
        <v>2.4430540000000001</v>
      </c>
      <c r="AG1697">
        <v>2.0962969999999999</v>
      </c>
      <c r="AH1697">
        <v>1.746162</v>
      </c>
      <c r="AI1697">
        <v>-1.86261E-2</v>
      </c>
      <c r="AJ1697">
        <v>-5.8149999999999999E-3</v>
      </c>
      <c r="AK1697">
        <v>-1.04324E-2</v>
      </c>
      <c r="AL1697">
        <v>-3.3782999999999999E-3</v>
      </c>
      <c r="AM1697">
        <v>-2.2431300000000001E-2</v>
      </c>
      <c r="AN1697">
        <v>-2.3054999999999999E-2</v>
      </c>
      <c r="AO1697">
        <v>-1.9939700000000001E-2</v>
      </c>
      <c r="AP1697">
        <v>-3.4823100000000003E-2</v>
      </c>
      <c r="AQ1697">
        <v>-3.3762500000000001E-2</v>
      </c>
      <c r="AR1697">
        <v>-3.6363199999999998E-2</v>
      </c>
      <c r="AS1697">
        <v>-3.6002800000000001E-2</v>
      </c>
      <c r="AT1697">
        <v>-2.9916399999999999E-2</v>
      </c>
      <c r="AU1697">
        <v>-1.12917E-2</v>
      </c>
      <c r="AV1697">
        <v>-2.08145E-2</v>
      </c>
      <c r="AW1697">
        <v>-3.0097499999999999E-2</v>
      </c>
      <c r="AX1697">
        <v>-1.4662700000000001E-2</v>
      </c>
      <c r="AY1697">
        <v>0.2128208</v>
      </c>
      <c r="AZ1697">
        <v>0.28683969999999998</v>
      </c>
      <c r="BA1697">
        <v>-0.22128229999999999</v>
      </c>
      <c r="BB1697">
        <v>-0.2307621</v>
      </c>
      <c r="BC1697">
        <v>-0.18387049999999999</v>
      </c>
      <c r="BD1697">
        <v>-9.9149299999999996E-2</v>
      </c>
      <c r="BE1697">
        <v>-3.2214300000000001E-2</v>
      </c>
      <c r="BF1697">
        <v>-1.2259E-3</v>
      </c>
      <c r="BG1697">
        <v>-6.6052000000000003E-3</v>
      </c>
      <c r="BH1697">
        <v>5.0461999999999998E-3</v>
      </c>
      <c r="BI1697">
        <v>-6.4919999999999995E-4</v>
      </c>
      <c r="BJ1697">
        <v>5.6059999999999999E-3</v>
      </c>
      <c r="BK1697">
        <v>-1.39299E-2</v>
      </c>
      <c r="BL1697">
        <v>-1.52728E-2</v>
      </c>
      <c r="BM1697">
        <v>-1.22075E-2</v>
      </c>
      <c r="BN1697">
        <v>-2.6101800000000001E-2</v>
      </c>
      <c r="BO1697">
        <v>-2.3811700000000002E-2</v>
      </c>
      <c r="BP1697">
        <v>-2.5039700000000002E-2</v>
      </c>
      <c r="BQ1697">
        <v>-2.3091199999999999E-2</v>
      </c>
      <c r="BR1697">
        <v>-1.5345599999999999E-2</v>
      </c>
      <c r="BS1697">
        <v>4.6972999999999997E-3</v>
      </c>
      <c r="BT1697">
        <v>-3.2859E-3</v>
      </c>
      <c r="BU1697">
        <v>-1.1964799999999999E-2</v>
      </c>
      <c r="BV1697">
        <v>4.1822999999999999E-3</v>
      </c>
      <c r="BW1697">
        <v>0.23175609999999999</v>
      </c>
      <c r="BX1697">
        <v>0.30675980000000003</v>
      </c>
      <c r="BY1697">
        <v>-0.20027249999999999</v>
      </c>
      <c r="BZ1697">
        <v>-0.21015310000000001</v>
      </c>
      <c r="CA1697">
        <v>-0.16416</v>
      </c>
      <c r="CB1697">
        <v>-8.0126699999999995E-2</v>
      </c>
      <c r="CC1697">
        <v>-1.4481600000000001E-2</v>
      </c>
      <c r="CD1697">
        <v>1.47365E-2</v>
      </c>
      <c r="CE1697">
        <v>1.7204E-3</v>
      </c>
      <c r="CF1697">
        <v>1.2568599999999999E-2</v>
      </c>
      <c r="CG1697">
        <v>6.1266999999999997E-3</v>
      </c>
      <c r="CH1697">
        <v>1.18285E-2</v>
      </c>
      <c r="CI1697">
        <v>-8.0418999999999994E-3</v>
      </c>
      <c r="CJ1697">
        <v>-9.8829E-3</v>
      </c>
      <c r="CK1697">
        <v>-6.8522000000000001E-3</v>
      </c>
      <c r="CL1697">
        <v>-2.00614E-2</v>
      </c>
      <c r="CM1697">
        <v>-1.6919699999999999E-2</v>
      </c>
      <c r="CN1697">
        <v>-1.7197E-2</v>
      </c>
      <c r="CO1697">
        <v>-1.41487E-2</v>
      </c>
      <c r="CP1697">
        <v>-5.2538999999999997E-3</v>
      </c>
      <c r="CQ1697">
        <v>1.5771199999999999E-2</v>
      </c>
      <c r="CR1697">
        <v>8.8543000000000007E-3</v>
      </c>
      <c r="CS1697">
        <v>5.9389999999999996E-4</v>
      </c>
      <c r="CT1697">
        <v>1.7234300000000001E-2</v>
      </c>
      <c r="CU1697">
        <v>0.24487059999999999</v>
      </c>
      <c r="CV1697">
        <v>0.32055640000000002</v>
      </c>
      <c r="CW1697">
        <v>-0.1857211</v>
      </c>
      <c r="CX1697">
        <v>-0.19587940000000001</v>
      </c>
      <c r="CY1697">
        <v>-0.15050859999999999</v>
      </c>
      <c r="CZ1697">
        <v>-6.6951800000000006E-2</v>
      </c>
      <c r="DA1697">
        <v>-2.2001E-3</v>
      </c>
      <c r="DB1697">
        <v>2.5792099999999998E-2</v>
      </c>
      <c r="DC1697">
        <v>1.0046100000000001E-2</v>
      </c>
      <c r="DD1697">
        <v>2.0091000000000001E-2</v>
      </c>
      <c r="DE1697">
        <v>1.2902500000000001E-2</v>
      </c>
      <c r="DF1697">
        <v>1.8051000000000001E-2</v>
      </c>
      <c r="DG1697">
        <v>-2.1538E-3</v>
      </c>
      <c r="DH1697">
        <v>-4.4929000000000002E-3</v>
      </c>
      <c r="DI1697">
        <v>-1.4969E-3</v>
      </c>
      <c r="DJ1697">
        <v>-1.4021E-2</v>
      </c>
      <c r="DK1697">
        <v>-1.00278E-2</v>
      </c>
      <c r="DL1697">
        <v>-9.3542999999999994E-3</v>
      </c>
      <c r="DM1697">
        <v>-5.2061E-3</v>
      </c>
      <c r="DN1697">
        <v>4.8377999999999997E-3</v>
      </c>
      <c r="DO1697">
        <v>2.68451E-2</v>
      </c>
      <c r="DP1697">
        <v>2.0994499999999999E-2</v>
      </c>
      <c r="DQ1697">
        <v>1.31526E-2</v>
      </c>
      <c r="DR1697">
        <v>3.0286299999999999E-2</v>
      </c>
      <c r="DS1697">
        <v>0.25798510000000002</v>
      </c>
      <c r="DT1697">
        <v>0.33435300000000001</v>
      </c>
      <c r="DU1697">
        <v>-0.17116970000000001</v>
      </c>
      <c r="DV1697">
        <v>-0.18160570000000001</v>
      </c>
      <c r="DW1697">
        <v>-0.13685720000000001</v>
      </c>
      <c r="DX1697">
        <v>-5.37768E-2</v>
      </c>
      <c r="DY1697">
        <v>1.00815E-2</v>
      </c>
      <c r="DZ1697">
        <v>3.6847600000000001E-2</v>
      </c>
      <c r="EA1697">
        <v>2.2067E-2</v>
      </c>
      <c r="EB1697">
        <v>3.0952199999999999E-2</v>
      </c>
      <c r="EC1697">
        <v>2.2685799999999999E-2</v>
      </c>
      <c r="ED1697">
        <v>2.7035400000000001E-2</v>
      </c>
      <c r="EE1697">
        <v>6.3474999999999998E-3</v>
      </c>
      <c r="EF1697">
        <v>3.2893000000000002E-3</v>
      </c>
      <c r="EG1697">
        <v>6.2353E-3</v>
      </c>
      <c r="EH1697">
        <v>-5.2997000000000001E-3</v>
      </c>
      <c r="EI1697">
        <v>-7.7000000000000001E-5</v>
      </c>
      <c r="EJ1697">
        <v>1.9692999999999998E-3</v>
      </c>
      <c r="EK1697">
        <v>7.7054000000000003E-3</v>
      </c>
      <c r="EL1697">
        <v>1.9408700000000001E-2</v>
      </c>
      <c r="EM1697">
        <v>4.28341E-2</v>
      </c>
      <c r="EN1697">
        <v>3.8523099999999998E-2</v>
      </c>
      <c r="EO1697">
        <v>3.1285300000000002E-2</v>
      </c>
      <c r="EP1697">
        <v>4.9131399999999999E-2</v>
      </c>
      <c r="EQ1697">
        <v>0.27692030000000001</v>
      </c>
      <c r="ER1697">
        <v>0.35427310000000001</v>
      </c>
      <c r="ES1697">
        <v>-0.15015990000000001</v>
      </c>
      <c r="ET1697">
        <v>-0.16099669999999999</v>
      </c>
      <c r="EU1697">
        <v>-0.11714670000000001</v>
      </c>
      <c r="EV1697">
        <v>-3.4754300000000002E-2</v>
      </c>
      <c r="EW1697">
        <v>2.7814100000000001E-2</v>
      </c>
      <c r="EX1697">
        <v>5.2810099999999999E-2</v>
      </c>
      <c r="EY1697">
        <v>75.652529999999999</v>
      </c>
      <c r="EZ1697">
        <v>74.513009999999994</v>
      </c>
      <c r="FA1697">
        <v>73.443049999999999</v>
      </c>
      <c r="FB1697">
        <v>71.292060000000006</v>
      </c>
      <c r="FC1697">
        <v>70.361720000000005</v>
      </c>
      <c r="FD1697">
        <v>69.431489999999997</v>
      </c>
      <c r="FE1697">
        <v>68.989879999999999</v>
      </c>
      <c r="FF1697">
        <v>71.478129999999993</v>
      </c>
      <c r="FG1697">
        <v>74.536709999999999</v>
      </c>
      <c r="FH1697">
        <v>77.885720000000006</v>
      </c>
      <c r="FI1697">
        <v>82.745810000000006</v>
      </c>
      <c r="FJ1697">
        <v>86.676050000000004</v>
      </c>
      <c r="FK1697">
        <v>90.606189999999998</v>
      </c>
      <c r="FL1697">
        <v>93.687610000000006</v>
      </c>
      <c r="FM1697">
        <v>96.769030000000001</v>
      </c>
      <c r="FN1697">
        <v>98.919929999999994</v>
      </c>
      <c r="FO1697">
        <v>100.2106</v>
      </c>
      <c r="FP1697">
        <v>100.0711</v>
      </c>
      <c r="FQ1697">
        <v>99.861630000000005</v>
      </c>
      <c r="FR1697">
        <v>97.722200000000001</v>
      </c>
      <c r="FS1697">
        <v>92.792259999999999</v>
      </c>
      <c r="FT1697">
        <v>87.931979999999996</v>
      </c>
      <c r="FU1697">
        <v>85.013400000000004</v>
      </c>
      <c r="FV1697">
        <v>82.234340000000003</v>
      </c>
      <c r="FW1697">
        <v>0.21922040000000001</v>
      </c>
      <c r="FX1697">
        <v>1.81494E-2</v>
      </c>
      <c r="FY1697">
        <v>1.81494E-2</v>
      </c>
      <c r="FZ1697">
        <v>0</v>
      </c>
      <c r="GA1697">
        <v>0</v>
      </c>
    </row>
    <row r="1698" spans="1:183" x14ac:dyDescent="0.3">
      <c r="A1698" t="s">
        <v>52</v>
      </c>
      <c r="B1698" t="s">
        <v>22</v>
      </c>
      <c r="C1698" t="s">
        <v>54</v>
      </c>
      <c r="D1698" s="6">
        <v>44759</v>
      </c>
      <c r="FZ1698">
        <v>0</v>
      </c>
      <c r="GA1698">
        <v>1</v>
      </c>
    </row>
    <row r="1699" spans="1:183" x14ac:dyDescent="0.3">
      <c r="A1699" t="s">
        <v>52</v>
      </c>
      <c r="B1699" t="s">
        <v>22</v>
      </c>
      <c r="C1699" t="s">
        <v>54</v>
      </c>
      <c r="D1699" s="6">
        <v>44766</v>
      </c>
      <c r="FZ1699">
        <v>0</v>
      </c>
      <c r="GA1699">
        <v>1</v>
      </c>
    </row>
    <row r="1700" spans="1:183" x14ac:dyDescent="0.3">
      <c r="A1700" t="s">
        <v>52</v>
      </c>
      <c r="B1700" t="s">
        <v>22</v>
      </c>
      <c r="C1700" t="s">
        <v>54</v>
      </c>
      <c r="D1700" s="6">
        <v>44771</v>
      </c>
      <c r="FZ1700">
        <v>0</v>
      </c>
      <c r="GA1700">
        <v>1</v>
      </c>
    </row>
    <row r="1701" spans="1:183" x14ac:dyDescent="0.3">
      <c r="A1701" t="s">
        <v>52</v>
      </c>
      <c r="B1701" t="s">
        <v>22</v>
      </c>
      <c r="C1701" t="s">
        <v>54</v>
      </c>
      <c r="D1701" s="6">
        <v>44789</v>
      </c>
      <c r="E1701" s="46">
        <v>20</v>
      </c>
      <c r="F1701">
        <v>21</v>
      </c>
      <c r="G1701">
        <v>20</v>
      </c>
      <c r="H1701">
        <v>21</v>
      </c>
      <c r="I1701">
        <v>4389</v>
      </c>
      <c r="J1701">
        <v>66411</v>
      </c>
      <c r="K1701">
        <v>1.2854129999999999</v>
      </c>
      <c r="L1701">
        <v>1.0881270000000001</v>
      </c>
      <c r="M1701">
        <v>0.94204940000000004</v>
      </c>
      <c r="N1701">
        <v>0.85567709999999997</v>
      </c>
      <c r="O1701">
        <v>0.81344559999999999</v>
      </c>
      <c r="P1701">
        <v>0.80089489999999997</v>
      </c>
      <c r="Q1701">
        <v>0.82750460000000003</v>
      </c>
      <c r="R1701">
        <v>0.77638980000000002</v>
      </c>
      <c r="S1701">
        <v>0.71787730000000005</v>
      </c>
      <c r="T1701">
        <v>0.74160349999999997</v>
      </c>
      <c r="U1701">
        <v>0.86972450000000001</v>
      </c>
      <c r="V1701">
        <v>1.051347</v>
      </c>
      <c r="W1701">
        <v>1.319296</v>
      </c>
      <c r="X1701">
        <v>1.5843320000000001</v>
      </c>
      <c r="Y1701">
        <v>1.9161459999999999</v>
      </c>
      <c r="Z1701">
        <v>2.3329339999999998</v>
      </c>
      <c r="AA1701">
        <v>2.7108469999999998</v>
      </c>
      <c r="AB1701">
        <v>3.0886680000000002</v>
      </c>
      <c r="AC1701">
        <v>3.2644479999999998</v>
      </c>
      <c r="AD1701">
        <v>3.2052299999999998</v>
      </c>
      <c r="AE1701">
        <v>2.9939520000000002</v>
      </c>
      <c r="AF1701">
        <v>2.6861579999999998</v>
      </c>
      <c r="AG1701">
        <v>2.2557550000000002</v>
      </c>
      <c r="AH1701">
        <v>1.83908</v>
      </c>
      <c r="AI1701">
        <v>-3.1712200000000003E-2</v>
      </c>
      <c r="AJ1701">
        <v>-1.72701E-2</v>
      </c>
      <c r="AK1701">
        <v>-3.5069299999999998E-2</v>
      </c>
      <c r="AL1701">
        <v>-2.55902E-2</v>
      </c>
      <c r="AM1701">
        <v>-3.9893000000000003E-3</v>
      </c>
      <c r="AN1701">
        <v>-1.9926000000000002E-3</v>
      </c>
      <c r="AO1701">
        <v>-1.8867100000000001E-2</v>
      </c>
      <c r="AP1701">
        <v>-1.91799E-2</v>
      </c>
      <c r="AQ1701">
        <v>-9.7800000000000005E-3</v>
      </c>
      <c r="AR1701">
        <v>-1.54063E-2</v>
      </c>
      <c r="AS1701">
        <v>-6.9922999999999999E-3</v>
      </c>
      <c r="AT1701">
        <v>-1.7660000000000001E-4</v>
      </c>
      <c r="AU1701">
        <v>-1.9254E-2</v>
      </c>
      <c r="AV1701">
        <v>-5.7988600000000001E-2</v>
      </c>
      <c r="AW1701">
        <v>-6.6544500000000006E-2</v>
      </c>
      <c r="AX1701">
        <v>-2.4712700000000001E-2</v>
      </c>
      <c r="AY1701">
        <v>-4.351E-2</v>
      </c>
      <c r="AZ1701">
        <v>-5.1200299999999997E-2</v>
      </c>
      <c r="BA1701">
        <v>-0.1016029</v>
      </c>
      <c r="BB1701">
        <v>0.15990289999999999</v>
      </c>
      <c r="BC1701">
        <v>0.1725941</v>
      </c>
      <c r="BD1701">
        <v>-0.23784179999999999</v>
      </c>
      <c r="BE1701">
        <v>-0.14665110000000001</v>
      </c>
      <c r="BF1701">
        <v>-8.7469599999999995E-2</v>
      </c>
      <c r="BG1701">
        <v>-1.90379E-2</v>
      </c>
      <c r="BH1701">
        <v>-6.0431E-3</v>
      </c>
      <c r="BI1701">
        <v>-2.5016300000000002E-2</v>
      </c>
      <c r="BJ1701">
        <v>-1.64364E-2</v>
      </c>
      <c r="BK1701">
        <v>4.2516999999999998E-3</v>
      </c>
      <c r="BL1701">
        <v>5.2789000000000004E-3</v>
      </c>
      <c r="BM1701">
        <v>-1.1311099999999999E-2</v>
      </c>
      <c r="BN1701">
        <v>-1.0866799999999999E-2</v>
      </c>
      <c r="BO1701">
        <v>-5.0980000000000003E-4</v>
      </c>
      <c r="BP1701">
        <v>-5.0765000000000003E-3</v>
      </c>
      <c r="BQ1701">
        <v>4.6350000000000002E-3</v>
      </c>
      <c r="BR1701">
        <v>1.29652E-2</v>
      </c>
      <c r="BS1701">
        <v>-4.1155999999999996E-3</v>
      </c>
      <c r="BT1701">
        <v>-4.22762E-2</v>
      </c>
      <c r="BU1701">
        <v>-4.9662900000000003E-2</v>
      </c>
      <c r="BV1701">
        <v>-7.2912000000000003E-3</v>
      </c>
      <c r="BW1701">
        <v>-2.5502400000000001E-2</v>
      </c>
      <c r="BX1701">
        <v>-3.2214399999999997E-2</v>
      </c>
      <c r="BY1701">
        <v>-8.2621799999999995E-2</v>
      </c>
      <c r="BZ1701">
        <v>0.17858070000000001</v>
      </c>
      <c r="CA1701">
        <v>0.19095670000000001</v>
      </c>
      <c r="CB1701">
        <v>-0.21920870000000001</v>
      </c>
      <c r="CC1701">
        <v>-0.12907479999999999</v>
      </c>
      <c r="CD1701">
        <v>-7.1683700000000003E-2</v>
      </c>
      <c r="CE1701">
        <v>-1.0259799999999999E-2</v>
      </c>
      <c r="CF1701">
        <v>1.7327E-3</v>
      </c>
      <c r="CG1701">
        <v>-1.8053699999999999E-2</v>
      </c>
      <c r="CH1701">
        <v>-1.00965E-2</v>
      </c>
      <c r="CI1701">
        <v>9.9594000000000002E-3</v>
      </c>
      <c r="CJ1701">
        <v>1.0315E-2</v>
      </c>
      <c r="CK1701">
        <v>-6.0778000000000004E-3</v>
      </c>
      <c r="CL1701">
        <v>-5.1092000000000004E-3</v>
      </c>
      <c r="CM1701">
        <v>5.9106999999999996E-3</v>
      </c>
      <c r="CN1701">
        <v>2.0779000000000001E-3</v>
      </c>
      <c r="CO1701">
        <v>1.2688100000000001E-2</v>
      </c>
      <c r="CP1701">
        <v>2.2067199999999999E-2</v>
      </c>
      <c r="CQ1701">
        <v>6.3692999999999996E-3</v>
      </c>
      <c r="CR1701">
        <v>-3.1393799999999999E-2</v>
      </c>
      <c r="CS1701">
        <v>-3.7970799999999999E-2</v>
      </c>
      <c r="CT1701">
        <v>4.7748000000000001E-3</v>
      </c>
      <c r="CU1701">
        <v>-1.3030399999999999E-2</v>
      </c>
      <c r="CV1701">
        <v>-1.90648E-2</v>
      </c>
      <c r="CW1701">
        <v>-6.9475599999999998E-2</v>
      </c>
      <c r="CX1701">
        <v>0.19151699999999999</v>
      </c>
      <c r="CY1701">
        <v>0.20367460000000001</v>
      </c>
      <c r="CZ1701">
        <v>-0.2063035</v>
      </c>
      <c r="DA1701">
        <v>-0.11690159999999999</v>
      </c>
      <c r="DB1701">
        <v>-6.0750499999999999E-2</v>
      </c>
      <c r="DC1701">
        <v>-1.4816E-3</v>
      </c>
      <c r="DD1701">
        <v>9.5084999999999996E-3</v>
      </c>
      <c r="DE1701">
        <v>-1.10911E-2</v>
      </c>
      <c r="DF1701">
        <v>-3.7564999999999999E-3</v>
      </c>
      <c r="DG1701">
        <v>1.56671E-2</v>
      </c>
      <c r="DH1701">
        <v>1.5351200000000001E-2</v>
      </c>
      <c r="DI1701">
        <v>-8.4440000000000003E-4</v>
      </c>
      <c r="DJ1701">
        <v>6.4840000000000004E-4</v>
      </c>
      <c r="DK1701">
        <v>1.23313E-2</v>
      </c>
      <c r="DL1701">
        <v>9.2323000000000006E-3</v>
      </c>
      <c r="DM1701">
        <v>2.0741099999999998E-2</v>
      </c>
      <c r="DN1701">
        <v>3.1169200000000001E-2</v>
      </c>
      <c r="DO1701">
        <v>1.68541E-2</v>
      </c>
      <c r="DP1701">
        <v>-2.0511399999999999E-2</v>
      </c>
      <c r="DQ1701">
        <v>-2.6278699999999999E-2</v>
      </c>
      <c r="DR1701">
        <v>1.6840899999999999E-2</v>
      </c>
      <c r="DS1701">
        <v>-5.5849999999999997E-4</v>
      </c>
      <c r="DT1701">
        <v>-5.9153000000000001E-3</v>
      </c>
      <c r="DU1701">
        <v>-5.6329400000000002E-2</v>
      </c>
      <c r="DV1701">
        <v>0.2044532</v>
      </c>
      <c r="DW1701">
        <v>0.21639240000000001</v>
      </c>
      <c r="DX1701">
        <v>-0.1933983</v>
      </c>
      <c r="DY1701">
        <v>-0.1047283</v>
      </c>
      <c r="DZ1701">
        <v>-4.9817199999999999E-2</v>
      </c>
      <c r="EA1701">
        <v>1.11927E-2</v>
      </c>
      <c r="EB1701">
        <v>2.0735400000000001E-2</v>
      </c>
      <c r="EC1701">
        <v>-1.0382E-3</v>
      </c>
      <c r="ED1701">
        <v>5.3972999999999998E-3</v>
      </c>
      <c r="EE1701">
        <v>2.3908100000000002E-2</v>
      </c>
      <c r="EF1701">
        <v>2.26226E-2</v>
      </c>
      <c r="EG1701">
        <v>6.7115999999999999E-3</v>
      </c>
      <c r="EH1701">
        <v>8.9613999999999996E-3</v>
      </c>
      <c r="EI1701">
        <v>2.1601499999999999E-2</v>
      </c>
      <c r="EJ1701">
        <v>1.9562099999999999E-2</v>
      </c>
      <c r="EK1701">
        <v>3.2368399999999999E-2</v>
      </c>
      <c r="EL1701">
        <v>4.43109E-2</v>
      </c>
      <c r="EM1701">
        <v>3.1992600000000003E-2</v>
      </c>
      <c r="EN1701">
        <v>-4.7990000000000003E-3</v>
      </c>
      <c r="EO1701">
        <v>-9.3971999999999997E-3</v>
      </c>
      <c r="EP1701">
        <v>3.4262399999999998E-2</v>
      </c>
      <c r="EQ1701">
        <v>1.7449099999999999E-2</v>
      </c>
      <c r="ER1701">
        <v>1.30706E-2</v>
      </c>
      <c r="ES1701">
        <v>-3.7348300000000001E-2</v>
      </c>
      <c r="ET1701">
        <v>0.2231311</v>
      </c>
      <c r="EU1701">
        <v>0.23475499999999999</v>
      </c>
      <c r="EV1701">
        <v>-0.17476510000000001</v>
      </c>
      <c r="EW1701">
        <v>-8.7151999999999993E-2</v>
      </c>
      <c r="EX1701">
        <v>-3.4031400000000003E-2</v>
      </c>
      <c r="EY1701">
        <v>78.309989999999999</v>
      </c>
      <c r="EZ1701">
        <v>76.249250000000004</v>
      </c>
      <c r="FA1701">
        <v>75.374279999999999</v>
      </c>
      <c r="FB1701">
        <v>73.999539999999996</v>
      </c>
      <c r="FC1701">
        <v>72.624690000000001</v>
      </c>
      <c r="FD1701">
        <v>72.187139999999999</v>
      </c>
      <c r="FE1701">
        <v>70.812629999999999</v>
      </c>
      <c r="FF1701">
        <v>71.875309999999999</v>
      </c>
      <c r="FG1701">
        <v>75.875309999999999</v>
      </c>
      <c r="FH1701">
        <v>80.50103</v>
      </c>
      <c r="FI1701">
        <v>84.002979999999994</v>
      </c>
      <c r="FJ1701">
        <v>87.753950000000003</v>
      </c>
      <c r="FK1701">
        <v>92.565550000000002</v>
      </c>
      <c r="FL1701">
        <v>96.126630000000006</v>
      </c>
      <c r="FM1701">
        <v>99.125029999999995</v>
      </c>
      <c r="FN1701">
        <v>100.7488</v>
      </c>
      <c r="FO1701">
        <v>101.7471</v>
      </c>
      <c r="FP1701">
        <v>102.1199</v>
      </c>
      <c r="FQ1701">
        <v>101.11839999999999</v>
      </c>
      <c r="FR1701">
        <v>98.179810000000003</v>
      </c>
      <c r="FS1701">
        <v>93.430899999999994</v>
      </c>
      <c r="FT1701">
        <v>90.618840000000006</v>
      </c>
      <c r="FU1701">
        <v>85.683819999999997</v>
      </c>
      <c r="FV1701">
        <v>82.123189999999994</v>
      </c>
      <c r="FW1701">
        <v>0.1868919</v>
      </c>
      <c r="FX1701">
        <v>1.7296700000000002E-2</v>
      </c>
      <c r="FY1701">
        <v>1.7296700000000002E-2</v>
      </c>
      <c r="FZ1701">
        <v>0</v>
      </c>
      <c r="GA1701">
        <v>0</v>
      </c>
    </row>
    <row r="1702" spans="1:183" x14ac:dyDescent="0.3">
      <c r="A1702" t="s">
        <v>52</v>
      </c>
      <c r="B1702" t="s">
        <v>22</v>
      </c>
      <c r="C1702" t="s">
        <v>54</v>
      </c>
      <c r="D1702" s="6">
        <v>44790</v>
      </c>
      <c r="E1702" s="46">
        <v>17</v>
      </c>
      <c r="F1702">
        <v>19</v>
      </c>
      <c r="G1702">
        <v>18</v>
      </c>
      <c r="H1702">
        <v>19</v>
      </c>
      <c r="I1702">
        <v>3895</v>
      </c>
      <c r="J1702">
        <v>66395</v>
      </c>
      <c r="K1702">
        <v>1.5577589999999999</v>
      </c>
      <c r="L1702">
        <v>1.3230599999999999</v>
      </c>
      <c r="M1702">
        <v>1.1744559999999999</v>
      </c>
      <c r="N1702">
        <v>1.064295</v>
      </c>
      <c r="O1702">
        <v>0.98640470000000002</v>
      </c>
      <c r="P1702">
        <v>0.96396839999999995</v>
      </c>
      <c r="Q1702">
        <v>0.99137960000000003</v>
      </c>
      <c r="R1702">
        <v>0.95113179999999997</v>
      </c>
      <c r="S1702">
        <v>0.91380439999999996</v>
      </c>
      <c r="T1702">
        <v>0.95008649999999994</v>
      </c>
      <c r="U1702">
        <v>1.048257</v>
      </c>
      <c r="V1702">
        <v>1.176053</v>
      </c>
      <c r="W1702">
        <v>1.337221</v>
      </c>
      <c r="X1702">
        <v>1.6184270000000001</v>
      </c>
      <c r="Y1702">
        <v>1.80505</v>
      </c>
      <c r="Z1702">
        <v>1.9617530000000001</v>
      </c>
      <c r="AA1702">
        <v>1.9440059999999999</v>
      </c>
      <c r="AB1702">
        <v>2.1655000000000002</v>
      </c>
      <c r="AC1702">
        <v>2.4151319999999998</v>
      </c>
      <c r="AD1702">
        <v>2.4302359999999998</v>
      </c>
      <c r="AE1702">
        <v>2.3556789999999999</v>
      </c>
      <c r="AF1702">
        <v>2.1580349999999999</v>
      </c>
      <c r="AG1702">
        <v>1.7833460000000001</v>
      </c>
      <c r="AH1702">
        <v>1.45306</v>
      </c>
      <c r="AI1702">
        <v>-4.3578800000000001E-2</v>
      </c>
      <c r="AJ1702">
        <v>-5.4224099999999997E-2</v>
      </c>
      <c r="AK1702">
        <v>-3.3008500000000003E-2</v>
      </c>
      <c r="AL1702">
        <v>-3.2410300000000003E-2</v>
      </c>
      <c r="AM1702">
        <v>-3.39782E-2</v>
      </c>
      <c r="AN1702">
        <v>-4.2172300000000003E-2</v>
      </c>
      <c r="AO1702">
        <v>-3.5203999999999999E-2</v>
      </c>
      <c r="AP1702">
        <v>-3.46331E-2</v>
      </c>
      <c r="AQ1702">
        <v>-5.0907800000000003E-2</v>
      </c>
      <c r="AR1702">
        <v>-6.9176699999999994E-2</v>
      </c>
      <c r="AS1702">
        <v>-5.7972099999999999E-2</v>
      </c>
      <c r="AT1702">
        <v>-6.7109500000000002E-2</v>
      </c>
      <c r="AU1702">
        <v>-7.0389699999999999E-2</v>
      </c>
      <c r="AV1702">
        <v>-7.7333899999999997E-2</v>
      </c>
      <c r="AW1702">
        <v>-8.0206E-2</v>
      </c>
      <c r="AX1702">
        <v>-6.68657E-2</v>
      </c>
      <c r="AY1702">
        <v>3.2201899999999999E-2</v>
      </c>
      <c r="AZ1702">
        <v>5.3715499999999999E-2</v>
      </c>
      <c r="BA1702">
        <v>8.8210800000000006E-2</v>
      </c>
      <c r="BB1702">
        <v>-0.2412079</v>
      </c>
      <c r="BC1702">
        <v>-9.3729999999999994E-2</v>
      </c>
      <c r="BD1702">
        <v>-2.5934499999999999E-2</v>
      </c>
      <c r="BE1702">
        <v>-1.67695E-2</v>
      </c>
      <c r="BF1702">
        <v>-5.7216999999999997E-3</v>
      </c>
      <c r="BG1702">
        <v>-2.8555199999999999E-2</v>
      </c>
      <c r="BH1702">
        <v>-4.0730200000000001E-2</v>
      </c>
      <c r="BI1702">
        <v>-2.0689900000000001E-2</v>
      </c>
      <c r="BJ1702">
        <v>-2.1296900000000001E-2</v>
      </c>
      <c r="BK1702">
        <v>-2.4075099999999999E-2</v>
      </c>
      <c r="BL1702">
        <v>-3.2796400000000003E-2</v>
      </c>
      <c r="BM1702">
        <v>-2.5609199999999999E-2</v>
      </c>
      <c r="BN1702">
        <v>-2.3996199999999999E-2</v>
      </c>
      <c r="BO1702">
        <v>-3.8189000000000001E-2</v>
      </c>
      <c r="BP1702">
        <v>-5.5478E-2</v>
      </c>
      <c r="BQ1702">
        <v>-4.33411E-2</v>
      </c>
      <c r="BR1702">
        <v>-5.1131700000000002E-2</v>
      </c>
      <c r="BS1702">
        <v>-5.3866499999999998E-2</v>
      </c>
      <c r="BT1702">
        <v>-5.81302E-2</v>
      </c>
      <c r="BU1702">
        <v>-5.9040599999999999E-2</v>
      </c>
      <c r="BV1702">
        <v>-4.48613E-2</v>
      </c>
      <c r="BW1702">
        <v>5.1863199999999998E-2</v>
      </c>
      <c r="BX1702">
        <v>7.2638900000000006E-2</v>
      </c>
      <c r="BY1702">
        <v>0.1071402</v>
      </c>
      <c r="BZ1702">
        <v>-0.2221012</v>
      </c>
      <c r="CA1702">
        <v>-7.5650099999999998E-2</v>
      </c>
      <c r="CB1702">
        <v>-9.2446999999999998E-3</v>
      </c>
      <c r="CC1702">
        <v>-1.4598E-3</v>
      </c>
      <c r="CD1702">
        <v>7.8695999999999992E-3</v>
      </c>
      <c r="CE1702">
        <v>-1.81499E-2</v>
      </c>
      <c r="CF1702">
        <v>-3.1384299999999997E-2</v>
      </c>
      <c r="CG1702">
        <v>-1.21581E-2</v>
      </c>
      <c r="CH1702">
        <v>-1.35998E-2</v>
      </c>
      <c r="CI1702">
        <v>-1.7216200000000001E-2</v>
      </c>
      <c r="CJ1702">
        <v>-2.6302699999999998E-2</v>
      </c>
      <c r="CK1702">
        <v>-1.8963899999999999E-2</v>
      </c>
      <c r="CL1702">
        <v>-1.6629100000000001E-2</v>
      </c>
      <c r="CM1702">
        <v>-2.938E-2</v>
      </c>
      <c r="CN1702">
        <v>-4.5990400000000001E-2</v>
      </c>
      <c r="CO1702">
        <v>-3.32077E-2</v>
      </c>
      <c r="CP1702">
        <v>-4.0065499999999997E-2</v>
      </c>
      <c r="CQ1702">
        <v>-4.2422500000000002E-2</v>
      </c>
      <c r="CR1702">
        <v>-4.48297E-2</v>
      </c>
      <c r="CS1702">
        <v>-4.43816E-2</v>
      </c>
      <c r="CT1702">
        <v>-2.9621100000000001E-2</v>
      </c>
      <c r="CU1702">
        <v>6.5480499999999997E-2</v>
      </c>
      <c r="CV1702">
        <v>8.5745100000000005E-2</v>
      </c>
      <c r="CW1702">
        <v>0.1202507</v>
      </c>
      <c r="CX1702">
        <v>-0.2088679</v>
      </c>
      <c r="CY1702">
        <v>-6.3128100000000006E-2</v>
      </c>
      <c r="CZ1702">
        <v>2.3146E-3</v>
      </c>
      <c r="DA1702">
        <v>9.1436999999999994E-3</v>
      </c>
      <c r="DB1702">
        <v>1.72829E-2</v>
      </c>
      <c r="DC1702">
        <v>-7.7447000000000002E-3</v>
      </c>
      <c r="DD1702">
        <v>-2.2038499999999999E-2</v>
      </c>
      <c r="DE1702">
        <v>-3.6262999999999998E-3</v>
      </c>
      <c r="DF1702">
        <v>-5.9027000000000003E-3</v>
      </c>
      <c r="DG1702">
        <v>-1.03573E-2</v>
      </c>
      <c r="DH1702">
        <v>-1.98091E-2</v>
      </c>
      <c r="DI1702">
        <v>-1.2318600000000001E-2</v>
      </c>
      <c r="DJ1702">
        <v>-9.2619999999999994E-3</v>
      </c>
      <c r="DK1702">
        <v>-2.0570999999999999E-2</v>
      </c>
      <c r="DL1702">
        <v>-3.6502699999999999E-2</v>
      </c>
      <c r="DM1702">
        <v>-2.3074299999999999E-2</v>
      </c>
      <c r="DN1702">
        <v>-2.8999199999999999E-2</v>
      </c>
      <c r="DO1702">
        <v>-3.0978599999999998E-2</v>
      </c>
      <c r="DP1702">
        <v>-3.1529300000000003E-2</v>
      </c>
      <c r="DQ1702">
        <v>-2.9722499999999999E-2</v>
      </c>
      <c r="DR1702">
        <v>-1.4381E-2</v>
      </c>
      <c r="DS1702">
        <v>7.9097899999999999E-2</v>
      </c>
      <c r="DT1702">
        <v>9.8851400000000006E-2</v>
      </c>
      <c r="DU1702">
        <v>0.13336110000000001</v>
      </c>
      <c r="DV1702">
        <v>-0.19563459999999999</v>
      </c>
      <c r="DW1702">
        <v>-5.0605999999999998E-2</v>
      </c>
      <c r="DX1702">
        <v>1.38739E-2</v>
      </c>
      <c r="DY1702">
        <v>1.9747199999999999E-2</v>
      </c>
      <c r="DZ1702">
        <v>2.66962E-2</v>
      </c>
      <c r="EA1702">
        <v>7.2788999999999996E-3</v>
      </c>
      <c r="EB1702">
        <v>-8.5445999999999994E-3</v>
      </c>
      <c r="EC1702">
        <v>8.6923E-3</v>
      </c>
      <c r="ED1702">
        <v>5.2106000000000001E-3</v>
      </c>
      <c r="EE1702">
        <v>-4.5409999999999998E-4</v>
      </c>
      <c r="EF1702">
        <v>-1.04332E-2</v>
      </c>
      <c r="EG1702">
        <v>-2.7236999999999999E-3</v>
      </c>
      <c r="EH1702">
        <v>1.3749000000000001E-3</v>
      </c>
      <c r="EI1702">
        <v>-7.8522000000000002E-3</v>
      </c>
      <c r="EJ1702">
        <v>-2.2804100000000001E-2</v>
      </c>
      <c r="EK1702">
        <v>-8.4433000000000008E-3</v>
      </c>
      <c r="EL1702">
        <v>-1.3021400000000001E-2</v>
      </c>
      <c r="EM1702">
        <v>-1.4455300000000001E-2</v>
      </c>
      <c r="EN1702">
        <v>-1.23255E-2</v>
      </c>
      <c r="EO1702">
        <v>-8.5570999999999998E-3</v>
      </c>
      <c r="EP1702">
        <v>7.6233999999999998E-3</v>
      </c>
      <c r="EQ1702">
        <v>9.8759100000000002E-2</v>
      </c>
      <c r="ER1702">
        <v>0.1177747</v>
      </c>
      <c r="ES1702">
        <v>0.1522906</v>
      </c>
      <c r="ET1702">
        <v>-0.17652789999999999</v>
      </c>
      <c r="EU1702">
        <v>-3.2526199999999998E-2</v>
      </c>
      <c r="EV1702">
        <v>3.0563699999999999E-2</v>
      </c>
      <c r="EW1702">
        <v>3.5056900000000002E-2</v>
      </c>
      <c r="EX1702">
        <v>4.02876E-2</v>
      </c>
      <c r="EY1702">
        <v>81.63288</v>
      </c>
      <c r="EZ1702">
        <v>81.070120000000003</v>
      </c>
      <c r="FA1702">
        <v>78.881330000000005</v>
      </c>
      <c r="FB1702">
        <v>77.068049999999999</v>
      </c>
      <c r="FC1702">
        <v>77.005809999999997</v>
      </c>
      <c r="FD1702">
        <v>78.755809999999997</v>
      </c>
      <c r="FE1702">
        <v>76.943049999999999</v>
      </c>
      <c r="FF1702">
        <v>77.129649999999998</v>
      </c>
      <c r="FG1702">
        <v>79.816509999999994</v>
      </c>
      <c r="FH1702">
        <v>82.689430000000002</v>
      </c>
      <c r="FI1702">
        <v>84.374619999999993</v>
      </c>
      <c r="FJ1702">
        <v>87.686080000000004</v>
      </c>
      <c r="FK1702">
        <v>89.811589999999995</v>
      </c>
      <c r="FL1702">
        <v>89.874619999999993</v>
      </c>
      <c r="FM1702">
        <v>89.812759999999997</v>
      </c>
      <c r="FN1702">
        <v>88.813280000000006</v>
      </c>
      <c r="FO1702">
        <v>89.377589999999998</v>
      </c>
      <c r="FP1702">
        <v>91.629779999999997</v>
      </c>
      <c r="FQ1702">
        <v>91.882490000000004</v>
      </c>
      <c r="FR1702">
        <v>88.571539999999999</v>
      </c>
      <c r="FS1702">
        <v>85.946799999999996</v>
      </c>
      <c r="FT1702">
        <v>83.195250000000001</v>
      </c>
      <c r="FU1702">
        <v>80.006460000000004</v>
      </c>
      <c r="FV1702">
        <v>78.130809999999997</v>
      </c>
      <c r="FW1702">
        <v>0.2080427</v>
      </c>
      <c r="FX1702">
        <v>1.46211E-2</v>
      </c>
      <c r="FY1702">
        <v>1.7675400000000001E-2</v>
      </c>
      <c r="FZ1702">
        <v>0</v>
      </c>
      <c r="GA1702">
        <v>0</v>
      </c>
    </row>
    <row r="1703" spans="1:183" x14ac:dyDescent="0.3">
      <c r="A1703" t="s">
        <v>52</v>
      </c>
      <c r="B1703" t="s">
        <v>22</v>
      </c>
      <c r="C1703" t="s">
        <v>54</v>
      </c>
      <c r="D1703" s="6">
        <v>44792</v>
      </c>
      <c r="FZ1703">
        <v>0</v>
      </c>
      <c r="GA1703">
        <v>1</v>
      </c>
    </row>
    <row r="1704" spans="1:183" x14ac:dyDescent="0.3">
      <c r="A1704" t="s">
        <v>52</v>
      </c>
      <c r="B1704" t="s">
        <v>22</v>
      </c>
      <c r="C1704" t="s">
        <v>54</v>
      </c>
      <c r="D1704" s="6">
        <v>44806</v>
      </c>
      <c r="FZ1704">
        <v>0</v>
      </c>
      <c r="GA1704">
        <v>1</v>
      </c>
    </row>
    <row r="1705" spans="1:183" x14ac:dyDescent="0.3">
      <c r="A1705" t="s">
        <v>52</v>
      </c>
      <c r="B1705" t="s">
        <v>22</v>
      </c>
      <c r="C1705" t="s">
        <v>54</v>
      </c>
      <c r="D1705" s="6">
        <v>44809</v>
      </c>
      <c r="E1705" s="46">
        <v>19</v>
      </c>
      <c r="F1705">
        <v>22</v>
      </c>
      <c r="G1705">
        <v>19</v>
      </c>
      <c r="H1705">
        <v>20</v>
      </c>
      <c r="I1705">
        <v>4328</v>
      </c>
      <c r="J1705">
        <v>66062</v>
      </c>
      <c r="K1705">
        <v>1.484467</v>
      </c>
      <c r="L1705">
        <v>1.26885</v>
      </c>
      <c r="M1705">
        <v>1.1019680000000001</v>
      </c>
      <c r="N1705">
        <v>0.99675049999999998</v>
      </c>
      <c r="O1705">
        <v>0.92224819999999996</v>
      </c>
      <c r="P1705">
        <v>0.90279529999999997</v>
      </c>
      <c r="Q1705">
        <v>0.91878009999999999</v>
      </c>
      <c r="R1705">
        <v>0.89706799999999998</v>
      </c>
      <c r="S1705">
        <v>0.95737079999999997</v>
      </c>
      <c r="T1705">
        <v>1.089798</v>
      </c>
      <c r="U1705">
        <v>1.3287519999999999</v>
      </c>
      <c r="V1705">
        <v>1.6290359999999999</v>
      </c>
      <c r="W1705">
        <v>1.9350909999999999</v>
      </c>
      <c r="X1705">
        <v>2.2695479999999999</v>
      </c>
      <c r="Y1705">
        <v>2.6028560000000001</v>
      </c>
      <c r="Z1705">
        <v>2.9578540000000002</v>
      </c>
      <c r="AA1705">
        <v>3.2741690000000001</v>
      </c>
      <c r="AB1705">
        <v>3.5450219999999999</v>
      </c>
      <c r="AC1705">
        <v>3.6790340000000001</v>
      </c>
      <c r="AD1705">
        <v>3.5196939999999999</v>
      </c>
      <c r="AE1705">
        <v>3.3438680000000001</v>
      </c>
      <c r="AF1705">
        <v>3.0236000000000001</v>
      </c>
      <c r="AG1705">
        <v>2.5574970000000001</v>
      </c>
      <c r="AH1705">
        <v>2.1720630000000001</v>
      </c>
      <c r="AI1705">
        <v>-3.1893499999999998E-2</v>
      </c>
      <c r="AJ1705">
        <v>-4.8277800000000003E-2</v>
      </c>
      <c r="AK1705">
        <v>-4.9414800000000002E-2</v>
      </c>
      <c r="AL1705">
        <v>-2.5589899999999999E-2</v>
      </c>
      <c r="AM1705">
        <v>-2.7059099999999999E-2</v>
      </c>
      <c r="AN1705">
        <v>-4.7866000000000002E-3</v>
      </c>
      <c r="AO1705">
        <v>-5.1847999999999998E-3</v>
      </c>
      <c r="AP1705">
        <v>-1.0318900000000001E-2</v>
      </c>
      <c r="AQ1705">
        <v>-8.6323000000000007E-3</v>
      </c>
      <c r="AR1705">
        <v>-4.3758199999999997E-2</v>
      </c>
      <c r="AS1705">
        <v>-5.8589500000000003E-2</v>
      </c>
      <c r="AT1705">
        <v>-2.9130199999999998E-2</v>
      </c>
      <c r="AU1705">
        <v>-6.7210699999999998E-2</v>
      </c>
      <c r="AV1705">
        <v>-4.6814700000000001E-2</v>
      </c>
      <c r="AW1705">
        <v>-0.1058854</v>
      </c>
      <c r="AX1705">
        <v>-0.12239899999999999</v>
      </c>
      <c r="AY1705">
        <v>-0.12662209999999999</v>
      </c>
      <c r="AZ1705">
        <v>-0.1234008</v>
      </c>
      <c r="BA1705">
        <v>0.2561987</v>
      </c>
      <c r="BB1705">
        <v>0.25841720000000001</v>
      </c>
      <c r="BC1705">
        <v>0.1717233</v>
      </c>
      <c r="BD1705">
        <v>-4.7998800000000001E-2</v>
      </c>
      <c r="BE1705">
        <v>-0.22018579999999999</v>
      </c>
      <c r="BF1705">
        <v>-0.1151749</v>
      </c>
      <c r="BG1705">
        <v>-1.6768600000000002E-2</v>
      </c>
      <c r="BH1705">
        <v>-3.42714E-2</v>
      </c>
      <c r="BI1705">
        <v>-3.6766500000000001E-2</v>
      </c>
      <c r="BJ1705">
        <v>-1.44995E-2</v>
      </c>
      <c r="BK1705">
        <v>-1.6878899999999999E-2</v>
      </c>
      <c r="BL1705">
        <v>4.7410000000000004E-3</v>
      </c>
      <c r="BM1705">
        <v>4.4174000000000001E-3</v>
      </c>
      <c r="BN1705">
        <v>4.4519999999999998E-4</v>
      </c>
      <c r="BO1705">
        <v>3.9474999999999996E-3</v>
      </c>
      <c r="BP1705">
        <v>-2.9229600000000001E-2</v>
      </c>
      <c r="BQ1705">
        <v>-4.20115E-2</v>
      </c>
      <c r="BR1705">
        <v>-1.0528900000000001E-2</v>
      </c>
      <c r="BS1705">
        <v>-4.7100499999999997E-2</v>
      </c>
      <c r="BT1705">
        <v>-2.55032E-2</v>
      </c>
      <c r="BU1705">
        <v>-8.4083000000000005E-2</v>
      </c>
      <c r="BV1705">
        <v>-0.1004265</v>
      </c>
      <c r="BW1705">
        <v>-0.1042628</v>
      </c>
      <c r="BX1705">
        <v>-0.1004475</v>
      </c>
      <c r="BY1705">
        <v>0.27889219999999998</v>
      </c>
      <c r="BZ1705">
        <v>0.2800608</v>
      </c>
      <c r="CA1705">
        <v>0.19270780000000001</v>
      </c>
      <c r="CB1705">
        <v>-2.7624099999999999E-2</v>
      </c>
      <c r="CC1705">
        <v>-0.19999259999999999</v>
      </c>
      <c r="CD1705">
        <v>-9.6439700000000003E-2</v>
      </c>
      <c r="CE1705">
        <v>-6.2931000000000003E-3</v>
      </c>
      <c r="CF1705">
        <v>-2.4570600000000001E-2</v>
      </c>
      <c r="CG1705">
        <v>-2.8006300000000001E-2</v>
      </c>
      <c r="CH1705">
        <v>-6.8183999999999996E-3</v>
      </c>
      <c r="CI1705">
        <v>-9.8280999999999993E-3</v>
      </c>
      <c r="CJ1705">
        <v>1.1339800000000001E-2</v>
      </c>
      <c r="CK1705">
        <v>1.10679E-2</v>
      </c>
      <c r="CL1705">
        <v>7.9003000000000007E-3</v>
      </c>
      <c r="CM1705">
        <v>1.2660299999999999E-2</v>
      </c>
      <c r="CN1705">
        <v>-1.9167199999999999E-2</v>
      </c>
      <c r="CO1705">
        <v>-3.05296E-2</v>
      </c>
      <c r="CP1705">
        <v>2.3543000000000001E-3</v>
      </c>
      <c r="CQ1705">
        <v>-3.3172199999999999E-2</v>
      </c>
      <c r="CR1705">
        <v>-1.07429E-2</v>
      </c>
      <c r="CS1705">
        <v>-6.8982699999999994E-2</v>
      </c>
      <c r="CT1705">
        <v>-8.5208400000000004E-2</v>
      </c>
      <c r="CU1705">
        <v>-8.8776800000000003E-2</v>
      </c>
      <c r="CV1705">
        <v>-8.4550100000000003E-2</v>
      </c>
      <c r="CW1705">
        <v>0.29460960000000003</v>
      </c>
      <c r="CX1705">
        <v>0.29505110000000001</v>
      </c>
      <c r="CY1705">
        <v>0.2072415</v>
      </c>
      <c r="CZ1705">
        <v>-1.3512700000000001E-2</v>
      </c>
      <c r="DA1705">
        <v>-0.1860069</v>
      </c>
      <c r="DB1705">
        <v>-8.3463800000000005E-2</v>
      </c>
      <c r="DC1705">
        <v>4.1822999999999999E-3</v>
      </c>
      <c r="DD1705">
        <v>-1.4869800000000001E-2</v>
      </c>
      <c r="DE1705">
        <v>-1.9246099999999999E-2</v>
      </c>
      <c r="DF1705">
        <v>8.6280000000000005E-4</v>
      </c>
      <c r="DG1705">
        <v>-2.7772999999999999E-3</v>
      </c>
      <c r="DH1705">
        <v>1.7938599999999999E-2</v>
      </c>
      <c r="DI1705">
        <v>1.7718399999999999E-2</v>
      </c>
      <c r="DJ1705">
        <v>1.5355499999999999E-2</v>
      </c>
      <c r="DK1705">
        <v>2.1373E-2</v>
      </c>
      <c r="DL1705">
        <v>-9.1047999999999997E-3</v>
      </c>
      <c r="DM1705">
        <v>-1.9047700000000001E-2</v>
      </c>
      <c r="DN1705">
        <v>1.5237499999999999E-2</v>
      </c>
      <c r="DO1705">
        <v>-1.9243900000000001E-2</v>
      </c>
      <c r="DP1705">
        <v>4.0172999999999997E-3</v>
      </c>
      <c r="DQ1705">
        <v>-5.38825E-2</v>
      </c>
      <c r="DR1705">
        <v>-6.9990300000000005E-2</v>
      </c>
      <c r="DS1705">
        <v>-7.3290800000000003E-2</v>
      </c>
      <c r="DT1705">
        <v>-6.8652599999999994E-2</v>
      </c>
      <c r="DU1705">
        <v>0.31032710000000002</v>
      </c>
      <c r="DV1705">
        <v>0.31004130000000002</v>
      </c>
      <c r="DW1705">
        <v>0.22177530000000001</v>
      </c>
      <c r="DX1705">
        <v>5.9869999999999997E-4</v>
      </c>
      <c r="DY1705">
        <v>-0.17202110000000001</v>
      </c>
      <c r="DZ1705">
        <v>-7.0487800000000003E-2</v>
      </c>
      <c r="EA1705">
        <v>1.93072E-2</v>
      </c>
      <c r="EB1705">
        <v>-8.6350000000000001E-4</v>
      </c>
      <c r="EC1705">
        <v>-6.5978E-3</v>
      </c>
      <c r="ED1705">
        <v>1.1953200000000001E-2</v>
      </c>
      <c r="EE1705">
        <v>7.4029999999999999E-3</v>
      </c>
      <c r="EF1705">
        <v>2.74662E-2</v>
      </c>
      <c r="EG1705">
        <v>2.73206E-2</v>
      </c>
      <c r="EH1705">
        <v>2.61195E-2</v>
      </c>
      <c r="EI1705">
        <v>3.3952799999999998E-2</v>
      </c>
      <c r="EJ1705">
        <v>5.4237E-3</v>
      </c>
      <c r="EK1705">
        <v>-2.4696000000000002E-3</v>
      </c>
      <c r="EL1705">
        <v>3.3838899999999998E-2</v>
      </c>
      <c r="EM1705">
        <v>8.6629999999999997E-4</v>
      </c>
      <c r="EN1705">
        <v>2.5328799999999999E-2</v>
      </c>
      <c r="EO1705">
        <v>-3.20801E-2</v>
      </c>
      <c r="EP1705">
        <v>-4.8017799999999999E-2</v>
      </c>
      <c r="EQ1705">
        <v>-5.0931499999999998E-2</v>
      </c>
      <c r="ER1705">
        <v>-4.5699299999999998E-2</v>
      </c>
      <c r="ES1705">
        <v>0.3330206</v>
      </c>
      <c r="ET1705">
        <v>0.3316849</v>
      </c>
      <c r="EU1705">
        <v>0.2427598</v>
      </c>
      <c r="EV1705">
        <v>2.09734E-2</v>
      </c>
      <c r="EW1705">
        <v>-0.15182799999999999</v>
      </c>
      <c r="EX1705">
        <v>-5.1752699999999999E-2</v>
      </c>
      <c r="EY1705">
        <v>83.736459999999994</v>
      </c>
      <c r="EZ1705">
        <v>82.172749999999994</v>
      </c>
      <c r="FA1705">
        <v>80.554990000000004</v>
      </c>
      <c r="FB1705">
        <v>78.927570000000003</v>
      </c>
      <c r="FC1705">
        <v>78.491039999999998</v>
      </c>
      <c r="FD1705">
        <v>77.618459999999999</v>
      </c>
      <c r="FE1705">
        <v>76.373170000000002</v>
      </c>
      <c r="FF1705">
        <v>75.319569999999999</v>
      </c>
      <c r="FG1705">
        <v>79.701809999999995</v>
      </c>
      <c r="FH1705">
        <v>85.329220000000007</v>
      </c>
      <c r="FI1705">
        <v>89.701809999999995</v>
      </c>
      <c r="FJ1705">
        <v>94.137640000000005</v>
      </c>
      <c r="FK1705">
        <v>98.76482</v>
      </c>
      <c r="FL1705">
        <v>101.2012</v>
      </c>
      <c r="FM1705">
        <v>104.191</v>
      </c>
      <c r="FN1705">
        <v>106.37220000000001</v>
      </c>
      <c r="FO1705">
        <v>107.7448</v>
      </c>
      <c r="FP1705">
        <v>107.6812</v>
      </c>
      <c r="FQ1705">
        <v>106.1174</v>
      </c>
      <c r="FR1705">
        <v>102.5536</v>
      </c>
      <c r="FS1705">
        <v>99.416759999999996</v>
      </c>
      <c r="FT1705">
        <v>95.725650000000002</v>
      </c>
      <c r="FU1705">
        <v>92.544290000000004</v>
      </c>
      <c r="FV1705">
        <v>91.108230000000006</v>
      </c>
      <c r="FW1705">
        <v>0.26016739999999999</v>
      </c>
      <c r="FX1705">
        <v>1.41592E-2</v>
      </c>
      <c r="FY1705">
        <v>2.0709100000000001E-2</v>
      </c>
      <c r="FZ1705">
        <v>0</v>
      </c>
      <c r="GA1705">
        <v>0</v>
      </c>
    </row>
    <row r="1706" spans="1:183" x14ac:dyDescent="0.3">
      <c r="A1706" t="s">
        <v>52</v>
      </c>
      <c r="B1706" t="s">
        <v>22</v>
      </c>
      <c r="C1706" t="s">
        <v>54</v>
      </c>
      <c r="D1706" s="6">
        <v>44810</v>
      </c>
      <c r="E1706" s="46">
        <v>18</v>
      </c>
      <c r="F1706">
        <v>21</v>
      </c>
      <c r="G1706">
        <v>18</v>
      </c>
      <c r="H1706">
        <v>20</v>
      </c>
      <c r="I1706">
        <v>4323</v>
      </c>
      <c r="J1706">
        <v>65981</v>
      </c>
      <c r="K1706">
        <v>1.8659589999999999</v>
      </c>
      <c r="L1706">
        <v>1.6274960000000001</v>
      </c>
      <c r="M1706">
        <v>1.4795400000000001</v>
      </c>
      <c r="N1706">
        <v>1.3554600000000001</v>
      </c>
      <c r="O1706">
        <v>1.249484</v>
      </c>
      <c r="P1706">
        <v>1.2062649999999999</v>
      </c>
      <c r="Q1706">
        <v>1.2196800000000001</v>
      </c>
      <c r="R1706">
        <v>1.2197849999999999</v>
      </c>
      <c r="S1706">
        <v>1.1966129999999999</v>
      </c>
      <c r="T1706">
        <v>1.3007120000000001</v>
      </c>
      <c r="U1706">
        <v>1.5529930000000001</v>
      </c>
      <c r="V1706">
        <v>1.873853</v>
      </c>
      <c r="W1706">
        <v>2.205057</v>
      </c>
      <c r="X1706">
        <v>2.509458</v>
      </c>
      <c r="Y1706">
        <v>2.840811</v>
      </c>
      <c r="Z1706">
        <v>3.199303</v>
      </c>
      <c r="AA1706">
        <v>3.5209239999999999</v>
      </c>
      <c r="AB1706">
        <v>3.785568</v>
      </c>
      <c r="AC1706">
        <v>3.7458960000000001</v>
      </c>
      <c r="AD1706">
        <v>3.630585</v>
      </c>
      <c r="AE1706">
        <v>3.4381659999999998</v>
      </c>
      <c r="AF1706">
        <v>3.16032</v>
      </c>
      <c r="AG1706">
        <v>2.7693140000000001</v>
      </c>
      <c r="AH1706">
        <v>2.3250009999999999</v>
      </c>
      <c r="AI1706">
        <v>-0.16188430000000001</v>
      </c>
      <c r="AJ1706">
        <v>-0.12630279999999999</v>
      </c>
      <c r="AK1706">
        <v>-8.3082900000000001E-2</v>
      </c>
      <c r="AL1706">
        <v>-2.9299499999999999E-2</v>
      </c>
      <c r="AM1706">
        <v>-2.7597099999999999E-2</v>
      </c>
      <c r="AN1706">
        <v>-1.5051200000000001E-2</v>
      </c>
      <c r="AO1706">
        <v>-3.7024099999999997E-2</v>
      </c>
      <c r="AP1706">
        <v>-6.0488500000000001E-2</v>
      </c>
      <c r="AQ1706">
        <v>-6.7824999999999996E-2</v>
      </c>
      <c r="AR1706">
        <v>-0.11473700000000001</v>
      </c>
      <c r="AS1706">
        <v>-0.1144715</v>
      </c>
      <c r="AT1706">
        <v>-9.6762799999999996E-2</v>
      </c>
      <c r="AU1706">
        <v>-0.1058457</v>
      </c>
      <c r="AV1706">
        <v>-0.15766810000000001</v>
      </c>
      <c r="AW1706">
        <v>-0.18752050000000001</v>
      </c>
      <c r="AX1706">
        <v>-0.20002449999999999</v>
      </c>
      <c r="AY1706">
        <v>-0.22361320000000001</v>
      </c>
      <c r="AZ1706">
        <v>0.1418605</v>
      </c>
      <c r="BA1706">
        <v>0.25207010000000002</v>
      </c>
      <c r="BB1706">
        <v>0.219725</v>
      </c>
      <c r="BC1706">
        <v>-3.2134999999999997E-2</v>
      </c>
      <c r="BD1706">
        <v>-0.3010043</v>
      </c>
      <c r="BE1706">
        <v>-0.2120484</v>
      </c>
      <c r="BF1706">
        <v>-0.16765179999999999</v>
      </c>
      <c r="BG1706">
        <v>-0.14408850000000001</v>
      </c>
      <c r="BH1706">
        <v>-0.10974100000000001</v>
      </c>
      <c r="BI1706">
        <v>-6.7669699999999999E-2</v>
      </c>
      <c r="BJ1706">
        <v>-1.5388300000000001E-2</v>
      </c>
      <c r="BK1706">
        <v>-1.4555200000000001E-2</v>
      </c>
      <c r="BL1706">
        <v>-2.7136E-3</v>
      </c>
      <c r="BM1706">
        <v>-2.43523E-2</v>
      </c>
      <c r="BN1706">
        <v>-4.6142900000000001E-2</v>
      </c>
      <c r="BO1706">
        <v>-5.2321800000000002E-2</v>
      </c>
      <c r="BP1706">
        <v>-9.7746100000000002E-2</v>
      </c>
      <c r="BQ1706">
        <v>-9.5924200000000001E-2</v>
      </c>
      <c r="BR1706">
        <v>-7.6642399999999999E-2</v>
      </c>
      <c r="BS1706">
        <v>-8.4581699999999996E-2</v>
      </c>
      <c r="BT1706">
        <v>-0.13578309999999999</v>
      </c>
      <c r="BU1706">
        <v>-0.16502639999999999</v>
      </c>
      <c r="BV1706">
        <v>-0.17719260000000001</v>
      </c>
      <c r="BW1706">
        <v>-0.20024610000000001</v>
      </c>
      <c r="BX1706">
        <v>0.16590559999999999</v>
      </c>
      <c r="BY1706">
        <v>0.27673829999999999</v>
      </c>
      <c r="BZ1706">
        <v>0.24205460000000001</v>
      </c>
      <c r="CA1706">
        <v>-1.10049E-2</v>
      </c>
      <c r="CB1706">
        <v>-0.27964260000000002</v>
      </c>
      <c r="CC1706">
        <v>-0.1910907</v>
      </c>
      <c r="CD1706">
        <v>-0.14814250000000001</v>
      </c>
      <c r="CE1706">
        <v>-0.1317632</v>
      </c>
      <c r="CF1706">
        <v>-9.8270399999999994E-2</v>
      </c>
      <c r="CG1706">
        <v>-5.6994499999999997E-2</v>
      </c>
      <c r="CH1706">
        <v>-5.7533999999999997E-3</v>
      </c>
      <c r="CI1706">
        <v>-5.5224999999999996E-3</v>
      </c>
      <c r="CJ1706">
        <v>5.8313999999999996E-3</v>
      </c>
      <c r="CK1706">
        <v>-1.5575800000000001E-2</v>
      </c>
      <c r="CL1706">
        <v>-3.6207200000000002E-2</v>
      </c>
      <c r="CM1706">
        <v>-4.1584200000000002E-2</v>
      </c>
      <c r="CN1706">
        <v>-8.5978200000000005E-2</v>
      </c>
      <c r="CO1706">
        <v>-8.3078399999999997E-2</v>
      </c>
      <c r="CP1706">
        <v>-6.2707100000000002E-2</v>
      </c>
      <c r="CQ1706">
        <v>-6.9854299999999994E-2</v>
      </c>
      <c r="CR1706">
        <v>-0.1206257</v>
      </c>
      <c r="CS1706">
        <v>-0.1494471</v>
      </c>
      <c r="CT1706">
        <v>-0.16137940000000001</v>
      </c>
      <c r="CU1706">
        <v>-0.18406220000000001</v>
      </c>
      <c r="CV1706">
        <v>0.1825591</v>
      </c>
      <c r="CW1706">
        <v>0.29382330000000001</v>
      </c>
      <c r="CX1706">
        <v>0.25751990000000002</v>
      </c>
      <c r="CY1706">
        <v>3.6297E-3</v>
      </c>
      <c r="CZ1706">
        <v>-0.26484770000000002</v>
      </c>
      <c r="DA1706">
        <v>-0.1765755</v>
      </c>
      <c r="DB1706">
        <v>-0.13463040000000001</v>
      </c>
      <c r="DC1706">
        <v>-0.1194379</v>
      </c>
      <c r="DD1706">
        <v>-8.6799699999999994E-2</v>
      </c>
      <c r="DE1706">
        <v>-4.6319300000000001E-2</v>
      </c>
      <c r="DF1706">
        <v>3.8814000000000001E-3</v>
      </c>
      <c r="DG1706">
        <v>3.5102000000000002E-3</v>
      </c>
      <c r="DH1706">
        <v>1.43765E-2</v>
      </c>
      <c r="DI1706">
        <v>-6.7993000000000003E-3</v>
      </c>
      <c r="DJ1706">
        <v>-2.62715E-2</v>
      </c>
      <c r="DK1706">
        <v>-3.0846700000000001E-2</v>
      </c>
      <c r="DL1706">
        <v>-7.4210399999999996E-2</v>
      </c>
      <c r="DM1706">
        <v>-7.0232600000000006E-2</v>
      </c>
      <c r="DN1706">
        <v>-4.8771799999999997E-2</v>
      </c>
      <c r="DO1706">
        <v>-5.51269E-2</v>
      </c>
      <c r="DP1706">
        <v>-0.1054682</v>
      </c>
      <c r="DQ1706">
        <v>-0.13386780000000001</v>
      </c>
      <c r="DR1706">
        <v>-0.1455661</v>
      </c>
      <c r="DS1706">
        <v>-0.16787820000000001</v>
      </c>
      <c r="DT1706">
        <v>0.19921269999999999</v>
      </c>
      <c r="DU1706">
        <v>0.31090839999999997</v>
      </c>
      <c r="DV1706">
        <v>0.27298519999999998</v>
      </c>
      <c r="DW1706">
        <v>1.82644E-2</v>
      </c>
      <c r="DX1706">
        <v>-0.25005270000000002</v>
      </c>
      <c r="DY1706">
        <v>-0.16206039999999999</v>
      </c>
      <c r="DZ1706">
        <v>-0.1211183</v>
      </c>
      <c r="EA1706">
        <v>-0.1016422</v>
      </c>
      <c r="EB1706">
        <v>-7.0237900000000006E-2</v>
      </c>
      <c r="EC1706">
        <v>-3.0906099999999999E-2</v>
      </c>
      <c r="ED1706">
        <v>1.7792599999999999E-2</v>
      </c>
      <c r="EE1706">
        <v>1.6552000000000001E-2</v>
      </c>
      <c r="EF1706">
        <v>2.6714100000000001E-2</v>
      </c>
      <c r="EG1706">
        <v>5.8725000000000001E-3</v>
      </c>
      <c r="EH1706">
        <v>-1.19259E-2</v>
      </c>
      <c r="EI1706">
        <v>-1.53434E-2</v>
      </c>
      <c r="EJ1706">
        <v>-5.7219399999999997E-2</v>
      </c>
      <c r="EK1706">
        <v>-5.1685200000000001E-2</v>
      </c>
      <c r="EL1706">
        <v>-2.86514E-2</v>
      </c>
      <c r="EM1706">
        <v>-3.3862900000000001E-2</v>
      </c>
      <c r="EN1706">
        <v>-8.3583299999999999E-2</v>
      </c>
      <c r="EO1706">
        <v>-0.1113738</v>
      </c>
      <c r="EP1706">
        <v>-0.1227343</v>
      </c>
      <c r="EQ1706">
        <v>-0.1445111</v>
      </c>
      <c r="ER1706">
        <v>0.22325780000000001</v>
      </c>
      <c r="ES1706">
        <v>0.3355766</v>
      </c>
      <c r="ET1706">
        <v>0.29531479999999999</v>
      </c>
      <c r="EU1706">
        <v>3.9394400000000003E-2</v>
      </c>
      <c r="EV1706">
        <v>-0.22869110000000001</v>
      </c>
      <c r="EW1706">
        <v>-0.1411027</v>
      </c>
      <c r="EX1706">
        <v>-0.101609</v>
      </c>
      <c r="EY1706">
        <v>87.617369999999994</v>
      </c>
      <c r="EZ1706">
        <v>86.808220000000006</v>
      </c>
      <c r="FA1706">
        <v>86.499070000000003</v>
      </c>
      <c r="FB1706">
        <v>85.371570000000006</v>
      </c>
      <c r="FC1706">
        <v>83.116669999999999</v>
      </c>
      <c r="FD1706">
        <v>82.935839999999999</v>
      </c>
      <c r="FE1706">
        <v>82.063689999999994</v>
      </c>
      <c r="FF1706">
        <v>83.319050000000004</v>
      </c>
      <c r="FG1706">
        <v>89.073830000000001</v>
      </c>
      <c r="FH1706">
        <v>93.765839999999997</v>
      </c>
      <c r="FI1706">
        <v>97.074520000000007</v>
      </c>
      <c r="FJ1706">
        <v>100.3301</v>
      </c>
      <c r="FK1706">
        <v>103.70229999999999</v>
      </c>
      <c r="FL1706">
        <v>107.7552</v>
      </c>
      <c r="FM1706">
        <v>110.3723</v>
      </c>
      <c r="FN1706">
        <v>113.053</v>
      </c>
      <c r="FO1706">
        <v>112.11750000000001</v>
      </c>
      <c r="FP1706">
        <v>109.7457</v>
      </c>
      <c r="FQ1706">
        <v>106.0014</v>
      </c>
      <c r="FR1706">
        <v>100.1931</v>
      </c>
      <c r="FS1706">
        <v>95.001750000000001</v>
      </c>
      <c r="FT1706">
        <v>93.437579999999997</v>
      </c>
      <c r="FU1706">
        <v>90.746740000000003</v>
      </c>
      <c r="FV1706">
        <v>88.055189999999996</v>
      </c>
      <c r="FW1706">
        <v>0.30127019999999999</v>
      </c>
      <c r="FX1706">
        <v>1.5245E-2</v>
      </c>
      <c r="FY1706">
        <v>1.8073100000000002E-2</v>
      </c>
      <c r="FZ1706">
        <v>0</v>
      </c>
      <c r="GA1706">
        <v>0</v>
      </c>
    </row>
    <row r="1707" spans="1:183" x14ac:dyDescent="0.3">
      <c r="A1707" t="s">
        <v>52</v>
      </c>
      <c r="B1707" t="s">
        <v>22</v>
      </c>
      <c r="C1707" t="s">
        <v>54</v>
      </c>
      <c r="D1707" s="6">
        <v>44811</v>
      </c>
      <c r="E1707" s="46">
        <v>17</v>
      </c>
      <c r="F1707">
        <v>20</v>
      </c>
      <c r="G1707">
        <v>17</v>
      </c>
      <c r="H1707">
        <v>20</v>
      </c>
      <c r="I1707">
        <v>4321</v>
      </c>
      <c r="J1707">
        <v>65923</v>
      </c>
      <c r="K1707">
        <v>1.962537</v>
      </c>
      <c r="L1707">
        <v>1.67652</v>
      </c>
      <c r="M1707">
        <v>1.472593</v>
      </c>
      <c r="N1707">
        <v>1.308997</v>
      </c>
      <c r="O1707">
        <v>1.2104239999999999</v>
      </c>
      <c r="P1707">
        <v>1.1635009999999999</v>
      </c>
      <c r="Q1707">
        <v>1.1926030000000001</v>
      </c>
      <c r="R1707">
        <v>1.1614519999999999</v>
      </c>
      <c r="S1707">
        <v>1.1285149999999999</v>
      </c>
      <c r="T1707">
        <v>1.211835</v>
      </c>
      <c r="U1707">
        <v>1.4033800000000001</v>
      </c>
      <c r="V1707">
        <v>1.6288720000000001</v>
      </c>
      <c r="W1707">
        <v>1.9287190000000001</v>
      </c>
      <c r="X1707">
        <v>2.2464940000000002</v>
      </c>
      <c r="Y1707">
        <v>2.5320619999999998</v>
      </c>
      <c r="Z1707">
        <v>2.8289650000000002</v>
      </c>
      <c r="AA1707">
        <v>3.0904639999999999</v>
      </c>
      <c r="AB1707">
        <v>3.30139</v>
      </c>
      <c r="AC1707">
        <v>3.407219</v>
      </c>
      <c r="AD1707">
        <v>3.2322790000000001</v>
      </c>
      <c r="AE1707">
        <v>3.0076399999999999</v>
      </c>
      <c r="AF1707">
        <v>2.7516539999999998</v>
      </c>
      <c r="AG1707">
        <v>2.3448730000000002</v>
      </c>
      <c r="AH1707">
        <v>1.9454089999999999</v>
      </c>
      <c r="AI1707">
        <v>-0.149449</v>
      </c>
      <c r="AJ1707">
        <v>-0.116506</v>
      </c>
      <c r="AK1707">
        <v>-9.7715499999999997E-2</v>
      </c>
      <c r="AL1707">
        <v>-8.5110599999999995E-2</v>
      </c>
      <c r="AM1707">
        <v>-4.7251599999999998E-2</v>
      </c>
      <c r="AN1707">
        <v>-1.45769E-2</v>
      </c>
      <c r="AO1707">
        <v>-1.31033E-2</v>
      </c>
      <c r="AP1707">
        <v>-2.49395E-2</v>
      </c>
      <c r="AQ1707">
        <v>-6.7433000000000007E-2</v>
      </c>
      <c r="AR1707">
        <v>-8.8483999999999993E-2</v>
      </c>
      <c r="AS1707">
        <v>-7.7808500000000003E-2</v>
      </c>
      <c r="AT1707">
        <v>-8.8822799999999993E-2</v>
      </c>
      <c r="AU1707">
        <v>-9.3647499999999995E-2</v>
      </c>
      <c r="AV1707">
        <v>-0.1035865</v>
      </c>
      <c r="AW1707">
        <v>-0.14678579999999999</v>
      </c>
      <c r="AX1707">
        <v>-0.14812520000000001</v>
      </c>
      <c r="AY1707">
        <v>0.20358850000000001</v>
      </c>
      <c r="AZ1707">
        <v>0.24654010000000001</v>
      </c>
      <c r="BA1707">
        <v>0.26054329999999998</v>
      </c>
      <c r="BB1707">
        <v>0.18450810000000001</v>
      </c>
      <c r="BC1707">
        <v>-0.30210480000000001</v>
      </c>
      <c r="BD1707">
        <v>-0.26852949999999998</v>
      </c>
      <c r="BE1707">
        <v>-0.2083884</v>
      </c>
      <c r="BF1707">
        <v>-0.1559161</v>
      </c>
      <c r="BG1707">
        <v>-0.13117799999999999</v>
      </c>
      <c r="BH1707">
        <v>-9.9778699999999998E-2</v>
      </c>
      <c r="BI1707">
        <v>-8.24603E-2</v>
      </c>
      <c r="BJ1707">
        <v>-7.0996799999999999E-2</v>
      </c>
      <c r="BK1707">
        <v>-3.42885E-2</v>
      </c>
      <c r="BL1707">
        <v>-2.4428000000000002E-3</v>
      </c>
      <c r="BM1707">
        <v>-6.581E-4</v>
      </c>
      <c r="BN1707">
        <v>-1.16186E-2</v>
      </c>
      <c r="BO1707">
        <v>-5.2899399999999999E-2</v>
      </c>
      <c r="BP1707">
        <v>-7.2626700000000002E-2</v>
      </c>
      <c r="BQ1707">
        <v>-6.0584100000000002E-2</v>
      </c>
      <c r="BR1707">
        <v>-7.0658600000000002E-2</v>
      </c>
      <c r="BS1707">
        <v>-7.4069399999999994E-2</v>
      </c>
      <c r="BT1707">
        <v>-8.3060300000000004E-2</v>
      </c>
      <c r="BU1707">
        <v>-0.12610969999999999</v>
      </c>
      <c r="BV1707">
        <v>-0.12744800000000001</v>
      </c>
      <c r="BW1707">
        <v>0.22463830000000001</v>
      </c>
      <c r="BX1707">
        <v>0.26779049999999999</v>
      </c>
      <c r="BY1707">
        <v>0.28171629999999998</v>
      </c>
      <c r="BZ1707">
        <v>0.20418310000000001</v>
      </c>
      <c r="CA1707">
        <v>-0.28197939999999999</v>
      </c>
      <c r="CB1707">
        <v>-0.24872730000000001</v>
      </c>
      <c r="CC1707">
        <v>-0.1897961</v>
      </c>
      <c r="CD1707">
        <v>-0.13870950000000001</v>
      </c>
      <c r="CE1707">
        <v>-0.11852360000000001</v>
      </c>
      <c r="CF1707">
        <v>-8.8193400000000005E-2</v>
      </c>
      <c r="CG1707">
        <v>-7.1894600000000003E-2</v>
      </c>
      <c r="CH1707">
        <v>-6.1221699999999997E-2</v>
      </c>
      <c r="CI1707">
        <v>-2.5310300000000001E-2</v>
      </c>
      <c r="CJ1707">
        <v>5.9613000000000001E-3</v>
      </c>
      <c r="CK1707">
        <v>7.9614000000000004E-3</v>
      </c>
      <c r="CL1707">
        <v>-2.3925000000000001E-3</v>
      </c>
      <c r="CM1707">
        <v>-4.2833499999999997E-2</v>
      </c>
      <c r="CN1707">
        <v>-6.1643900000000001E-2</v>
      </c>
      <c r="CO1707">
        <v>-4.8654500000000003E-2</v>
      </c>
      <c r="CP1707">
        <v>-5.8078100000000001E-2</v>
      </c>
      <c r="CQ1707">
        <v>-6.0509800000000002E-2</v>
      </c>
      <c r="CR1707">
        <v>-6.8843799999999997E-2</v>
      </c>
      <c r="CS1707">
        <v>-0.1117895</v>
      </c>
      <c r="CT1707">
        <v>-0.11312700000000001</v>
      </c>
      <c r="CU1707">
        <v>0.23921729999999999</v>
      </c>
      <c r="CV1707">
        <v>0.28250839999999999</v>
      </c>
      <c r="CW1707">
        <v>0.29638059999999999</v>
      </c>
      <c r="CX1707">
        <v>0.2178099</v>
      </c>
      <c r="CY1707">
        <v>-0.26804050000000001</v>
      </c>
      <c r="CZ1707">
        <v>-0.23501240000000001</v>
      </c>
      <c r="DA1707">
        <v>-0.17691899999999999</v>
      </c>
      <c r="DB1707">
        <v>-0.1267923</v>
      </c>
      <c r="DC1707">
        <v>-0.10586909999999999</v>
      </c>
      <c r="DD1707">
        <v>-7.6608200000000001E-2</v>
      </c>
      <c r="DE1707">
        <v>-6.1328899999999999E-2</v>
      </c>
      <c r="DF1707">
        <v>-5.1446600000000002E-2</v>
      </c>
      <c r="DG1707">
        <v>-1.6332200000000002E-2</v>
      </c>
      <c r="DH1707">
        <v>1.4365299999999999E-2</v>
      </c>
      <c r="DI1707">
        <v>1.6580999999999999E-2</v>
      </c>
      <c r="DJ1707">
        <v>6.8335999999999996E-3</v>
      </c>
      <c r="DK1707">
        <v>-3.2767600000000001E-2</v>
      </c>
      <c r="DL1707">
        <v>-5.0661100000000001E-2</v>
      </c>
      <c r="DM1707">
        <v>-3.6724899999999998E-2</v>
      </c>
      <c r="DN1707">
        <v>-4.5497599999999999E-2</v>
      </c>
      <c r="DO1707">
        <v>-4.6950100000000002E-2</v>
      </c>
      <c r="DP1707">
        <v>-5.46274E-2</v>
      </c>
      <c r="DQ1707">
        <v>-9.7469299999999995E-2</v>
      </c>
      <c r="DR1707">
        <v>-9.8806000000000005E-2</v>
      </c>
      <c r="DS1707">
        <v>0.25379620000000003</v>
      </c>
      <c r="DT1707">
        <v>0.2972264</v>
      </c>
      <c r="DU1707">
        <v>0.31104500000000002</v>
      </c>
      <c r="DV1707">
        <v>0.23143659999999999</v>
      </c>
      <c r="DW1707">
        <v>-0.25410169999999999</v>
      </c>
      <c r="DX1707">
        <v>-0.22129740000000001</v>
      </c>
      <c r="DY1707">
        <v>-0.16404199999999999</v>
      </c>
      <c r="DZ1707">
        <v>-0.114875</v>
      </c>
      <c r="EA1707">
        <v>-8.7598099999999998E-2</v>
      </c>
      <c r="EB1707">
        <v>-5.9880900000000001E-2</v>
      </c>
      <c r="EC1707">
        <v>-4.6073700000000002E-2</v>
      </c>
      <c r="ED1707">
        <v>-3.7332799999999999E-2</v>
      </c>
      <c r="EE1707">
        <v>-3.3690999999999999E-3</v>
      </c>
      <c r="EF1707">
        <v>2.6499399999999999E-2</v>
      </c>
      <c r="EG1707">
        <v>2.9026199999999999E-2</v>
      </c>
      <c r="EH1707">
        <v>2.0154499999999999E-2</v>
      </c>
      <c r="EI1707">
        <v>-1.8234E-2</v>
      </c>
      <c r="EJ1707">
        <v>-3.4803800000000003E-2</v>
      </c>
      <c r="EK1707">
        <v>-1.9500400000000001E-2</v>
      </c>
      <c r="EL1707">
        <v>-2.7333400000000001E-2</v>
      </c>
      <c r="EM1707">
        <v>-2.7372E-2</v>
      </c>
      <c r="EN1707">
        <v>-3.4101100000000002E-2</v>
      </c>
      <c r="EO1707">
        <v>-7.6793299999999995E-2</v>
      </c>
      <c r="EP1707">
        <v>-7.8128799999999998E-2</v>
      </c>
      <c r="EQ1707">
        <v>0.27484599999999998</v>
      </c>
      <c r="ER1707">
        <v>0.3184767</v>
      </c>
      <c r="ES1707">
        <v>0.33221800000000001</v>
      </c>
      <c r="ET1707">
        <v>0.25111159999999999</v>
      </c>
      <c r="EU1707">
        <v>-0.2339763</v>
      </c>
      <c r="EV1707">
        <v>-0.20149520000000001</v>
      </c>
      <c r="EW1707">
        <v>-0.14544969999999999</v>
      </c>
      <c r="EX1707">
        <v>-9.7668500000000005E-2</v>
      </c>
      <c r="EY1707">
        <v>87.235669999999999</v>
      </c>
      <c r="EZ1707">
        <v>86.298929999999999</v>
      </c>
      <c r="FA1707">
        <v>83.926379999999995</v>
      </c>
      <c r="FB1707">
        <v>83.862179999999995</v>
      </c>
      <c r="FC1707">
        <v>82.925790000000006</v>
      </c>
      <c r="FD1707">
        <v>80.181269999999998</v>
      </c>
      <c r="FE1707">
        <v>78.745350000000002</v>
      </c>
      <c r="FF1707">
        <v>78.320009999999996</v>
      </c>
      <c r="FG1707">
        <v>82.330849999999998</v>
      </c>
      <c r="FH1707">
        <v>87.395039999999995</v>
      </c>
      <c r="FI1707">
        <v>91.895499999999998</v>
      </c>
      <c r="FJ1707">
        <v>94.895849999999996</v>
      </c>
      <c r="FK1707">
        <v>98.768060000000006</v>
      </c>
      <c r="FL1707">
        <v>101.82080000000001</v>
      </c>
      <c r="FM1707">
        <v>104.43729999999999</v>
      </c>
      <c r="FN1707">
        <v>104.7462</v>
      </c>
      <c r="FO1707">
        <v>104.31019999999999</v>
      </c>
      <c r="FP1707">
        <v>102.50190000000001</v>
      </c>
      <c r="FQ1707">
        <v>100.31019999999999</v>
      </c>
      <c r="FR1707">
        <v>96.182550000000006</v>
      </c>
      <c r="FS1707">
        <v>92.863460000000003</v>
      </c>
      <c r="FT1707">
        <v>91.118819999999999</v>
      </c>
      <c r="FU1707">
        <v>87.927539999999993</v>
      </c>
      <c r="FV1707">
        <v>85.671480000000003</v>
      </c>
      <c r="FW1707">
        <v>0.26453670000000001</v>
      </c>
      <c r="FX1707">
        <v>1.37337E-2</v>
      </c>
      <c r="FY1707">
        <v>1.37337E-2</v>
      </c>
      <c r="FZ1707">
        <v>0</v>
      </c>
      <c r="GA1707">
        <v>0</v>
      </c>
    </row>
    <row r="1708" spans="1:183" x14ac:dyDescent="0.3">
      <c r="A1708" t="s">
        <v>52</v>
      </c>
      <c r="B1708" t="s">
        <v>22</v>
      </c>
      <c r="C1708" t="s">
        <v>54</v>
      </c>
      <c r="D1708" s="6">
        <v>44812</v>
      </c>
      <c r="E1708" s="46">
        <v>18</v>
      </c>
      <c r="F1708">
        <v>19</v>
      </c>
      <c r="G1708">
        <v>18</v>
      </c>
      <c r="H1708">
        <v>19</v>
      </c>
      <c r="I1708">
        <v>4319</v>
      </c>
      <c r="J1708">
        <v>65875</v>
      </c>
      <c r="K1708">
        <v>1.668536</v>
      </c>
      <c r="L1708">
        <v>1.4456690000000001</v>
      </c>
      <c r="M1708">
        <v>1.300762</v>
      </c>
      <c r="N1708">
        <v>1.189017</v>
      </c>
      <c r="O1708">
        <v>1.092042</v>
      </c>
      <c r="P1708">
        <v>1.072427</v>
      </c>
      <c r="Q1708">
        <v>1.0870789999999999</v>
      </c>
      <c r="R1708">
        <v>1.080408</v>
      </c>
      <c r="S1708">
        <v>1.031963</v>
      </c>
      <c r="T1708">
        <v>1.1212660000000001</v>
      </c>
      <c r="U1708">
        <v>1.2810889999999999</v>
      </c>
      <c r="V1708">
        <v>1.5303880000000001</v>
      </c>
      <c r="W1708">
        <v>1.7783739999999999</v>
      </c>
      <c r="X1708">
        <v>2.099942</v>
      </c>
      <c r="Y1708">
        <v>2.439419</v>
      </c>
      <c r="Z1708">
        <v>2.8505410000000002</v>
      </c>
      <c r="AA1708">
        <v>3.2067640000000002</v>
      </c>
      <c r="AB1708">
        <v>3.4959479999999998</v>
      </c>
      <c r="AC1708">
        <v>3.6431719999999999</v>
      </c>
      <c r="AD1708">
        <v>3.4971950000000001</v>
      </c>
      <c r="AE1708">
        <v>3.2510949999999998</v>
      </c>
      <c r="AF1708">
        <v>2.9643290000000002</v>
      </c>
      <c r="AG1708">
        <v>2.5716230000000002</v>
      </c>
      <c r="AH1708">
        <v>2.16953</v>
      </c>
      <c r="AI1708">
        <v>-0.11583359999999999</v>
      </c>
      <c r="AJ1708">
        <v>-9.6070600000000006E-2</v>
      </c>
      <c r="AK1708">
        <v>-6.9620299999999996E-2</v>
      </c>
      <c r="AL1708">
        <v>-5.9181400000000002E-2</v>
      </c>
      <c r="AM1708">
        <v>-4.4945199999999998E-2</v>
      </c>
      <c r="AN1708">
        <v>-2.5031000000000001E-2</v>
      </c>
      <c r="AO1708">
        <v>-4.6024299999999997E-2</v>
      </c>
      <c r="AP1708">
        <v>-4.1566899999999997E-2</v>
      </c>
      <c r="AQ1708">
        <v>-4.5764199999999998E-2</v>
      </c>
      <c r="AR1708">
        <v>-8.1039299999999995E-2</v>
      </c>
      <c r="AS1708">
        <v>-8.0736100000000005E-2</v>
      </c>
      <c r="AT1708">
        <v>-6.3713199999999998E-2</v>
      </c>
      <c r="AU1708">
        <v>-0.13257459999999999</v>
      </c>
      <c r="AV1708">
        <v>-0.1375826</v>
      </c>
      <c r="AW1708">
        <v>-0.17025170000000001</v>
      </c>
      <c r="AX1708">
        <v>-0.15426570000000001</v>
      </c>
      <c r="AY1708">
        <v>-0.17504449999999999</v>
      </c>
      <c r="AZ1708">
        <v>0.212455</v>
      </c>
      <c r="BA1708">
        <v>0.26986779999999999</v>
      </c>
      <c r="BB1708">
        <v>-0.24273020000000001</v>
      </c>
      <c r="BC1708">
        <v>-0.23323430000000001</v>
      </c>
      <c r="BD1708">
        <v>-0.1836826</v>
      </c>
      <c r="BE1708">
        <v>-0.177171</v>
      </c>
      <c r="BF1708">
        <v>-0.15735640000000001</v>
      </c>
      <c r="BG1708">
        <v>-9.9713099999999999E-2</v>
      </c>
      <c r="BH1708">
        <v>-8.1355200000000003E-2</v>
      </c>
      <c r="BI1708">
        <v>-5.6251799999999998E-2</v>
      </c>
      <c r="BJ1708">
        <v>-4.6552999999999997E-2</v>
      </c>
      <c r="BK1708">
        <v>-3.3498899999999998E-2</v>
      </c>
      <c r="BL1708">
        <v>-1.39366E-2</v>
      </c>
      <c r="BM1708">
        <v>-3.4475899999999997E-2</v>
      </c>
      <c r="BN1708">
        <v>-2.90423E-2</v>
      </c>
      <c r="BO1708">
        <v>-3.2131899999999998E-2</v>
      </c>
      <c r="BP1708">
        <v>-6.5658099999999997E-2</v>
      </c>
      <c r="BQ1708">
        <v>-6.4258999999999997E-2</v>
      </c>
      <c r="BR1708">
        <v>-4.6210300000000003E-2</v>
      </c>
      <c r="BS1708">
        <v>-0.1140106</v>
      </c>
      <c r="BT1708">
        <v>-0.117565</v>
      </c>
      <c r="BU1708">
        <v>-0.14956559999999999</v>
      </c>
      <c r="BV1708">
        <v>-0.13301389999999999</v>
      </c>
      <c r="BW1708">
        <v>-0.15319150000000001</v>
      </c>
      <c r="BX1708">
        <v>0.2353633</v>
      </c>
      <c r="BY1708">
        <v>0.29237000000000002</v>
      </c>
      <c r="BZ1708">
        <v>-0.2218484</v>
      </c>
      <c r="CA1708">
        <v>-0.21263979999999999</v>
      </c>
      <c r="CB1708">
        <v>-0.16345119999999999</v>
      </c>
      <c r="CC1708">
        <v>-0.1572518</v>
      </c>
      <c r="CD1708">
        <v>-0.1387032</v>
      </c>
      <c r="CE1708">
        <v>-8.8548000000000002E-2</v>
      </c>
      <c r="CF1708">
        <v>-7.1163400000000002E-2</v>
      </c>
      <c r="CG1708">
        <v>-4.6992800000000001E-2</v>
      </c>
      <c r="CH1708">
        <v>-3.7806600000000003E-2</v>
      </c>
      <c r="CI1708">
        <v>-2.5571199999999999E-2</v>
      </c>
      <c r="CJ1708">
        <v>-6.2526999999999999E-3</v>
      </c>
      <c r="CK1708">
        <v>-2.6477500000000001E-2</v>
      </c>
      <c r="CL1708">
        <v>-2.0367699999999999E-2</v>
      </c>
      <c r="CM1708">
        <v>-2.26903E-2</v>
      </c>
      <c r="CN1708">
        <v>-5.5005100000000001E-2</v>
      </c>
      <c r="CO1708">
        <v>-5.2846900000000002E-2</v>
      </c>
      <c r="CP1708">
        <v>-3.4087899999999997E-2</v>
      </c>
      <c r="CQ1708">
        <v>-0.1011533</v>
      </c>
      <c r="CR1708">
        <v>-0.1037008</v>
      </c>
      <c r="CS1708">
        <v>-0.13523850000000001</v>
      </c>
      <c r="CT1708">
        <v>-0.118295</v>
      </c>
      <c r="CU1708">
        <v>-0.13805619999999999</v>
      </c>
      <c r="CV1708">
        <v>0.2512296</v>
      </c>
      <c r="CW1708">
        <v>0.30795489999999998</v>
      </c>
      <c r="CX1708">
        <v>-0.20738580000000001</v>
      </c>
      <c r="CY1708">
        <v>-0.1983761</v>
      </c>
      <c r="CZ1708">
        <v>-0.14943899999999999</v>
      </c>
      <c r="DA1708">
        <v>-0.14345579999999999</v>
      </c>
      <c r="DB1708">
        <v>-0.12578410000000001</v>
      </c>
      <c r="DC1708">
        <v>-7.7382999999999993E-2</v>
      </c>
      <c r="DD1708">
        <v>-6.0971600000000001E-2</v>
      </c>
      <c r="DE1708">
        <v>-3.7733799999999998E-2</v>
      </c>
      <c r="DF1708">
        <v>-2.9060300000000001E-2</v>
      </c>
      <c r="DG1708">
        <v>-1.7643599999999999E-2</v>
      </c>
      <c r="DH1708">
        <v>1.4312999999999999E-3</v>
      </c>
      <c r="DI1708">
        <v>-1.8479099999999998E-2</v>
      </c>
      <c r="DJ1708">
        <v>-1.1693200000000001E-2</v>
      </c>
      <c r="DK1708">
        <v>-1.3248599999999999E-2</v>
      </c>
      <c r="DL1708">
        <v>-4.4352099999999998E-2</v>
      </c>
      <c r="DM1708">
        <v>-4.1434899999999997E-2</v>
      </c>
      <c r="DN1708">
        <v>-2.19654E-2</v>
      </c>
      <c r="DO1708">
        <v>-8.8295999999999999E-2</v>
      </c>
      <c r="DP1708">
        <v>-8.9836600000000003E-2</v>
      </c>
      <c r="DQ1708">
        <v>-0.1209114</v>
      </c>
      <c r="DR1708">
        <v>-0.103576</v>
      </c>
      <c r="DS1708">
        <v>-0.1229209</v>
      </c>
      <c r="DT1708">
        <v>0.26709579999999999</v>
      </c>
      <c r="DU1708">
        <v>0.32353979999999999</v>
      </c>
      <c r="DV1708">
        <v>-0.19292319999999999</v>
      </c>
      <c r="DW1708">
        <v>-0.18411240000000001</v>
      </c>
      <c r="DX1708">
        <v>-0.13542680000000001</v>
      </c>
      <c r="DY1708">
        <v>-0.12965989999999999</v>
      </c>
      <c r="DZ1708">
        <v>-0.1128649</v>
      </c>
      <c r="EA1708">
        <v>-6.1262499999999998E-2</v>
      </c>
      <c r="EB1708">
        <v>-4.6256199999999997E-2</v>
      </c>
      <c r="EC1708">
        <v>-2.4365299999999999E-2</v>
      </c>
      <c r="ED1708">
        <v>-1.6431899999999999E-2</v>
      </c>
      <c r="EE1708">
        <v>-6.1973000000000002E-3</v>
      </c>
      <c r="EF1708">
        <v>1.2525700000000001E-2</v>
      </c>
      <c r="EG1708">
        <v>-6.9308E-3</v>
      </c>
      <c r="EH1708">
        <v>8.3149999999999999E-4</v>
      </c>
      <c r="EI1708">
        <v>3.836E-4</v>
      </c>
      <c r="EJ1708">
        <v>-2.8970900000000001E-2</v>
      </c>
      <c r="EK1708">
        <v>-2.4957699999999999E-2</v>
      </c>
      <c r="EL1708">
        <v>-4.4625000000000003E-3</v>
      </c>
      <c r="EM1708">
        <v>-6.9732000000000002E-2</v>
      </c>
      <c r="EN1708">
        <v>-6.9818900000000003E-2</v>
      </c>
      <c r="EO1708">
        <v>-0.1002253</v>
      </c>
      <c r="EP1708">
        <v>-8.23242E-2</v>
      </c>
      <c r="EQ1708">
        <v>-0.1010679</v>
      </c>
      <c r="ER1708">
        <v>0.29000419999999999</v>
      </c>
      <c r="ES1708">
        <v>0.34604190000000001</v>
      </c>
      <c r="ET1708">
        <v>-0.17204140000000001</v>
      </c>
      <c r="EU1708">
        <v>-0.16351789999999999</v>
      </c>
      <c r="EV1708">
        <v>-0.1151953</v>
      </c>
      <c r="EW1708">
        <v>-0.1097407</v>
      </c>
      <c r="EX1708">
        <v>-9.4211699999999995E-2</v>
      </c>
      <c r="EY1708">
        <v>85.170820000000006</v>
      </c>
      <c r="EZ1708">
        <v>83.734750000000005</v>
      </c>
      <c r="FA1708">
        <v>82.234859999999998</v>
      </c>
      <c r="FB1708">
        <v>81.298680000000004</v>
      </c>
      <c r="FC1708">
        <v>81.298090000000002</v>
      </c>
      <c r="FD1708">
        <v>80.233930000000001</v>
      </c>
      <c r="FE1708">
        <v>79.361549999999994</v>
      </c>
      <c r="FF1708">
        <v>80.552629999999994</v>
      </c>
      <c r="FG1708">
        <v>83.690849999999998</v>
      </c>
      <c r="FH1708">
        <v>87.138099999999994</v>
      </c>
      <c r="FI1708">
        <v>91.201679999999996</v>
      </c>
      <c r="FJ1708">
        <v>95.701319999999996</v>
      </c>
      <c r="FK1708">
        <v>98.637630000000001</v>
      </c>
      <c r="FL1708">
        <v>101.3824</v>
      </c>
      <c r="FM1708">
        <v>104.49939999999999</v>
      </c>
      <c r="FN1708">
        <v>106.372</v>
      </c>
      <c r="FO1708">
        <v>106.8083</v>
      </c>
      <c r="FP1708">
        <v>106.68049999999999</v>
      </c>
      <c r="FQ1708">
        <v>104.6161</v>
      </c>
      <c r="FR1708">
        <v>99.552980000000005</v>
      </c>
      <c r="FS1708">
        <v>95.234399999999994</v>
      </c>
      <c r="FT1708">
        <v>93.170820000000006</v>
      </c>
      <c r="FU1708">
        <v>92.234279999999998</v>
      </c>
      <c r="FV1708">
        <v>90.351420000000005</v>
      </c>
      <c r="FW1708">
        <v>0.26849529999999999</v>
      </c>
      <c r="FX1708">
        <v>2.1205399999999999E-2</v>
      </c>
      <c r="FY1708">
        <v>2.1205399999999999E-2</v>
      </c>
      <c r="FZ1708">
        <v>0</v>
      </c>
      <c r="GA1708">
        <v>0</v>
      </c>
    </row>
    <row r="1709" spans="1:183" x14ac:dyDescent="0.3">
      <c r="A1709" t="s">
        <v>52</v>
      </c>
      <c r="B1709" t="s">
        <v>22</v>
      </c>
      <c r="C1709" t="s">
        <v>54</v>
      </c>
      <c r="D1709" s="6">
        <v>44813</v>
      </c>
      <c r="E1709" s="46">
        <v>17</v>
      </c>
      <c r="F1709">
        <v>18</v>
      </c>
      <c r="G1709">
        <v>17</v>
      </c>
      <c r="H1709">
        <v>18</v>
      </c>
      <c r="I1709">
        <v>5085</v>
      </c>
      <c r="J1709">
        <v>71869</v>
      </c>
      <c r="K1709">
        <v>1.81782</v>
      </c>
      <c r="L1709">
        <v>1.61364</v>
      </c>
      <c r="M1709">
        <v>1.4585760000000001</v>
      </c>
      <c r="N1709">
        <v>1.303836</v>
      </c>
      <c r="O1709">
        <v>1.1894180000000001</v>
      </c>
      <c r="P1709">
        <v>1.1047020000000001</v>
      </c>
      <c r="Q1709">
        <v>1.1164989999999999</v>
      </c>
      <c r="R1709">
        <v>1.1081479999999999</v>
      </c>
      <c r="S1709">
        <v>1.0642480000000001</v>
      </c>
      <c r="T1709">
        <v>1.120625</v>
      </c>
      <c r="U1709">
        <v>1.2465980000000001</v>
      </c>
      <c r="V1709">
        <v>1.445751</v>
      </c>
      <c r="W1709">
        <v>1.687527</v>
      </c>
      <c r="X1709">
        <v>1.9795799999999999</v>
      </c>
      <c r="Y1709">
        <v>2.2906599999999999</v>
      </c>
      <c r="Z1709">
        <v>2.6405470000000002</v>
      </c>
      <c r="AA1709">
        <v>2.9484880000000002</v>
      </c>
      <c r="AB1709">
        <v>3.1668509999999999</v>
      </c>
      <c r="AC1709">
        <v>3.2465860000000002</v>
      </c>
      <c r="AD1709">
        <v>3.0566779999999998</v>
      </c>
      <c r="AE1709">
        <v>2.7928980000000001</v>
      </c>
      <c r="AF1709">
        <v>2.496254</v>
      </c>
      <c r="AG1709">
        <v>2.1399319999999999</v>
      </c>
      <c r="AH1709">
        <v>1.796767</v>
      </c>
      <c r="AI1709">
        <v>-0.11685</v>
      </c>
      <c r="AJ1709">
        <v>-8.0134399999999995E-2</v>
      </c>
      <c r="AK1709">
        <v>-3.9574100000000001E-2</v>
      </c>
      <c r="AL1709">
        <v>-2.54833E-2</v>
      </c>
      <c r="AM1709">
        <v>-2.0834600000000002E-2</v>
      </c>
      <c r="AN1709">
        <v>-3.1113600000000002E-2</v>
      </c>
      <c r="AO1709">
        <v>-2.5966099999999999E-2</v>
      </c>
      <c r="AP1709">
        <v>-1.3764200000000001E-2</v>
      </c>
      <c r="AQ1709">
        <v>-3.5590999999999998E-2</v>
      </c>
      <c r="AR1709">
        <v>-6.1475299999999997E-2</v>
      </c>
      <c r="AS1709">
        <v>-8.3183099999999996E-2</v>
      </c>
      <c r="AT1709">
        <v>-7.8570699999999993E-2</v>
      </c>
      <c r="AU1709">
        <v>-9.9519099999999999E-2</v>
      </c>
      <c r="AV1709">
        <v>-0.12485449999999999</v>
      </c>
      <c r="AW1709">
        <v>-0.15807099999999999</v>
      </c>
      <c r="AX1709">
        <v>-0.14309830000000001</v>
      </c>
      <c r="AY1709">
        <v>0.2037041</v>
      </c>
      <c r="AZ1709">
        <v>0.26796170000000002</v>
      </c>
      <c r="BA1709">
        <v>-0.1637343</v>
      </c>
      <c r="BB1709">
        <v>-0.2038662</v>
      </c>
      <c r="BC1709">
        <v>-0.14827899999999999</v>
      </c>
      <c r="BD1709">
        <v>-0.12153410000000001</v>
      </c>
      <c r="BE1709">
        <v>-9.2629199999999995E-2</v>
      </c>
      <c r="BF1709">
        <v>-7.5469800000000004E-2</v>
      </c>
      <c r="BG1709">
        <v>-0.1000644</v>
      </c>
      <c r="BH1709">
        <v>-6.4326700000000001E-2</v>
      </c>
      <c r="BI1709">
        <v>-2.4866900000000001E-2</v>
      </c>
      <c r="BJ1709">
        <v>-1.2045999999999999E-2</v>
      </c>
      <c r="BK1709">
        <v>-8.0698999999999996E-3</v>
      </c>
      <c r="BL1709">
        <v>-1.9806899999999999E-2</v>
      </c>
      <c r="BM1709">
        <v>-1.46575E-2</v>
      </c>
      <c r="BN1709">
        <v>-1.8592999999999999E-3</v>
      </c>
      <c r="BO1709">
        <v>-2.2204999999999999E-2</v>
      </c>
      <c r="BP1709">
        <v>-4.7192499999999998E-2</v>
      </c>
      <c r="BQ1709">
        <v>-6.812E-2</v>
      </c>
      <c r="BR1709">
        <v>-6.26998E-2</v>
      </c>
      <c r="BS1709">
        <v>-8.2499199999999995E-2</v>
      </c>
      <c r="BT1709">
        <v>-0.10645540000000001</v>
      </c>
      <c r="BU1709">
        <v>-0.13868150000000001</v>
      </c>
      <c r="BV1709">
        <v>-0.1232277</v>
      </c>
      <c r="BW1709">
        <v>0.22414580000000001</v>
      </c>
      <c r="BX1709">
        <v>0.28857189999999999</v>
      </c>
      <c r="BY1709">
        <v>-0.14309269999999999</v>
      </c>
      <c r="BZ1709">
        <v>-0.18407419999999999</v>
      </c>
      <c r="CA1709">
        <v>-0.1296609</v>
      </c>
      <c r="CB1709">
        <v>-0.10341549999999999</v>
      </c>
      <c r="CC1709">
        <v>-7.5775200000000001E-2</v>
      </c>
      <c r="CD1709">
        <v>-5.9764999999999999E-2</v>
      </c>
      <c r="CE1709">
        <v>-8.8438699999999995E-2</v>
      </c>
      <c r="CF1709">
        <v>-5.3378399999999999E-2</v>
      </c>
      <c r="CG1709">
        <v>-1.4680800000000001E-2</v>
      </c>
      <c r="CH1709">
        <v>-2.7393999999999999E-3</v>
      </c>
      <c r="CI1709">
        <v>7.7090000000000004E-4</v>
      </c>
      <c r="CJ1709">
        <v>-1.1976000000000001E-2</v>
      </c>
      <c r="CK1709">
        <v>-6.8252E-3</v>
      </c>
      <c r="CL1709">
        <v>6.3860000000000002E-3</v>
      </c>
      <c r="CM1709">
        <v>-1.2933999999999999E-2</v>
      </c>
      <c r="CN1709">
        <v>-3.7300300000000002E-2</v>
      </c>
      <c r="CO1709">
        <v>-5.76874E-2</v>
      </c>
      <c r="CP1709">
        <v>-5.1707700000000002E-2</v>
      </c>
      <c r="CQ1709">
        <v>-7.0711300000000005E-2</v>
      </c>
      <c r="CR1709">
        <v>-9.3712299999999998E-2</v>
      </c>
      <c r="CS1709">
        <v>-0.12525240000000001</v>
      </c>
      <c r="CT1709">
        <v>-0.1094654</v>
      </c>
      <c r="CU1709">
        <v>0.23830370000000001</v>
      </c>
      <c r="CV1709">
        <v>0.30284640000000002</v>
      </c>
      <c r="CW1709">
        <v>-0.12879640000000001</v>
      </c>
      <c r="CX1709">
        <v>-0.1703663</v>
      </c>
      <c r="CY1709">
        <v>-0.1167661</v>
      </c>
      <c r="CZ1709">
        <v>-9.0866600000000006E-2</v>
      </c>
      <c r="DA1709">
        <v>-6.4102099999999995E-2</v>
      </c>
      <c r="DB1709">
        <v>-4.8887899999999998E-2</v>
      </c>
      <c r="DC1709">
        <v>-7.6813099999999995E-2</v>
      </c>
      <c r="DD1709">
        <v>-4.2430000000000002E-2</v>
      </c>
      <c r="DE1709">
        <v>-4.4946999999999999E-3</v>
      </c>
      <c r="DF1709">
        <v>6.5671999999999996E-3</v>
      </c>
      <c r="DG1709">
        <v>9.6117000000000008E-3</v>
      </c>
      <c r="DH1709">
        <v>-4.1450000000000002E-3</v>
      </c>
      <c r="DI1709">
        <v>1.0070999999999999E-3</v>
      </c>
      <c r="DJ1709">
        <v>1.46313E-2</v>
      </c>
      <c r="DK1709">
        <v>-3.6629000000000002E-3</v>
      </c>
      <c r="DL1709">
        <v>-2.7408200000000001E-2</v>
      </c>
      <c r="DM1709">
        <v>-4.7254699999999997E-2</v>
      </c>
      <c r="DN1709">
        <v>-4.0715599999999998E-2</v>
      </c>
      <c r="DO1709">
        <v>-5.8923400000000001E-2</v>
      </c>
      <c r="DP1709">
        <v>-8.0969200000000005E-2</v>
      </c>
      <c r="DQ1709">
        <v>-0.1118232</v>
      </c>
      <c r="DR1709">
        <v>-9.5703099999999999E-2</v>
      </c>
      <c r="DS1709">
        <v>0.25246160000000001</v>
      </c>
      <c r="DT1709">
        <v>0.31712089999999998</v>
      </c>
      <c r="DU1709">
        <v>-0.11450009999999999</v>
      </c>
      <c r="DV1709">
        <v>-0.1566584</v>
      </c>
      <c r="DW1709">
        <v>-0.1038713</v>
      </c>
      <c r="DX1709">
        <v>-7.8317700000000004E-2</v>
      </c>
      <c r="DY1709">
        <v>-5.2429099999999999E-2</v>
      </c>
      <c r="DZ1709">
        <v>-3.8010799999999997E-2</v>
      </c>
      <c r="EA1709">
        <v>-6.0027400000000002E-2</v>
      </c>
      <c r="EB1709">
        <v>-2.6622300000000002E-2</v>
      </c>
      <c r="EC1709">
        <v>1.0212499999999999E-2</v>
      </c>
      <c r="ED1709">
        <v>2.0004500000000001E-2</v>
      </c>
      <c r="EE1709">
        <v>2.2376400000000001E-2</v>
      </c>
      <c r="EF1709">
        <v>7.1617E-3</v>
      </c>
      <c r="EG1709">
        <v>1.2315599999999999E-2</v>
      </c>
      <c r="EH1709">
        <v>2.6536199999999999E-2</v>
      </c>
      <c r="EI1709">
        <v>9.7231000000000001E-3</v>
      </c>
      <c r="EJ1709">
        <v>-1.3125400000000001E-2</v>
      </c>
      <c r="EK1709">
        <v>-3.2191600000000001E-2</v>
      </c>
      <c r="EL1709">
        <v>-2.4844700000000001E-2</v>
      </c>
      <c r="EM1709">
        <v>-4.1903500000000003E-2</v>
      </c>
      <c r="EN1709">
        <v>-6.2570100000000003E-2</v>
      </c>
      <c r="EO1709">
        <v>-9.2433699999999994E-2</v>
      </c>
      <c r="EP1709">
        <v>-7.58326E-2</v>
      </c>
      <c r="EQ1709">
        <v>0.27290330000000002</v>
      </c>
      <c r="ER1709">
        <v>0.33773110000000001</v>
      </c>
      <c r="ES1709">
        <v>-9.3858399999999995E-2</v>
      </c>
      <c r="ET1709">
        <v>-0.1368664</v>
      </c>
      <c r="EU1709">
        <v>-8.5253300000000004E-2</v>
      </c>
      <c r="EV1709">
        <v>-6.0199000000000003E-2</v>
      </c>
      <c r="EW1709">
        <v>-3.5575000000000002E-2</v>
      </c>
      <c r="EX1709">
        <v>-2.2305999999999999E-2</v>
      </c>
      <c r="EY1709">
        <v>88.227710000000002</v>
      </c>
      <c r="EZ1709">
        <v>87.156909999999996</v>
      </c>
      <c r="FA1709">
        <v>84.581280000000007</v>
      </c>
      <c r="FB1709">
        <v>83.722660000000005</v>
      </c>
      <c r="FC1709">
        <v>82.434250000000006</v>
      </c>
      <c r="FD1709">
        <v>81.292559999999995</v>
      </c>
      <c r="FE1709">
        <v>78.146129999999999</v>
      </c>
      <c r="FF1709">
        <v>77.646529999999998</v>
      </c>
      <c r="FG1709">
        <v>80.859110000000001</v>
      </c>
      <c r="FH1709">
        <v>83.278919999999999</v>
      </c>
      <c r="FI1709">
        <v>87.491</v>
      </c>
      <c r="FJ1709">
        <v>92.637240000000006</v>
      </c>
      <c r="FK1709">
        <v>96.066149999999993</v>
      </c>
      <c r="FL1709">
        <v>98.92456</v>
      </c>
      <c r="FM1709">
        <v>100.7127</v>
      </c>
      <c r="FN1709">
        <v>102.4299</v>
      </c>
      <c r="FO1709">
        <v>103.28830000000001</v>
      </c>
      <c r="FP1709">
        <v>103.36369999999999</v>
      </c>
      <c r="FQ1709">
        <v>100.7223</v>
      </c>
      <c r="FR1709">
        <v>94.147319999999993</v>
      </c>
      <c r="FS1709">
        <v>88.360489999999999</v>
      </c>
      <c r="FT1709">
        <v>84.860590000000002</v>
      </c>
      <c r="FU1709">
        <v>82.431280000000001</v>
      </c>
      <c r="FV1709">
        <v>80.931179999999998</v>
      </c>
      <c r="FW1709">
        <v>0.25197389999999997</v>
      </c>
      <c r="FX1709">
        <v>1.91694E-2</v>
      </c>
      <c r="FY1709">
        <v>1.91694E-2</v>
      </c>
      <c r="FZ1709">
        <v>0</v>
      </c>
      <c r="GA1709">
        <v>0</v>
      </c>
    </row>
    <row r="1710" spans="1:183" x14ac:dyDescent="0.3">
      <c r="A1710" t="s">
        <v>52</v>
      </c>
      <c r="B1710" t="s">
        <v>22</v>
      </c>
      <c r="C1710" t="s">
        <v>95</v>
      </c>
      <c r="D1710" s="6">
        <v>44753</v>
      </c>
      <c r="FZ1710">
        <v>0</v>
      </c>
      <c r="GA1710">
        <v>1</v>
      </c>
    </row>
    <row r="1711" spans="1:183" x14ac:dyDescent="0.3">
      <c r="A1711" t="s">
        <v>52</v>
      </c>
      <c r="B1711" t="s">
        <v>22</v>
      </c>
      <c r="C1711" t="s">
        <v>95</v>
      </c>
      <c r="D1711" s="6">
        <v>44758</v>
      </c>
      <c r="FZ1711">
        <v>0</v>
      </c>
      <c r="GA1711">
        <v>1</v>
      </c>
    </row>
    <row r="1712" spans="1:183" x14ac:dyDescent="0.3">
      <c r="A1712" t="s">
        <v>52</v>
      </c>
      <c r="B1712" t="s">
        <v>22</v>
      </c>
      <c r="C1712" t="s">
        <v>95</v>
      </c>
      <c r="D1712" s="6">
        <v>44759</v>
      </c>
      <c r="FZ1712">
        <v>0</v>
      </c>
      <c r="GA1712">
        <v>1</v>
      </c>
    </row>
    <row r="1713" spans="1:183" x14ac:dyDescent="0.3">
      <c r="A1713" t="s">
        <v>52</v>
      </c>
      <c r="B1713" t="s">
        <v>22</v>
      </c>
      <c r="C1713" t="s">
        <v>95</v>
      </c>
      <c r="D1713" s="6">
        <v>44766</v>
      </c>
      <c r="FZ1713">
        <v>0</v>
      </c>
      <c r="GA1713">
        <v>1</v>
      </c>
    </row>
    <row r="1714" spans="1:183" x14ac:dyDescent="0.3">
      <c r="A1714" t="s">
        <v>52</v>
      </c>
      <c r="B1714" t="s">
        <v>22</v>
      </c>
      <c r="C1714" t="s">
        <v>95</v>
      </c>
      <c r="D1714" s="6">
        <v>44771</v>
      </c>
      <c r="FZ1714">
        <v>0</v>
      </c>
      <c r="GA1714">
        <v>1</v>
      </c>
    </row>
    <row r="1715" spans="1:183" x14ac:dyDescent="0.3">
      <c r="A1715" t="s">
        <v>52</v>
      </c>
      <c r="B1715" t="s">
        <v>22</v>
      </c>
      <c r="C1715" t="s">
        <v>95</v>
      </c>
      <c r="D1715" s="6">
        <v>44789</v>
      </c>
      <c r="FZ1715">
        <v>0</v>
      </c>
      <c r="GA1715">
        <v>1</v>
      </c>
    </row>
    <row r="1716" spans="1:183" x14ac:dyDescent="0.3">
      <c r="A1716" t="s">
        <v>52</v>
      </c>
      <c r="B1716" t="s">
        <v>22</v>
      </c>
      <c r="C1716" t="s">
        <v>95</v>
      </c>
      <c r="D1716" s="6">
        <v>44790</v>
      </c>
      <c r="FZ1716">
        <v>0</v>
      </c>
      <c r="GA1716">
        <v>1</v>
      </c>
    </row>
    <row r="1717" spans="1:183" x14ac:dyDescent="0.3">
      <c r="A1717" t="s">
        <v>52</v>
      </c>
      <c r="B1717" t="s">
        <v>22</v>
      </c>
      <c r="C1717" t="s">
        <v>95</v>
      </c>
      <c r="D1717" s="6">
        <v>44792</v>
      </c>
      <c r="FZ1717">
        <v>0</v>
      </c>
      <c r="GA1717">
        <v>1</v>
      </c>
    </row>
    <row r="1718" spans="1:183" x14ac:dyDescent="0.3">
      <c r="A1718" t="s">
        <v>52</v>
      </c>
      <c r="B1718" t="s">
        <v>22</v>
      </c>
      <c r="C1718" t="s">
        <v>95</v>
      </c>
      <c r="D1718" s="6">
        <v>44806</v>
      </c>
      <c r="FZ1718">
        <v>0</v>
      </c>
      <c r="GA1718">
        <v>1</v>
      </c>
    </row>
    <row r="1719" spans="1:183" x14ac:dyDescent="0.3">
      <c r="A1719" t="s">
        <v>52</v>
      </c>
      <c r="B1719" t="s">
        <v>22</v>
      </c>
      <c r="C1719" t="s">
        <v>95</v>
      </c>
      <c r="D1719" s="6">
        <v>44809</v>
      </c>
      <c r="FZ1719">
        <v>0</v>
      </c>
      <c r="GA1719">
        <v>1</v>
      </c>
    </row>
    <row r="1720" spans="1:183" x14ac:dyDescent="0.3">
      <c r="A1720" t="s">
        <v>52</v>
      </c>
      <c r="B1720" t="s">
        <v>22</v>
      </c>
      <c r="C1720" t="s">
        <v>95</v>
      </c>
      <c r="D1720" s="6">
        <v>44810</v>
      </c>
      <c r="FZ1720">
        <v>0</v>
      </c>
      <c r="GA1720">
        <v>1</v>
      </c>
    </row>
    <row r="1721" spans="1:183" x14ac:dyDescent="0.3">
      <c r="A1721" t="s">
        <v>52</v>
      </c>
      <c r="B1721" t="s">
        <v>22</v>
      </c>
      <c r="C1721" t="s">
        <v>95</v>
      </c>
      <c r="D1721" s="6">
        <v>44811</v>
      </c>
      <c r="FZ1721">
        <v>0</v>
      </c>
      <c r="GA1721">
        <v>1</v>
      </c>
    </row>
    <row r="1722" spans="1:183" x14ac:dyDescent="0.3">
      <c r="A1722" t="s">
        <v>52</v>
      </c>
      <c r="B1722" t="s">
        <v>22</v>
      </c>
      <c r="C1722" t="s">
        <v>95</v>
      </c>
      <c r="D1722" s="6">
        <v>44812</v>
      </c>
      <c r="FZ1722">
        <v>0</v>
      </c>
      <c r="GA1722">
        <v>1</v>
      </c>
    </row>
    <row r="1723" spans="1:183" x14ac:dyDescent="0.3">
      <c r="A1723" t="s">
        <v>52</v>
      </c>
      <c r="B1723" t="s">
        <v>22</v>
      </c>
      <c r="C1723" t="s">
        <v>95</v>
      </c>
      <c r="D1723" s="6">
        <v>44813</v>
      </c>
      <c r="FZ1723">
        <v>0</v>
      </c>
      <c r="GA1723">
        <v>1</v>
      </c>
    </row>
    <row r="1724" spans="1:183" x14ac:dyDescent="0.3">
      <c r="A1724" t="s">
        <v>52</v>
      </c>
      <c r="B1724" t="s">
        <v>22</v>
      </c>
      <c r="C1724" t="s">
        <v>104</v>
      </c>
      <c r="D1724" s="6">
        <v>44753</v>
      </c>
      <c r="FZ1724">
        <v>0</v>
      </c>
      <c r="GA1724">
        <v>1</v>
      </c>
    </row>
    <row r="1725" spans="1:183" x14ac:dyDescent="0.3">
      <c r="A1725" t="s">
        <v>52</v>
      </c>
      <c r="B1725" t="s">
        <v>22</v>
      </c>
      <c r="C1725" t="s">
        <v>104</v>
      </c>
      <c r="D1725" s="6">
        <v>44758</v>
      </c>
      <c r="FZ1725">
        <v>0</v>
      </c>
      <c r="GA1725">
        <v>1</v>
      </c>
    </row>
    <row r="1726" spans="1:183" x14ac:dyDescent="0.3">
      <c r="A1726" t="s">
        <v>52</v>
      </c>
      <c r="B1726" t="s">
        <v>22</v>
      </c>
      <c r="C1726" t="s">
        <v>104</v>
      </c>
      <c r="D1726" s="6">
        <v>44759</v>
      </c>
      <c r="FZ1726">
        <v>0</v>
      </c>
      <c r="GA1726">
        <v>1</v>
      </c>
    </row>
    <row r="1727" spans="1:183" x14ac:dyDescent="0.3">
      <c r="A1727" t="s">
        <v>52</v>
      </c>
      <c r="B1727" t="s">
        <v>22</v>
      </c>
      <c r="C1727" t="s">
        <v>104</v>
      </c>
      <c r="D1727" s="6">
        <v>44766</v>
      </c>
      <c r="FZ1727">
        <v>0</v>
      </c>
      <c r="GA1727">
        <v>1</v>
      </c>
    </row>
    <row r="1728" spans="1:183" x14ac:dyDescent="0.3">
      <c r="A1728" t="s">
        <v>52</v>
      </c>
      <c r="B1728" t="s">
        <v>22</v>
      </c>
      <c r="C1728" t="s">
        <v>104</v>
      </c>
      <c r="D1728" s="6">
        <v>44771</v>
      </c>
      <c r="FZ1728">
        <v>0</v>
      </c>
      <c r="GA1728">
        <v>1</v>
      </c>
    </row>
    <row r="1729" spans="1:183" x14ac:dyDescent="0.3">
      <c r="A1729" t="s">
        <v>52</v>
      </c>
      <c r="B1729" t="s">
        <v>22</v>
      </c>
      <c r="C1729" t="s">
        <v>104</v>
      </c>
      <c r="D1729" s="6">
        <v>44789</v>
      </c>
      <c r="FZ1729">
        <v>0</v>
      </c>
      <c r="GA1729">
        <v>1</v>
      </c>
    </row>
    <row r="1730" spans="1:183" x14ac:dyDescent="0.3">
      <c r="A1730" t="s">
        <v>52</v>
      </c>
      <c r="B1730" t="s">
        <v>22</v>
      </c>
      <c r="C1730" t="s">
        <v>104</v>
      </c>
      <c r="D1730" s="6">
        <v>44790</v>
      </c>
      <c r="FZ1730">
        <v>0</v>
      </c>
      <c r="GA1730">
        <v>1</v>
      </c>
    </row>
    <row r="1731" spans="1:183" x14ac:dyDescent="0.3">
      <c r="A1731" t="s">
        <v>52</v>
      </c>
      <c r="B1731" t="s">
        <v>22</v>
      </c>
      <c r="C1731" t="s">
        <v>104</v>
      </c>
      <c r="D1731" s="6">
        <v>44792</v>
      </c>
      <c r="FZ1731">
        <v>0</v>
      </c>
      <c r="GA1731">
        <v>1</v>
      </c>
    </row>
    <row r="1732" spans="1:183" x14ac:dyDescent="0.3">
      <c r="A1732" t="s">
        <v>52</v>
      </c>
      <c r="B1732" t="s">
        <v>22</v>
      </c>
      <c r="C1732" t="s">
        <v>104</v>
      </c>
      <c r="D1732" s="6">
        <v>44806</v>
      </c>
      <c r="FZ1732">
        <v>0</v>
      </c>
      <c r="GA1732">
        <v>1</v>
      </c>
    </row>
    <row r="1733" spans="1:183" x14ac:dyDescent="0.3">
      <c r="A1733" t="s">
        <v>52</v>
      </c>
      <c r="B1733" t="s">
        <v>22</v>
      </c>
      <c r="C1733" t="s">
        <v>104</v>
      </c>
      <c r="D1733" s="6">
        <v>44809</v>
      </c>
      <c r="FZ1733">
        <v>0</v>
      </c>
      <c r="GA1733">
        <v>1</v>
      </c>
    </row>
    <row r="1734" spans="1:183" x14ac:dyDescent="0.3">
      <c r="A1734" t="s">
        <v>52</v>
      </c>
      <c r="B1734" t="s">
        <v>22</v>
      </c>
      <c r="C1734" t="s">
        <v>104</v>
      </c>
      <c r="D1734" s="6">
        <v>44810</v>
      </c>
      <c r="FZ1734">
        <v>0</v>
      </c>
      <c r="GA1734">
        <v>1</v>
      </c>
    </row>
    <row r="1735" spans="1:183" x14ac:dyDescent="0.3">
      <c r="A1735" t="s">
        <v>52</v>
      </c>
      <c r="B1735" t="s">
        <v>22</v>
      </c>
      <c r="C1735" t="s">
        <v>104</v>
      </c>
      <c r="D1735" s="6">
        <v>44811</v>
      </c>
      <c r="FZ1735">
        <v>0</v>
      </c>
      <c r="GA1735">
        <v>1</v>
      </c>
    </row>
    <row r="1736" spans="1:183" x14ac:dyDescent="0.3">
      <c r="A1736" t="s">
        <v>52</v>
      </c>
      <c r="B1736" t="s">
        <v>22</v>
      </c>
      <c r="C1736" t="s">
        <v>104</v>
      </c>
      <c r="D1736" s="6">
        <v>44812</v>
      </c>
      <c r="FZ1736">
        <v>0</v>
      </c>
      <c r="GA1736">
        <v>1</v>
      </c>
    </row>
    <row r="1737" spans="1:183" x14ac:dyDescent="0.3">
      <c r="A1737" t="s">
        <v>52</v>
      </c>
      <c r="B1737" t="s">
        <v>22</v>
      </c>
      <c r="C1737" t="s">
        <v>104</v>
      </c>
      <c r="D1737" s="6">
        <v>44813</v>
      </c>
      <c r="FZ1737">
        <v>0</v>
      </c>
      <c r="GA1737">
        <v>1</v>
      </c>
    </row>
    <row r="1738" spans="1:183" x14ac:dyDescent="0.3">
      <c r="A1738" t="s">
        <v>52</v>
      </c>
      <c r="B1738" t="s">
        <v>22</v>
      </c>
      <c r="C1738" t="s">
        <v>94</v>
      </c>
      <c r="D1738" s="6">
        <v>44753</v>
      </c>
      <c r="FZ1738">
        <v>0</v>
      </c>
      <c r="GA1738">
        <v>1</v>
      </c>
    </row>
    <row r="1739" spans="1:183" x14ac:dyDescent="0.3">
      <c r="A1739" t="s">
        <v>52</v>
      </c>
      <c r="B1739" t="s">
        <v>22</v>
      </c>
      <c r="C1739" t="s">
        <v>94</v>
      </c>
      <c r="D1739" s="6">
        <v>44758</v>
      </c>
      <c r="FZ1739">
        <v>0</v>
      </c>
      <c r="GA1739">
        <v>1</v>
      </c>
    </row>
    <row r="1740" spans="1:183" x14ac:dyDescent="0.3">
      <c r="A1740" t="s">
        <v>52</v>
      </c>
      <c r="B1740" t="s">
        <v>22</v>
      </c>
      <c r="C1740" t="s">
        <v>94</v>
      </c>
      <c r="D1740" s="6">
        <v>44759</v>
      </c>
      <c r="FZ1740">
        <v>0</v>
      </c>
      <c r="GA1740">
        <v>1</v>
      </c>
    </row>
    <row r="1741" spans="1:183" x14ac:dyDescent="0.3">
      <c r="A1741" t="s">
        <v>52</v>
      </c>
      <c r="B1741" t="s">
        <v>22</v>
      </c>
      <c r="C1741" t="s">
        <v>94</v>
      </c>
      <c r="D1741" s="6">
        <v>44766</v>
      </c>
      <c r="FZ1741">
        <v>0</v>
      </c>
      <c r="GA1741">
        <v>1</v>
      </c>
    </row>
    <row r="1742" spans="1:183" x14ac:dyDescent="0.3">
      <c r="A1742" t="s">
        <v>52</v>
      </c>
      <c r="B1742" t="s">
        <v>22</v>
      </c>
      <c r="C1742" t="s">
        <v>94</v>
      </c>
      <c r="D1742" s="6">
        <v>44771</v>
      </c>
      <c r="FZ1742">
        <v>0</v>
      </c>
      <c r="GA1742">
        <v>1</v>
      </c>
    </row>
    <row r="1743" spans="1:183" x14ac:dyDescent="0.3">
      <c r="A1743" t="s">
        <v>52</v>
      </c>
      <c r="B1743" t="s">
        <v>22</v>
      </c>
      <c r="C1743" t="s">
        <v>94</v>
      </c>
      <c r="D1743" s="6">
        <v>44789</v>
      </c>
      <c r="FZ1743">
        <v>0</v>
      </c>
      <c r="GA1743">
        <v>1</v>
      </c>
    </row>
    <row r="1744" spans="1:183" x14ac:dyDescent="0.3">
      <c r="A1744" t="s">
        <v>52</v>
      </c>
      <c r="B1744" t="s">
        <v>22</v>
      </c>
      <c r="C1744" t="s">
        <v>94</v>
      </c>
      <c r="D1744" s="6">
        <v>44790</v>
      </c>
      <c r="FZ1744">
        <v>0</v>
      </c>
      <c r="GA1744">
        <v>1</v>
      </c>
    </row>
    <row r="1745" spans="1:183" x14ac:dyDescent="0.3">
      <c r="A1745" t="s">
        <v>52</v>
      </c>
      <c r="B1745" t="s">
        <v>22</v>
      </c>
      <c r="C1745" t="s">
        <v>94</v>
      </c>
      <c r="D1745" s="6">
        <v>44792</v>
      </c>
      <c r="FZ1745">
        <v>0</v>
      </c>
      <c r="GA1745">
        <v>1</v>
      </c>
    </row>
    <row r="1746" spans="1:183" x14ac:dyDescent="0.3">
      <c r="A1746" t="s">
        <v>52</v>
      </c>
      <c r="B1746" t="s">
        <v>22</v>
      </c>
      <c r="C1746" t="s">
        <v>94</v>
      </c>
      <c r="D1746" s="6">
        <v>44806</v>
      </c>
      <c r="FZ1746">
        <v>0</v>
      </c>
      <c r="GA1746">
        <v>1</v>
      </c>
    </row>
    <row r="1747" spans="1:183" x14ac:dyDescent="0.3">
      <c r="A1747" t="s">
        <v>52</v>
      </c>
      <c r="B1747" t="s">
        <v>22</v>
      </c>
      <c r="C1747" t="s">
        <v>94</v>
      </c>
      <c r="D1747" s="6">
        <v>44809</v>
      </c>
      <c r="FZ1747">
        <v>0</v>
      </c>
      <c r="GA1747">
        <v>1</v>
      </c>
    </row>
    <row r="1748" spans="1:183" x14ac:dyDescent="0.3">
      <c r="A1748" t="s">
        <v>52</v>
      </c>
      <c r="B1748" t="s">
        <v>22</v>
      </c>
      <c r="C1748" t="s">
        <v>94</v>
      </c>
      <c r="D1748" s="6">
        <v>44810</v>
      </c>
      <c r="FZ1748">
        <v>0</v>
      </c>
      <c r="GA1748">
        <v>1</v>
      </c>
    </row>
    <row r="1749" spans="1:183" x14ac:dyDescent="0.3">
      <c r="A1749" t="s">
        <v>52</v>
      </c>
      <c r="B1749" t="s">
        <v>22</v>
      </c>
      <c r="C1749" t="s">
        <v>94</v>
      </c>
      <c r="D1749" s="6">
        <v>44811</v>
      </c>
      <c r="FZ1749">
        <v>0</v>
      </c>
      <c r="GA1749">
        <v>1</v>
      </c>
    </row>
    <row r="1750" spans="1:183" x14ac:dyDescent="0.3">
      <c r="A1750" t="s">
        <v>52</v>
      </c>
      <c r="B1750" t="s">
        <v>22</v>
      </c>
      <c r="C1750" t="s">
        <v>94</v>
      </c>
      <c r="D1750" s="6">
        <v>44812</v>
      </c>
      <c r="FZ1750">
        <v>0</v>
      </c>
      <c r="GA1750">
        <v>1</v>
      </c>
    </row>
    <row r="1751" spans="1:183" x14ac:dyDescent="0.3">
      <c r="A1751" t="s">
        <v>52</v>
      </c>
      <c r="B1751" t="s">
        <v>22</v>
      </c>
      <c r="C1751" t="s">
        <v>94</v>
      </c>
      <c r="D1751" s="6">
        <v>44813</v>
      </c>
      <c r="FZ1751">
        <v>0</v>
      </c>
      <c r="GA1751">
        <v>1</v>
      </c>
    </row>
    <row r="1752" spans="1:183" x14ac:dyDescent="0.3">
      <c r="A1752" t="s">
        <v>52</v>
      </c>
      <c r="B1752" t="s">
        <v>22</v>
      </c>
      <c r="C1752" t="s">
        <v>102</v>
      </c>
      <c r="D1752" s="6">
        <v>44753</v>
      </c>
      <c r="FZ1752">
        <v>0</v>
      </c>
      <c r="GA1752">
        <v>1</v>
      </c>
    </row>
    <row r="1753" spans="1:183" x14ac:dyDescent="0.3">
      <c r="A1753" t="s">
        <v>52</v>
      </c>
      <c r="B1753" t="s">
        <v>22</v>
      </c>
      <c r="C1753" t="s">
        <v>102</v>
      </c>
      <c r="D1753" s="6">
        <v>44758</v>
      </c>
      <c r="FZ1753">
        <v>0</v>
      </c>
      <c r="GA1753">
        <v>1</v>
      </c>
    </row>
    <row r="1754" spans="1:183" x14ac:dyDescent="0.3">
      <c r="A1754" t="s">
        <v>52</v>
      </c>
      <c r="B1754" t="s">
        <v>22</v>
      </c>
      <c r="C1754" t="s">
        <v>102</v>
      </c>
      <c r="D1754" s="6">
        <v>44759</v>
      </c>
      <c r="FZ1754">
        <v>0</v>
      </c>
      <c r="GA1754">
        <v>1</v>
      </c>
    </row>
    <row r="1755" spans="1:183" x14ac:dyDescent="0.3">
      <c r="A1755" t="s">
        <v>52</v>
      </c>
      <c r="B1755" t="s">
        <v>22</v>
      </c>
      <c r="C1755" t="s">
        <v>102</v>
      </c>
      <c r="D1755" s="6">
        <v>44766</v>
      </c>
      <c r="FZ1755">
        <v>0</v>
      </c>
      <c r="GA1755">
        <v>1</v>
      </c>
    </row>
    <row r="1756" spans="1:183" x14ac:dyDescent="0.3">
      <c r="A1756" t="s">
        <v>52</v>
      </c>
      <c r="B1756" t="s">
        <v>22</v>
      </c>
      <c r="C1756" t="s">
        <v>102</v>
      </c>
      <c r="D1756" s="6">
        <v>44771</v>
      </c>
      <c r="FZ1756">
        <v>0</v>
      </c>
      <c r="GA1756">
        <v>1</v>
      </c>
    </row>
    <row r="1757" spans="1:183" x14ac:dyDescent="0.3">
      <c r="A1757" t="s">
        <v>52</v>
      </c>
      <c r="B1757" t="s">
        <v>22</v>
      </c>
      <c r="C1757" t="s">
        <v>102</v>
      </c>
      <c r="D1757" s="6">
        <v>44789</v>
      </c>
      <c r="FZ1757">
        <v>0</v>
      </c>
      <c r="GA1757">
        <v>1</v>
      </c>
    </row>
    <row r="1758" spans="1:183" x14ac:dyDescent="0.3">
      <c r="A1758" t="s">
        <v>52</v>
      </c>
      <c r="B1758" t="s">
        <v>22</v>
      </c>
      <c r="C1758" t="s">
        <v>102</v>
      </c>
      <c r="D1758" s="6">
        <v>44790</v>
      </c>
      <c r="FZ1758">
        <v>0</v>
      </c>
      <c r="GA1758">
        <v>1</v>
      </c>
    </row>
    <row r="1759" spans="1:183" x14ac:dyDescent="0.3">
      <c r="A1759" t="s">
        <v>52</v>
      </c>
      <c r="B1759" t="s">
        <v>22</v>
      </c>
      <c r="C1759" t="s">
        <v>102</v>
      </c>
      <c r="D1759" s="6">
        <v>44792</v>
      </c>
      <c r="FZ1759">
        <v>0</v>
      </c>
      <c r="GA1759">
        <v>1</v>
      </c>
    </row>
    <row r="1760" spans="1:183" x14ac:dyDescent="0.3">
      <c r="A1760" t="s">
        <v>52</v>
      </c>
      <c r="B1760" t="s">
        <v>22</v>
      </c>
      <c r="C1760" t="s">
        <v>102</v>
      </c>
      <c r="D1760" s="6">
        <v>44806</v>
      </c>
      <c r="FZ1760">
        <v>0</v>
      </c>
      <c r="GA1760">
        <v>1</v>
      </c>
    </row>
    <row r="1761" spans="1:183" x14ac:dyDescent="0.3">
      <c r="A1761" t="s">
        <v>52</v>
      </c>
      <c r="B1761" t="s">
        <v>22</v>
      </c>
      <c r="C1761" t="s">
        <v>102</v>
      </c>
      <c r="D1761" s="6">
        <v>44809</v>
      </c>
      <c r="FZ1761">
        <v>0</v>
      </c>
      <c r="GA1761">
        <v>1</v>
      </c>
    </row>
    <row r="1762" spans="1:183" x14ac:dyDescent="0.3">
      <c r="A1762" t="s">
        <v>52</v>
      </c>
      <c r="B1762" t="s">
        <v>22</v>
      </c>
      <c r="C1762" t="s">
        <v>102</v>
      </c>
      <c r="D1762" s="6">
        <v>44810</v>
      </c>
      <c r="FZ1762">
        <v>0</v>
      </c>
      <c r="GA1762">
        <v>1</v>
      </c>
    </row>
    <row r="1763" spans="1:183" x14ac:dyDescent="0.3">
      <c r="A1763" t="s">
        <v>52</v>
      </c>
      <c r="B1763" t="s">
        <v>22</v>
      </c>
      <c r="C1763" t="s">
        <v>102</v>
      </c>
      <c r="D1763" s="6">
        <v>44811</v>
      </c>
      <c r="FZ1763">
        <v>0</v>
      </c>
      <c r="GA1763">
        <v>1</v>
      </c>
    </row>
    <row r="1764" spans="1:183" x14ac:dyDescent="0.3">
      <c r="A1764" t="s">
        <v>52</v>
      </c>
      <c r="B1764" t="s">
        <v>22</v>
      </c>
      <c r="C1764" t="s">
        <v>102</v>
      </c>
      <c r="D1764" s="6">
        <v>44812</v>
      </c>
      <c r="FZ1764">
        <v>0</v>
      </c>
      <c r="GA1764">
        <v>1</v>
      </c>
    </row>
    <row r="1765" spans="1:183" x14ac:dyDescent="0.3">
      <c r="A1765" t="s">
        <v>52</v>
      </c>
      <c r="B1765" t="s">
        <v>22</v>
      </c>
      <c r="C1765" t="s">
        <v>102</v>
      </c>
      <c r="D1765" s="6">
        <v>44813</v>
      </c>
      <c r="FZ1765">
        <v>0</v>
      </c>
      <c r="GA1765">
        <v>1</v>
      </c>
    </row>
    <row r="1766" spans="1:183" x14ac:dyDescent="0.3">
      <c r="A1766" t="s">
        <v>52</v>
      </c>
      <c r="B1766" t="s">
        <v>22</v>
      </c>
      <c r="C1766" t="s">
        <v>103</v>
      </c>
      <c r="D1766" s="6">
        <v>44753</v>
      </c>
      <c r="FZ1766">
        <v>0</v>
      </c>
      <c r="GA1766">
        <v>1</v>
      </c>
    </row>
    <row r="1767" spans="1:183" x14ac:dyDescent="0.3">
      <c r="A1767" t="s">
        <v>52</v>
      </c>
      <c r="B1767" t="s">
        <v>22</v>
      </c>
      <c r="C1767" t="s">
        <v>103</v>
      </c>
      <c r="D1767" s="6">
        <v>44758</v>
      </c>
      <c r="FZ1767">
        <v>0</v>
      </c>
      <c r="GA1767">
        <v>1</v>
      </c>
    </row>
    <row r="1768" spans="1:183" x14ac:dyDescent="0.3">
      <c r="A1768" t="s">
        <v>52</v>
      </c>
      <c r="B1768" t="s">
        <v>22</v>
      </c>
      <c r="C1768" t="s">
        <v>103</v>
      </c>
      <c r="D1768" s="6">
        <v>44759</v>
      </c>
      <c r="FZ1768">
        <v>0</v>
      </c>
      <c r="GA1768">
        <v>1</v>
      </c>
    </row>
    <row r="1769" spans="1:183" x14ac:dyDescent="0.3">
      <c r="A1769" t="s">
        <v>52</v>
      </c>
      <c r="B1769" t="s">
        <v>22</v>
      </c>
      <c r="C1769" t="s">
        <v>103</v>
      </c>
      <c r="D1769" s="6">
        <v>44766</v>
      </c>
      <c r="FZ1769">
        <v>0</v>
      </c>
      <c r="GA1769">
        <v>1</v>
      </c>
    </row>
    <row r="1770" spans="1:183" x14ac:dyDescent="0.3">
      <c r="A1770" t="s">
        <v>52</v>
      </c>
      <c r="B1770" t="s">
        <v>22</v>
      </c>
      <c r="C1770" t="s">
        <v>103</v>
      </c>
      <c r="D1770" s="6">
        <v>44771</v>
      </c>
      <c r="FZ1770">
        <v>0</v>
      </c>
      <c r="GA1770">
        <v>1</v>
      </c>
    </row>
    <row r="1771" spans="1:183" x14ac:dyDescent="0.3">
      <c r="A1771" t="s">
        <v>52</v>
      </c>
      <c r="B1771" t="s">
        <v>22</v>
      </c>
      <c r="C1771" t="s">
        <v>103</v>
      </c>
      <c r="D1771" s="6">
        <v>44789</v>
      </c>
      <c r="FZ1771">
        <v>0</v>
      </c>
      <c r="GA1771">
        <v>1</v>
      </c>
    </row>
    <row r="1772" spans="1:183" x14ac:dyDescent="0.3">
      <c r="A1772" t="s">
        <v>52</v>
      </c>
      <c r="B1772" t="s">
        <v>22</v>
      </c>
      <c r="C1772" t="s">
        <v>103</v>
      </c>
      <c r="D1772" s="6">
        <v>44790</v>
      </c>
      <c r="FZ1772">
        <v>0</v>
      </c>
      <c r="GA1772">
        <v>1</v>
      </c>
    </row>
    <row r="1773" spans="1:183" x14ac:dyDescent="0.3">
      <c r="A1773" t="s">
        <v>52</v>
      </c>
      <c r="B1773" t="s">
        <v>22</v>
      </c>
      <c r="C1773" t="s">
        <v>103</v>
      </c>
      <c r="D1773" s="6">
        <v>44792</v>
      </c>
      <c r="FZ1773">
        <v>0</v>
      </c>
      <c r="GA1773">
        <v>1</v>
      </c>
    </row>
    <row r="1774" spans="1:183" x14ac:dyDescent="0.3">
      <c r="A1774" t="s">
        <v>52</v>
      </c>
      <c r="B1774" t="s">
        <v>22</v>
      </c>
      <c r="C1774" t="s">
        <v>103</v>
      </c>
      <c r="D1774" s="6">
        <v>44806</v>
      </c>
      <c r="FZ1774">
        <v>0</v>
      </c>
      <c r="GA1774">
        <v>1</v>
      </c>
    </row>
    <row r="1775" spans="1:183" x14ac:dyDescent="0.3">
      <c r="A1775" t="s">
        <v>52</v>
      </c>
      <c r="B1775" t="s">
        <v>22</v>
      </c>
      <c r="C1775" t="s">
        <v>103</v>
      </c>
      <c r="D1775" s="6">
        <v>44809</v>
      </c>
      <c r="FZ1775">
        <v>0</v>
      </c>
      <c r="GA1775">
        <v>1</v>
      </c>
    </row>
    <row r="1776" spans="1:183" x14ac:dyDescent="0.3">
      <c r="A1776" t="s">
        <v>52</v>
      </c>
      <c r="B1776" t="s">
        <v>22</v>
      </c>
      <c r="C1776" t="s">
        <v>103</v>
      </c>
      <c r="D1776" s="6">
        <v>44810</v>
      </c>
      <c r="FZ1776">
        <v>0</v>
      </c>
      <c r="GA1776">
        <v>1</v>
      </c>
    </row>
    <row r="1777" spans="1:183" x14ac:dyDescent="0.3">
      <c r="A1777" t="s">
        <v>52</v>
      </c>
      <c r="B1777" t="s">
        <v>22</v>
      </c>
      <c r="C1777" t="s">
        <v>103</v>
      </c>
      <c r="D1777" s="6">
        <v>44811</v>
      </c>
      <c r="FZ1777">
        <v>0</v>
      </c>
      <c r="GA1777">
        <v>1</v>
      </c>
    </row>
    <row r="1778" spans="1:183" x14ac:dyDescent="0.3">
      <c r="A1778" t="s">
        <v>52</v>
      </c>
      <c r="B1778" t="s">
        <v>22</v>
      </c>
      <c r="C1778" t="s">
        <v>103</v>
      </c>
      <c r="D1778" s="6">
        <v>44812</v>
      </c>
      <c r="FZ1778">
        <v>0</v>
      </c>
      <c r="GA1778">
        <v>1</v>
      </c>
    </row>
    <row r="1779" spans="1:183" x14ac:dyDescent="0.3">
      <c r="A1779" t="s">
        <v>52</v>
      </c>
      <c r="B1779" t="s">
        <v>22</v>
      </c>
      <c r="C1779" t="s">
        <v>103</v>
      </c>
      <c r="D1779" s="6">
        <v>44813</v>
      </c>
      <c r="FZ1779">
        <v>0</v>
      </c>
      <c r="GA1779">
        <v>1</v>
      </c>
    </row>
    <row r="1780" spans="1:183" x14ac:dyDescent="0.3">
      <c r="A1780" t="s">
        <v>52</v>
      </c>
      <c r="B1780" t="s">
        <v>22</v>
      </c>
      <c r="C1780" t="s">
        <v>108</v>
      </c>
      <c r="D1780" s="6">
        <v>44753</v>
      </c>
      <c r="FZ1780">
        <v>0</v>
      </c>
      <c r="GA1780">
        <v>1</v>
      </c>
    </row>
    <row r="1781" spans="1:183" x14ac:dyDescent="0.3">
      <c r="A1781" t="s">
        <v>52</v>
      </c>
      <c r="B1781" t="s">
        <v>22</v>
      </c>
      <c r="C1781" t="s">
        <v>108</v>
      </c>
      <c r="D1781" s="6">
        <v>44758</v>
      </c>
      <c r="FZ1781">
        <v>0</v>
      </c>
      <c r="GA1781">
        <v>1</v>
      </c>
    </row>
    <row r="1782" spans="1:183" x14ac:dyDescent="0.3">
      <c r="A1782" t="s">
        <v>52</v>
      </c>
      <c r="B1782" t="s">
        <v>22</v>
      </c>
      <c r="C1782" t="s">
        <v>108</v>
      </c>
      <c r="D1782" s="6">
        <v>44759</v>
      </c>
      <c r="FZ1782">
        <v>0</v>
      </c>
      <c r="GA1782">
        <v>1</v>
      </c>
    </row>
    <row r="1783" spans="1:183" x14ac:dyDescent="0.3">
      <c r="A1783" t="s">
        <v>52</v>
      </c>
      <c r="B1783" t="s">
        <v>22</v>
      </c>
      <c r="C1783" t="s">
        <v>108</v>
      </c>
      <c r="D1783" s="6">
        <v>44766</v>
      </c>
      <c r="FZ1783">
        <v>0</v>
      </c>
      <c r="GA1783">
        <v>1</v>
      </c>
    </row>
    <row r="1784" spans="1:183" x14ac:dyDescent="0.3">
      <c r="A1784" t="s">
        <v>52</v>
      </c>
      <c r="B1784" t="s">
        <v>22</v>
      </c>
      <c r="C1784" t="s">
        <v>108</v>
      </c>
      <c r="D1784" s="6">
        <v>44771</v>
      </c>
      <c r="FZ1784">
        <v>0</v>
      </c>
      <c r="GA1784">
        <v>1</v>
      </c>
    </row>
    <row r="1785" spans="1:183" x14ac:dyDescent="0.3">
      <c r="A1785" t="s">
        <v>52</v>
      </c>
      <c r="B1785" t="s">
        <v>22</v>
      </c>
      <c r="C1785" t="s">
        <v>108</v>
      </c>
      <c r="D1785" s="6">
        <v>44789</v>
      </c>
      <c r="FZ1785">
        <v>0</v>
      </c>
      <c r="GA1785">
        <v>1</v>
      </c>
    </row>
    <row r="1786" spans="1:183" x14ac:dyDescent="0.3">
      <c r="A1786" t="s">
        <v>52</v>
      </c>
      <c r="B1786" t="s">
        <v>22</v>
      </c>
      <c r="C1786" t="s">
        <v>108</v>
      </c>
      <c r="D1786" s="6">
        <v>44790</v>
      </c>
      <c r="FZ1786">
        <v>0</v>
      </c>
      <c r="GA1786">
        <v>1</v>
      </c>
    </row>
    <row r="1787" spans="1:183" x14ac:dyDescent="0.3">
      <c r="A1787" t="s">
        <v>52</v>
      </c>
      <c r="B1787" t="s">
        <v>22</v>
      </c>
      <c r="C1787" t="s">
        <v>108</v>
      </c>
      <c r="D1787" s="6">
        <v>44792</v>
      </c>
      <c r="FZ1787">
        <v>0</v>
      </c>
      <c r="GA1787">
        <v>1</v>
      </c>
    </row>
    <row r="1788" spans="1:183" x14ac:dyDescent="0.3">
      <c r="A1788" t="s">
        <v>52</v>
      </c>
      <c r="B1788" t="s">
        <v>22</v>
      </c>
      <c r="C1788" t="s">
        <v>108</v>
      </c>
      <c r="D1788" s="6">
        <v>44806</v>
      </c>
      <c r="FZ1788">
        <v>0</v>
      </c>
      <c r="GA1788">
        <v>1</v>
      </c>
    </row>
    <row r="1789" spans="1:183" x14ac:dyDescent="0.3">
      <c r="A1789" t="s">
        <v>52</v>
      </c>
      <c r="B1789" t="s">
        <v>22</v>
      </c>
      <c r="C1789" t="s">
        <v>108</v>
      </c>
      <c r="D1789" s="6">
        <v>44809</v>
      </c>
      <c r="FZ1789">
        <v>0</v>
      </c>
      <c r="GA1789">
        <v>1</v>
      </c>
    </row>
    <row r="1790" spans="1:183" x14ac:dyDescent="0.3">
      <c r="A1790" t="s">
        <v>52</v>
      </c>
      <c r="B1790" t="s">
        <v>22</v>
      </c>
      <c r="C1790" t="s">
        <v>108</v>
      </c>
      <c r="D1790" s="6">
        <v>44810</v>
      </c>
      <c r="FZ1790">
        <v>0</v>
      </c>
      <c r="GA1790">
        <v>1</v>
      </c>
    </row>
    <row r="1791" spans="1:183" x14ac:dyDescent="0.3">
      <c r="A1791" t="s">
        <v>52</v>
      </c>
      <c r="B1791" t="s">
        <v>22</v>
      </c>
      <c r="C1791" t="s">
        <v>108</v>
      </c>
      <c r="D1791" s="6">
        <v>44811</v>
      </c>
      <c r="FZ1791">
        <v>0</v>
      </c>
      <c r="GA1791">
        <v>1</v>
      </c>
    </row>
    <row r="1792" spans="1:183" x14ac:dyDescent="0.3">
      <c r="A1792" t="s">
        <v>52</v>
      </c>
      <c r="B1792" t="s">
        <v>22</v>
      </c>
      <c r="C1792" t="s">
        <v>108</v>
      </c>
      <c r="D1792" s="6">
        <v>44812</v>
      </c>
      <c r="FZ1792">
        <v>0</v>
      </c>
      <c r="GA1792">
        <v>1</v>
      </c>
    </row>
    <row r="1793" spans="1:183" x14ac:dyDescent="0.3">
      <c r="A1793" t="s">
        <v>52</v>
      </c>
      <c r="B1793" t="s">
        <v>22</v>
      </c>
      <c r="C1793" t="s">
        <v>108</v>
      </c>
      <c r="D1793" s="6">
        <v>44813</v>
      </c>
      <c r="FZ1793">
        <v>0</v>
      </c>
      <c r="GA1793">
        <v>1</v>
      </c>
    </row>
    <row r="1794" spans="1:183" x14ac:dyDescent="0.3">
      <c r="A1794" t="s">
        <v>52</v>
      </c>
      <c r="B1794" t="s">
        <v>22</v>
      </c>
      <c r="C1794" t="s">
        <v>106</v>
      </c>
      <c r="D1794" s="6">
        <v>44753</v>
      </c>
      <c r="FZ1794">
        <v>0</v>
      </c>
      <c r="GA1794">
        <v>1</v>
      </c>
    </row>
    <row r="1795" spans="1:183" x14ac:dyDescent="0.3">
      <c r="A1795" t="s">
        <v>52</v>
      </c>
      <c r="B1795" t="s">
        <v>22</v>
      </c>
      <c r="C1795" t="s">
        <v>106</v>
      </c>
      <c r="D1795" s="6">
        <v>44758</v>
      </c>
      <c r="FZ1795">
        <v>0</v>
      </c>
      <c r="GA1795">
        <v>1</v>
      </c>
    </row>
    <row r="1796" spans="1:183" x14ac:dyDescent="0.3">
      <c r="A1796" t="s">
        <v>52</v>
      </c>
      <c r="B1796" t="s">
        <v>22</v>
      </c>
      <c r="C1796" t="s">
        <v>106</v>
      </c>
      <c r="D1796" s="6">
        <v>44759</v>
      </c>
      <c r="FZ1796">
        <v>0</v>
      </c>
      <c r="GA1796">
        <v>1</v>
      </c>
    </row>
    <row r="1797" spans="1:183" x14ac:dyDescent="0.3">
      <c r="A1797" t="s">
        <v>52</v>
      </c>
      <c r="B1797" t="s">
        <v>22</v>
      </c>
      <c r="C1797" t="s">
        <v>106</v>
      </c>
      <c r="D1797" s="6">
        <v>44766</v>
      </c>
      <c r="FZ1797">
        <v>0</v>
      </c>
      <c r="GA1797">
        <v>1</v>
      </c>
    </row>
    <row r="1798" spans="1:183" x14ac:dyDescent="0.3">
      <c r="A1798" t="s">
        <v>52</v>
      </c>
      <c r="B1798" t="s">
        <v>22</v>
      </c>
      <c r="C1798" t="s">
        <v>106</v>
      </c>
      <c r="D1798" s="6">
        <v>44771</v>
      </c>
      <c r="FZ1798">
        <v>0</v>
      </c>
      <c r="GA1798">
        <v>1</v>
      </c>
    </row>
    <row r="1799" spans="1:183" x14ac:dyDescent="0.3">
      <c r="A1799" t="s">
        <v>52</v>
      </c>
      <c r="B1799" t="s">
        <v>22</v>
      </c>
      <c r="C1799" t="s">
        <v>106</v>
      </c>
      <c r="D1799" s="6">
        <v>44789</v>
      </c>
      <c r="FZ1799">
        <v>0</v>
      </c>
      <c r="GA1799">
        <v>1</v>
      </c>
    </row>
    <row r="1800" spans="1:183" x14ac:dyDescent="0.3">
      <c r="A1800" t="s">
        <v>52</v>
      </c>
      <c r="B1800" t="s">
        <v>22</v>
      </c>
      <c r="C1800" t="s">
        <v>106</v>
      </c>
      <c r="D1800" s="6">
        <v>44790</v>
      </c>
      <c r="FZ1800">
        <v>0</v>
      </c>
      <c r="GA1800">
        <v>1</v>
      </c>
    </row>
    <row r="1801" spans="1:183" x14ac:dyDescent="0.3">
      <c r="A1801" t="s">
        <v>52</v>
      </c>
      <c r="B1801" t="s">
        <v>22</v>
      </c>
      <c r="C1801" t="s">
        <v>106</v>
      </c>
      <c r="D1801" s="6">
        <v>44792</v>
      </c>
      <c r="FZ1801">
        <v>0</v>
      </c>
      <c r="GA1801">
        <v>1</v>
      </c>
    </row>
    <row r="1802" spans="1:183" x14ac:dyDescent="0.3">
      <c r="A1802" t="s">
        <v>52</v>
      </c>
      <c r="B1802" t="s">
        <v>22</v>
      </c>
      <c r="C1802" t="s">
        <v>106</v>
      </c>
      <c r="D1802" s="6">
        <v>44806</v>
      </c>
      <c r="FZ1802">
        <v>0</v>
      </c>
      <c r="GA1802">
        <v>1</v>
      </c>
    </row>
    <row r="1803" spans="1:183" x14ac:dyDescent="0.3">
      <c r="A1803" t="s">
        <v>52</v>
      </c>
      <c r="B1803" t="s">
        <v>22</v>
      </c>
      <c r="C1803" t="s">
        <v>106</v>
      </c>
      <c r="D1803" s="6">
        <v>44809</v>
      </c>
      <c r="FZ1803">
        <v>0</v>
      </c>
      <c r="GA1803">
        <v>1</v>
      </c>
    </row>
    <row r="1804" spans="1:183" x14ac:dyDescent="0.3">
      <c r="A1804" t="s">
        <v>52</v>
      </c>
      <c r="B1804" t="s">
        <v>22</v>
      </c>
      <c r="C1804" t="s">
        <v>106</v>
      </c>
      <c r="D1804" s="6">
        <v>44810</v>
      </c>
      <c r="FZ1804">
        <v>0</v>
      </c>
      <c r="GA1804">
        <v>1</v>
      </c>
    </row>
    <row r="1805" spans="1:183" x14ac:dyDescent="0.3">
      <c r="A1805" t="s">
        <v>52</v>
      </c>
      <c r="B1805" t="s">
        <v>22</v>
      </c>
      <c r="C1805" t="s">
        <v>106</v>
      </c>
      <c r="D1805" s="6">
        <v>44811</v>
      </c>
      <c r="FZ1805">
        <v>0</v>
      </c>
      <c r="GA1805">
        <v>1</v>
      </c>
    </row>
    <row r="1806" spans="1:183" x14ac:dyDescent="0.3">
      <c r="A1806" t="s">
        <v>52</v>
      </c>
      <c r="B1806" t="s">
        <v>22</v>
      </c>
      <c r="C1806" t="s">
        <v>106</v>
      </c>
      <c r="D1806" s="6">
        <v>44812</v>
      </c>
      <c r="FZ1806">
        <v>0</v>
      </c>
      <c r="GA1806">
        <v>1</v>
      </c>
    </row>
    <row r="1807" spans="1:183" x14ac:dyDescent="0.3">
      <c r="A1807" t="s">
        <v>52</v>
      </c>
      <c r="B1807" t="s">
        <v>22</v>
      </c>
      <c r="C1807" t="s">
        <v>106</v>
      </c>
      <c r="D1807" s="6">
        <v>44813</v>
      </c>
      <c r="FZ1807">
        <v>0</v>
      </c>
      <c r="GA1807">
        <v>1</v>
      </c>
    </row>
    <row r="1808" spans="1:183" x14ac:dyDescent="0.3">
      <c r="A1808" t="s">
        <v>52</v>
      </c>
      <c r="B1808" t="s">
        <v>22</v>
      </c>
      <c r="C1808" t="s">
        <v>107</v>
      </c>
      <c r="D1808" s="6">
        <v>44753</v>
      </c>
      <c r="FZ1808">
        <v>0</v>
      </c>
      <c r="GA1808">
        <v>1</v>
      </c>
    </row>
    <row r="1809" spans="1:183" x14ac:dyDescent="0.3">
      <c r="A1809" t="s">
        <v>52</v>
      </c>
      <c r="B1809" t="s">
        <v>22</v>
      </c>
      <c r="C1809" t="s">
        <v>107</v>
      </c>
      <c r="D1809" s="6">
        <v>44758</v>
      </c>
      <c r="FZ1809">
        <v>0</v>
      </c>
      <c r="GA1809">
        <v>1</v>
      </c>
    </row>
    <row r="1810" spans="1:183" x14ac:dyDescent="0.3">
      <c r="A1810" t="s">
        <v>52</v>
      </c>
      <c r="B1810" t="s">
        <v>22</v>
      </c>
      <c r="C1810" t="s">
        <v>107</v>
      </c>
      <c r="D1810" s="6">
        <v>44759</v>
      </c>
      <c r="FZ1810">
        <v>0</v>
      </c>
      <c r="GA1810">
        <v>1</v>
      </c>
    </row>
    <row r="1811" spans="1:183" x14ac:dyDescent="0.3">
      <c r="A1811" t="s">
        <v>52</v>
      </c>
      <c r="B1811" t="s">
        <v>22</v>
      </c>
      <c r="C1811" t="s">
        <v>107</v>
      </c>
      <c r="D1811" s="6">
        <v>44766</v>
      </c>
      <c r="FZ1811">
        <v>0</v>
      </c>
      <c r="GA1811">
        <v>1</v>
      </c>
    </row>
    <row r="1812" spans="1:183" x14ac:dyDescent="0.3">
      <c r="A1812" t="s">
        <v>52</v>
      </c>
      <c r="B1812" t="s">
        <v>22</v>
      </c>
      <c r="C1812" t="s">
        <v>107</v>
      </c>
      <c r="D1812" s="6">
        <v>44771</v>
      </c>
      <c r="FZ1812">
        <v>0</v>
      </c>
      <c r="GA1812">
        <v>1</v>
      </c>
    </row>
    <row r="1813" spans="1:183" x14ac:dyDescent="0.3">
      <c r="A1813" t="s">
        <v>52</v>
      </c>
      <c r="B1813" t="s">
        <v>22</v>
      </c>
      <c r="C1813" t="s">
        <v>107</v>
      </c>
      <c r="D1813" s="6">
        <v>44789</v>
      </c>
      <c r="FZ1813">
        <v>0</v>
      </c>
      <c r="GA1813">
        <v>1</v>
      </c>
    </row>
    <row r="1814" spans="1:183" x14ac:dyDescent="0.3">
      <c r="A1814" t="s">
        <v>52</v>
      </c>
      <c r="B1814" t="s">
        <v>22</v>
      </c>
      <c r="C1814" t="s">
        <v>107</v>
      </c>
      <c r="D1814" s="6">
        <v>44790</v>
      </c>
      <c r="FZ1814">
        <v>0</v>
      </c>
      <c r="GA1814">
        <v>1</v>
      </c>
    </row>
    <row r="1815" spans="1:183" x14ac:dyDescent="0.3">
      <c r="A1815" t="s">
        <v>52</v>
      </c>
      <c r="B1815" t="s">
        <v>22</v>
      </c>
      <c r="C1815" t="s">
        <v>107</v>
      </c>
      <c r="D1815" s="6">
        <v>44792</v>
      </c>
      <c r="FZ1815">
        <v>0</v>
      </c>
      <c r="GA1815">
        <v>1</v>
      </c>
    </row>
    <row r="1816" spans="1:183" x14ac:dyDescent="0.3">
      <c r="A1816" t="s">
        <v>52</v>
      </c>
      <c r="B1816" t="s">
        <v>22</v>
      </c>
      <c r="C1816" t="s">
        <v>107</v>
      </c>
      <c r="D1816" s="6">
        <v>44806</v>
      </c>
      <c r="FZ1816">
        <v>0</v>
      </c>
      <c r="GA1816">
        <v>1</v>
      </c>
    </row>
    <row r="1817" spans="1:183" x14ac:dyDescent="0.3">
      <c r="A1817" t="s">
        <v>52</v>
      </c>
      <c r="B1817" t="s">
        <v>22</v>
      </c>
      <c r="C1817" t="s">
        <v>107</v>
      </c>
      <c r="D1817" s="6">
        <v>44809</v>
      </c>
      <c r="FZ1817">
        <v>0</v>
      </c>
      <c r="GA1817">
        <v>1</v>
      </c>
    </row>
    <row r="1818" spans="1:183" x14ac:dyDescent="0.3">
      <c r="A1818" t="s">
        <v>52</v>
      </c>
      <c r="B1818" t="s">
        <v>22</v>
      </c>
      <c r="C1818" t="s">
        <v>107</v>
      </c>
      <c r="D1818" s="6">
        <v>44810</v>
      </c>
      <c r="FZ1818">
        <v>0</v>
      </c>
      <c r="GA1818">
        <v>1</v>
      </c>
    </row>
    <row r="1819" spans="1:183" x14ac:dyDescent="0.3">
      <c r="A1819" t="s">
        <v>52</v>
      </c>
      <c r="B1819" t="s">
        <v>22</v>
      </c>
      <c r="C1819" t="s">
        <v>107</v>
      </c>
      <c r="D1819" s="6">
        <v>44811</v>
      </c>
      <c r="FZ1819">
        <v>0</v>
      </c>
      <c r="GA1819">
        <v>1</v>
      </c>
    </row>
    <row r="1820" spans="1:183" x14ac:dyDescent="0.3">
      <c r="A1820" t="s">
        <v>52</v>
      </c>
      <c r="B1820" t="s">
        <v>22</v>
      </c>
      <c r="C1820" t="s">
        <v>107</v>
      </c>
      <c r="D1820" s="6">
        <v>44812</v>
      </c>
      <c r="FZ1820">
        <v>0</v>
      </c>
      <c r="GA1820">
        <v>1</v>
      </c>
    </row>
    <row r="1821" spans="1:183" x14ac:dyDescent="0.3">
      <c r="A1821" t="s">
        <v>52</v>
      </c>
      <c r="B1821" t="s">
        <v>22</v>
      </c>
      <c r="C1821" t="s">
        <v>107</v>
      </c>
      <c r="D1821" s="6">
        <v>44813</v>
      </c>
      <c r="FZ1821">
        <v>0</v>
      </c>
      <c r="GA1821">
        <v>1</v>
      </c>
    </row>
    <row r="1822" spans="1:183" x14ac:dyDescent="0.3">
      <c r="A1822" t="s">
        <v>52</v>
      </c>
      <c r="B1822" t="s">
        <v>22</v>
      </c>
      <c r="C1822" t="s">
        <v>97</v>
      </c>
      <c r="D1822" s="6">
        <v>44753</v>
      </c>
      <c r="FZ1822">
        <v>0</v>
      </c>
      <c r="GA1822">
        <v>1</v>
      </c>
    </row>
    <row r="1823" spans="1:183" x14ac:dyDescent="0.3">
      <c r="A1823" t="s">
        <v>52</v>
      </c>
      <c r="B1823" t="s">
        <v>22</v>
      </c>
      <c r="C1823" t="s">
        <v>97</v>
      </c>
      <c r="D1823" s="6">
        <v>44758</v>
      </c>
      <c r="FZ1823">
        <v>0</v>
      </c>
      <c r="GA1823">
        <v>1</v>
      </c>
    </row>
    <row r="1824" spans="1:183" x14ac:dyDescent="0.3">
      <c r="A1824" t="s">
        <v>52</v>
      </c>
      <c r="B1824" t="s">
        <v>22</v>
      </c>
      <c r="C1824" t="s">
        <v>97</v>
      </c>
      <c r="D1824" s="6">
        <v>44759</v>
      </c>
      <c r="FZ1824">
        <v>0</v>
      </c>
      <c r="GA1824">
        <v>1</v>
      </c>
    </row>
    <row r="1825" spans="1:183" x14ac:dyDescent="0.3">
      <c r="A1825" t="s">
        <v>52</v>
      </c>
      <c r="B1825" t="s">
        <v>22</v>
      </c>
      <c r="C1825" t="s">
        <v>97</v>
      </c>
      <c r="D1825" s="6">
        <v>44766</v>
      </c>
      <c r="FZ1825">
        <v>0</v>
      </c>
      <c r="GA1825">
        <v>1</v>
      </c>
    </row>
    <row r="1826" spans="1:183" x14ac:dyDescent="0.3">
      <c r="A1826" t="s">
        <v>52</v>
      </c>
      <c r="B1826" t="s">
        <v>22</v>
      </c>
      <c r="C1826" t="s">
        <v>97</v>
      </c>
      <c r="D1826" s="6">
        <v>44771</v>
      </c>
      <c r="FZ1826">
        <v>0</v>
      </c>
      <c r="GA1826">
        <v>1</v>
      </c>
    </row>
    <row r="1827" spans="1:183" x14ac:dyDescent="0.3">
      <c r="A1827" t="s">
        <v>52</v>
      </c>
      <c r="B1827" t="s">
        <v>22</v>
      </c>
      <c r="C1827" t="s">
        <v>97</v>
      </c>
      <c r="D1827" s="6">
        <v>44789</v>
      </c>
      <c r="FZ1827">
        <v>0</v>
      </c>
      <c r="GA1827">
        <v>1</v>
      </c>
    </row>
    <row r="1828" spans="1:183" x14ac:dyDescent="0.3">
      <c r="A1828" t="s">
        <v>52</v>
      </c>
      <c r="B1828" t="s">
        <v>22</v>
      </c>
      <c r="C1828" t="s">
        <v>97</v>
      </c>
      <c r="D1828" s="6">
        <v>44790</v>
      </c>
      <c r="FZ1828">
        <v>0</v>
      </c>
      <c r="GA1828">
        <v>1</v>
      </c>
    </row>
    <row r="1829" spans="1:183" x14ac:dyDescent="0.3">
      <c r="A1829" t="s">
        <v>52</v>
      </c>
      <c r="B1829" t="s">
        <v>22</v>
      </c>
      <c r="C1829" t="s">
        <v>97</v>
      </c>
      <c r="D1829" s="6">
        <v>44792</v>
      </c>
      <c r="FZ1829">
        <v>0</v>
      </c>
      <c r="GA1829">
        <v>1</v>
      </c>
    </row>
    <row r="1830" spans="1:183" x14ac:dyDescent="0.3">
      <c r="A1830" t="s">
        <v>52</v>
      </c>
      <c r="B1830" t="s">
        <v>22</v>
      </c>
      <c r="C1830" t="s">
        <v>97</v>
      </c>
      <c r="D1830" s="6">
        <v>44806</v>
      </c>
      <c r="FZ1830">
        <v>0</v>
      </c>
      <c r="GA1830">
        <v>1</v>
      </c>
    </row>
    <row r="1831" spans="1:183" x14ac:dyDescent="0.3">
      <c r="A1831" t="s">
        <v>52</v>
      </c>
      <c r="B1831" t="s">
        <v>22</v>
      </c>
      <c r="C1831" t="s">
        <v>97</v>
      </c>
      <c r="D1831" s="6">
        <v>44809</v>
      </c>
      <c r="FZ1831">
        <v>0</v>
      </c>
      <c r="GA1831">
        <v>1</v>
      </c>
    </row>
    <row r="1832" spans="1:183" x14ac:dyDescent="0.3">
      <c r="A1832" t="s">
        <v>52</v>
      </c>
      <c r="B1832" t="s">
        <v>22</v>
      </c>
      <c r="C1832" t="s">
        <v>97</v>
      </c>
      <c r="D1832" s="6">
        <v>44810</v>
      </c>
      <c r="FZ1832">
        <v>0</v>
      </c>
      <c r="GA1832">
        <v>1</v>
      </c>
    </row>
    <row r="1833" spans="1:183" x14ac:dyDescent="0.3">
      <c r="A1833" t="s">
        <v>52</v>
      </c>
      <c r="B1833" t="s">
        <v>22</v>
      </c>
      <c r="C1833" t="s">
        <v>97</v>
      </c>
      <c r="D1833" s="6">
        <v>44811</v>
      </c>
      <c r="FZ1833">
        <v>0</v>
      </c>
      <c r="GA1833">
        <v>1</v>
      </c>
    </row>
    <row r="1834" spans="1:183" x14ac:dyDescent="0.3">
      <c r="A1834" t="s">
        <v>52</v>
      </c>
      <c r="B1834" t="s">
        <v>22</v>
      </c>
      <c r="C1834" t="s">
        <v>97</v>
      </c>
      <c r="D1834" s="6">
        <v>44812</v>
      </c>
      <c r="FZ1834">
        <v>0</v>
      </c>
      <c r="GA1834">
        <v>1</v>
      </c>
    </row>
    <row r="1835" spans="1:183" x14ac:dyDescent="0.3">
      <c r="A1835" t="s">
        <v>52</v>
      </c>
      <c r="B1835" t="s">
        <v>22</v>
      </c>
      <c r="C1835" t="s">
        <v>97</v>
      </c>
      <c r="D1835" s="6">
        <v>44813</v>
      </c>
      <c r="FZ1835">
        <v>0</v>
      </c>
      <c r="GA1835">
        <v>1</v>
      </c>
    </row>
    <row r="1836" spans="1:183" x14ac:dyDescent="0.3">
      <c r="A1836" t="s">
        <v>52</v>
      </c>
      <c r="B1836" t="s">
        <v>22</v>
      </c>
      <c r="C1836" t="s">
        <v>96</v>
      </c>
      <c r="D1836" s="6">
        <v>44753</v>
      </c>
      <c r="FZ1836">
        <v>0</v>
      </c>
      <c r="GA1836">
        <v>1</v>
      </c>
    </row>
    <row r="1837" spans="1:183" x14ac:dyDescent="0.3">
      <c r="A1837" t="s">
        <v>52</v>
      </c>
      <c r="B1837" t="s">
        <v>22</v>
      </c>
      <c r="C1837" t="s">
        <v>96</v>
      </c>
      <c r="D1837" s="6">
        <v>44758</v>
      </c>
      <c r="FZ1837">
        <v>0</v>
      </c>
      <c r="GA1837">
        <v>1</v>
      </c>
    </row>
    <row r="1838" spans="1:183" x14ac:dyDescent="0.3">
      <c r="A1838" t="s">
        <v>52</v>
      </c>
      <c r="B1838" t="s">
        <v>22</v>
      </c>
      <c r="C1838" t="s">
        <v>96</v>
      </c>
      <c r="D1838" s="6">
        <v>44759</v>
      </c>
      <c r="FZ1838">
        <v>0</v>
      </c>
      <c r="GA1838">
        <v>1</v>
      </c>
    </row>
    <row r="1839" spans="1:183" x14ac:dyDescent="0.3">
      <c r="A1839" t="s">
        <v>52</v>
      </c>
      <c r="B1839" t="s">
        <v>22</v>
      </c>
      <c r="C1839" t="s">
        <v>96</v>
      </c>
      <c r="D1839" s="6">
        <v>44766</v>
      </c>
      <c r="FZ1839">
        <v>0</v>
      </c>
      <c r="GA1839">
        <v>1</v>
      </c>
    </row>
    <row r="1840" spans="1:183" x14ac:dyDescent="0.3">
      <c r="A1840" t="s">
        <v>52</v>
      </c>
      <c r="B1840" t="s">
        <v>22</v>
      </c>
      <c r="C1840" t="s">
        <v>96</v>
      </c>
      <c r="D1840" s="6">
        <v>44771</v>
      </c>
      <c r="FZ1840">
        <v>0</v>
      </c>
      <c r="GA1840">
        <v>1</v>
      </c>
    </row>
    <row r="1841" spans="1:183" x14ac:dyDescent="0.3">
      <c r="A1841" t="s">
        <v>52</v>
      </c>
      <c r="B1841" t="s">
        <v>22</v>
      </c>
      <c r="C1841" t="s">
        <v>96</v>
      </c>
      <c r="D1841" s="6">
        <v>44789</v>
      </c>
      <c r="FZ1841">
        <v>0</v>
      </c>
      <c r="GA1841">
        <v>1</v>
      </c>
    </row>
    <row r="1842" spans="1:183" x14ac:dyDescent="0.3">
      <c r="A1842" t="s">
        <v>52</v>
      </c>
      <c r="B1842" t="s">
        <v>22</v>
      </c>
      <c r="C1842" t="s">
        <v>96</v>
      </c>
      <c r="D1842" s="6">
        <v>44790</v>
      </c>
      <c r="FZ1842">
        <v>0</v>
      </c>
      <c r="GA1842">
        <v>1</v>
      </c>
    </row>
    <row r="1843" spans="1:183" x14ac:dyDescent="0.3">
      <c r="A1843" t="s">
        <v>52</v>
      </c>
      <c r="B1843" t="s">
        <v>22</v>
      </c>
      <c r="C1843" t="s">
        <v>96</v>
      </c>
      <c r="D1843" s="6">
        <v>44792</v>
      </c>
      <c r="FZ1843">
        <v>0</v>
      </c>
      <c r="GA1843">
        <v>1</v>
      </c>
    </row>
    <row r="1844" spans="1:183" x14ac:dyDescent="0.3">
      <c r="A1844" t="s">
        <v>52</v>
      </c>
      <c r="B1844" t="s">
        <v>22</v>
      </c>
      <c r="C1844" t="s">
        <v>96</v>
      </c>
      <c r="D1844" s="6">
        <v>44806</v>
      </c>
      <c r="FZ1844">
        <v>0</v>
      </c>
      <c r="GA1844">
        <v>1</v>
      </c>
    </row>
    <row r="1845" spans="1:183" x14ac:dyDescent="0.3">
      <c r="A1845" t="s">
        <v>52</v>
      </c>
      <c r="B1845" t="s">
        <v>22</v>
      </c>
      <c r="C1845" t="s">
        <v>96</v>
      </c>
      <c r="D1845" s="6">
        <v>44809</v>
      </c>
      <c r="FZ1845">
        <v>0</v>
      </c>
      <c r="GA1845">
        <v>1</v>
      </c>
    </row>
    <row r="1846" spans="1:183" x14ac:dyDescent="0.3">
      <c r="A1846" t="s">
        <v>52</v>
      </c>
      <c r="B1846" t="s">
        <v>22</v>
      </c>
      <c r="C1846" t="s">
        <v>96</v>
      </c>
      <c r="D1846" s="6">
        <v>44810</v>
      </c>
      <c r="FZ1846">
        <v>0</v>
      </c>
      <c r="GA1846">
        <v>1</v>
      </c>
    </row>
    <row r="1847" spans="1:183" x14ac:dyDescent="0.3">
      <c r="A1847" t="s">
        <v>52</v>
      </c>
      <c r="B1847" t="s">
        <v>22</v>
      </c>
      <c r="C1847" t="s">
        <v>96</v>
      </c>
      <c r="D1847" s="6">
        <v>44811</v>
      </c>
      <c r="FZ1847">
        <v>0</v>
      </c>
      <c r="GA1847">
        <v>1</v>
      </c>
    </row>
    <row r="1848" spans="1:183" x14ac:dyDescent="0.3">
      <c r="A1848" t="s">
        <v>52</v>
      </c>
      <c r="B1848" t="s">
        <v>22</v>
      </c>
      <c r="C1848" t="s">
        <v>96</v>
      </c>
      <c r="D1848" s="6">
        <v>44812</v>
      </c>
      <c r="FZ1848">
        <v>0</v>
      </c>
      <c r="GA1848">
        <v>1</v>
      </c>
    </row>
    <row r="1849" spans="1:183" x14ac:dyDescent="0.3">
      <c r="A1849" t="s">
        <v>52</v>
      </c>
      <c r="B1849" t="s">
        <v>22</v>
      </c>
      <c r="C1849" t="s">
        <v>96</v>
      </c>
      <c r="D1849" s="6">
        <v>44813</v>
      </c>
      <c r="FZ1849">
        <v>0</v>
      </c>
      <c r="GA1849">
        <v>1</v>
      </c>
    </row>
    <row r="1850" spans="1:183" x14ac:dyDescent="0.3">
      <c r="A1850" t="s">
        <v>52</v>
      </c>
      <c r="B1850" t="s">
        <v>22</v>
      </c>
      <c r="C1850" t="s">
        <v>98</v>
      </c>
      <c r="D1850" s="6">
        <v>44753</v>
      </c>
      <c r="FZ1850">
        <v>0</v>
      </c>
      <c r="GA1850">
        <v>1</v>
      </c>
    </row>
    <row r="1851" spans="1:183" x14ac:dyDescent="0.3">
      <c r="A1851" t="s">
        <v>52</v>
      </c>
      <c r="B1851" t="s">
        <v>22</v>
      </c>
      <c r="C1851" t="s">
        <v>98</v>
      </c>
      <c r="D1851" s="6">
        <v>44758</v>
      </c>
      <c r="FZ1851">
        <v>0</v>
      </c>
      <c r="GA1851">
        <v>1</v>
      </c>
    </row>
    <row r="1852" spans="1:183" x14ac:dyDescent="0.3">
      <c r="A1852" t="s">
        <v>52</v>
      </c>
      <c r="B1852" t="s">
        <v>22</v>
      </c>
      <c r="C1852" t="s">
        <v>98</v>
      </c>
      <c r="D1852" s="6">
        <v>44759</v>
      </c>
      <c r="FZ1852">
        <v>0</v>
      </c>
      <c r="GA1852">
        <v>1</v>
      </c>
    </row>
    <row r="1853" spans="1:183" x14ac:dyDescent="0.3">
      <c r="A1853" t="s">
        <v>52</v>
      </c>
      <c r="B1853" t="s">
        <v>22</v>
      </c>
      <c r="C1853" t="s">
        <v>98</v>
      </c>
      <c r="D1853" s="6">
        <v>44766</v>
      </c>
      <c r="FZ1853">
        <v>0</v>
      </c>
      <c r="GA1853">
        <v>1</v>
      </c>
    </row>
    <row r="1854" spans="1:183" x14ac:dyDescent="0.3">
      <c r="A1854" t="s">
        <v>52</v>
      </c>
      <c r="B1854" t="s">
        <v>22</v>
      </c>
      <c r="C1854" t="s">
        <v>98</v>
      </c>
      <c r="D1854" s="6">
        <v>44771</v>
      </c>
      <c r="FZ1854">
        <v>0</v>
      </c>
      <c r="GA1854">
        <v>1</v>
      </c>
    </row>
    <row r="1855" spans="1:183" x14ac:dyDescent="0.3">
      <c r="A1855" t="s">
        <v>52</v>
      </c>
      <c r="B1855" t="s">
        <v>22</v>
      </c>
      <c r="C1855" t="s">
        <v>98</v>
      </c>
      <c r="D1855" s="6">
        <v>44789</v>
      </c>
      <c r="FZ1855">
        <v>0</v>
      </c>
      <c r="GA1855">
        <v>1</v>
      </c>
    </row>
    <row r="1856" spans="1:183" x14ac:dyDescent="0.3">
      <c r="A1856" t="s">
        <v>52</v>
      </c>
      <c r="B1856" t="s">
        <v>22</v>
      </c>
      <c r="C1856" t="s">
        <v>98</v>
      </c>
      <c r="D1856" s="6">
        <v>44790</v>
      </c>
      <c r="FZ1856">
        <v>0</v>
      </c>
      <c r="GA1856">
        <v>1</v>
      </c>
    </row>
    <row r="1857" spans="1:183" x14ac:dyDescent="0.3">
      <c r="A1857" t="s">
        <v>52</v>
      </c>
      <c r="B1857" t="s">
        <v>22</v>
      </c>
      <c r="C1857" t="s">
        <v>98</v>
      </c>
      <c r="D1857" s="6">
        <v>44792</v>
      </c>
      <c r="FZ1857">
        <v>0</v>
      </c>
      <c r="GA1857">
        <v>1</v>
      </c>
    </row>
    <row r="1858" spans="1:183" x14ac:dyDescent="0.3">
      <c r="A1858" t="s">
        <v>52</v>
      </c>
      <c r="B1858" t="s">
        <v>22</v>
      </c>
      <c r="C1858" t="s">
        <v>98</v>
      </c>
      <c r="D1858" s="6">
        <v>44806</v>
      </c>
      <c r="FZ1858">
        <v>0</v>
      </c>
      <c r="GA1858">
        <v>1</v>
      </c>
    </row>
    <row r="1859" spans="1:183" x14ac:dyDescent="0.3">
      <c r="A1859" t="s">
        <v>52</v>
      </c>
      <c r="B1859" t="s">
        <v>22</v>
      </c>
      <c r="C1859" t="s">
        <v>98</v>
      </c>
      <c r="D1859" s="6">
        <v>44809</v>
      </c>
      <c r="FZ1859">
        <v>0</v>
      </c>
      <c r="GA1859">
        <v>1</v>
      </c>
    </row>
    <row r="1860" spans="1:183" x14ac:dyDescent="0.3">
      <c r="A1860" t="s">
        <v>52</v>
      </c>
      <c r="B1860" t="s">
        <v>22</v>
      </c>
      <c r="C1860" t="s">
        <v>98</v>
      </c>
      <c r="D1860" s="6">
        <v>44810</v>
      </c>
      <c r="FZ1860">
        <v>0</v>
      </c>
      <c r="GA1860">
        <v>1</v>
      </c>
    </row>
    <row r="1861" spans="1:183" x14ac:dyDescent="0.3">
      <c r="A1861" t="s">
        <v>52</v>
      </c>
      <c r="B1861" t="s">
        <v>22</v>
      </c>
      <c r="C1861" t="s">
        <v>98</v>
      </c>
      <c r="D1861" s="6">
        <v>44811</v>
      </c>
      <c r="FZ1861">
        <v>0</v>
      </c>
      <c r="GA1861">
        <v>1</v>
      </c>
    </row>
    <row r="1862" spans="1:183" x14ac:dyDescent="0.3">
      <c r="A1862" t="s">
        <v>52</v>
      </c>
      <c r="B1862" t="s">
        <v>22</v>
      </c>
      <c r="C1862" t="s">
        <v>98</v>
      </c>
      <c r="D1862" s="6">
        <v>44812</v>
      </c>
      <c r="FZ1862">
        <v>0</v>
      </c>
      <c r="GA1862">
        <v>1</v>
      </c>
    </row>
    <row r="1863" spans="1:183" x14ac:dyDescent="0.3">
      <c r="A1863" t="s">
        <v>52</v>
      </c>
      <c r="B1863" t="s">
        <v>22</v>
      </c>
      <c r="C1863" t="s">
        <v>98</v>
      </c>
      <c r="D1863" s="6">
        <v>44813</v>
      </c>
      <c r="FZ1863">
        <v>0</v>
      </c>
      <c r="GA1863">
        <v>1</v>
      </c>
    </row>
    <row r="1864" spans="1:183" x14ac:dyDescent="0.3">
      <c r="A1864" t="s">
        <v>52</v>
      </c>
      <c r="B1864" t="s">
        <v>22</v>
      </c>
      <c r="C1864" t="s">
        <v>105</v>
      </c>
      <c r="D1864" s="6">
        <v>44753</v>
      </c>
      <c r="FZ1864">
        <v>0</v>
      </c>
      <c r="GA1864">
        <v>1</v>
      </c>
    </row>
    <row r="1865" spans="1:183" x14ac:dyDescent="0.3">
      <c r="A1865" t="s">
        <v>52</v>
      </c>
      <c r="B1865" t="s">
        <v>22</v>
      </c>
      <c r="C1865" t="s">
        <v>105</v>
      </c>
      <c r="D1865" s="6">
        <v>44758</v>
      </c>
      <c r="FZ1865">
        <v>0</v>
      </c>
      <c r="GA1865">
        <v>1</v>
      </c>
    </row>
    <row r="1866" spans="1:183" x14ac:dyDescent="0.3">
      <c r="A1866" t="s">
        <v>52</v>
      </c>
      <c r="B1866" t="s">
        <v>22</v>
      </c>
      <c r="C1866" t="s">
        <v>105</v>
      </c>
      <c r="D1866" s="6">
        <v>44759</v>
      </c>
      <c r="FZ1866">
        <v>0</v>
      </c>
      <c r="GA1866">
        <v>1</v>
      </c>
    </row>
    <row r="1867" spans="1:183" x14ac:dyDescent="0.3">
      <c r="A1867" t="s">
        <v>52</v>
      </c>
      <c r="B1867" t="s">
        <v>22</v>
      </c>
      <c r="C1867" t="s">
        <v>105</v>
      </c>
      <c r="D1867" s="6">
        <v>44766</v>
      </c>
      <c r="FZ1867">
        <v>0</v>
      </c>
      <c r="GA1867">
        <v>1</v>
      </c>
    </row>
    <row r="1868" spans="1:183" x14ac:dyDescent="0.3">
      <c r="A1868" t="s">
        <v>52</v>
      </c>
      <c r="B1868" t="s">
        <v>22</v>
      </c>
      <c r="C1868" t="s">
        <v>105</v>
      </c>
      <c r="D1868" s="6">
        <v>44771</v>
      </c>
      <c r="FZ1868">
        <v>0</v>
      </c>
      <c r="GA1868">
        <v>1</v>
      </c>
    </row>
    <row r="1869" spans="1:183" x14ac:dyDescent="0.3">
      <c r="A1869" t="s">
        <v>52</v>
      </c>
      <c r="B1869" t="s">
        <v>22</v>
      </c>
      <c r="C1869" t="s">
        <v>105</v>
      </c>
      <c r="D1869" s="6">
        <v>44789</v>
      </c>
      <c r="FZ1869">
        <v>0</v>
      </c>
      <c r="GA1869">
        <v>1</v>
      </c>
    </row>
    <row r="1870" spans="1:183" x14ac:dyDescent="0.3">
      <c r="A1870" t="s">
        <v>52</v>
      </c>
      <c r="B1870" t="s">
        <v>22</v>
      </c>
      <c r="C1870" t="s">
        <v>105</v>
      </c>
      <c r="D1870" s="6">
        <v>44790</v>
      </c>
      <c r="FZ1870">
        <v>0</v>
      </c>
      <c r="GA1870">
        <v>1</v>
      </c>
    </row>
    <row r="1871" spans="1:183" x14ac:dyDescent="0.3">
      <c r="A1871" t="s">
        <v>52</v>
      </c>
      <c r="B1871" t="s">
        <v>22</v>
      </c>
      <c r="C1871" t="s">
        <v>105</v>
      </c>
      <c r="D1871" s="6">
        <v>44792</v>
      </c>
      <c r="FZ1871">
        <v>0</v>
      </c>
      <c r="GA1871">
        <v>1</v>
      </c>
    </row>
    <row r="1872" spans="1:183" x14ac:dyDescent="0.3">
      <c r="A1872" t="s">
        <v>52</v>
      </c>
      <c r="B1872" t="s">
        <v>22</v>
      </c>
      <c r="C1872" t="s">
        <v>105</v>
      </c>
      <c r="D1872" s="6">
        <v>44806</v>
      </c>
      <c r="FZ1872">
        <v>0</v>
      </c>
      <c r="GA1872">
        <v>1</v>
      </c>
    </row>
    <row r="1873" spans="1:183" x14ac:dyDescent="0.3">
      <c r="A1873" t="s">
        <v>52</v>
      </c>
      <c r="B1873" t="s">
        <v>22</v>
      </c>
      <c r="C1873" t="s">
        <v>105</v>
      </c>
      <c r="D1873" s="6">
        <v>44809</v>
      </c>
      <c r="FZ1873">
        <v>0</v>
      </c>
      <c r="GA1873">
        <v>1</v>
      </c>
    </row>
    <row r="1874" spans="1:183" x14ac:dyDescent="0.3">
      <c r="A1874" t="s">
        <v>52</v>
      </c>
      <c r="B1874" t="s">
        <v>22</v>
      </c>
      <c r="C1874" t="s">
        <v>105</v>
      </c>
      <c r="D1874" s="6">
        <v>44810</v>
      </c>
      <c r="FZ1874">
        <v>0</v>
      </c>
      <c r="GA1874">
        <v>1</v>
      </c>
    </row>
    <row r="1875" spans="1:183" x14ac:dyDescent="0.3">
      <c r="A1875" t="s">
        <v>52</v>
      </c>
      <c r="B1875" t="s">
        <v>22</v>
      </c>
      <c r="C1875" t="s">
        <v>105</v>
      </c>
      <c r="D1875" s="6">
        <v>44811</v>
      </c>
      <c r="FZ1875">
        <v>0</v>
      </c>
      <c r="GA1875">
        <v>1</v>
      </c>
    </row>
    <row r="1876" spans="1:183" x14ac:dyDescent="0.3">
      <c r="A1876" t="s">
        <v>52</v>
      </c>
      <c r="B1876" t="s">
        <v>22</v>
      </c>
      <c r="C1876" t="s">
        <v>105</v>
      </c>
      <c r="D1876" s="6">
        <v>44812</v>
      </c>
      <c r="FZ1876">
        <v>0</v>
      </c>
      <c r="GA1876">
        <v>1</v>
      </c>
    </row>
    <row r="1877" spans="1:183" x14ac:dyDescent="0.3">
      <c r="A1877" t="s">
        <v>52</v>
      </c>
      <c r="B1877" t="s">
        <v>22</v>
      </c>
      <c r="C1877" t="s">
        <v>105</v>
      </c>
      <c r="D1877" s="6">
        <v>44813</v>
      </c>
      <c r="FZ1877">
        <v>0</v>
      </c>
      <c r="GA1877">
        <v>1</v>
      </c>
    </row>
    <row r="1878" spans="1:183" x14ac:dyDescent="0.3">
      <c r="A1878" t="s">
        <v>52</v>
      </c>
      <c r="B1878" t="s">
        <v>22</v>
      </c>
      <c r="C1878" t="s">
        <v>93</v>
      </c>
      <c r="D1878" s="6">
        <v>44753</v>
      </c>
      <c r="FZ1878">
        <v>0</v>
      </c>
      <c r="GA1878">
        <v>1</v>
      </c>
    </row>
    <row r="1879" spans="1:183" x14ac:dyDescent="0.3">
      <c r="A1879" t="s">
        <v>52</v>
      </c>
      <c r="B1879" t="s">
        <v>22</v>
      </c>
      <c r="C1879" t="s">
        <v>93</v>
      </c>
      <c r="D1879" s="6">
        <v>44758</v>
      </c>
      <c r="FZ1879">
        <v>0</v>
      </c>
      <c r="GA1879">
        <v>1</v>
      </c>
    </row>
    <row r="1880" spans="1:183" x14ac:dyDescent="0.3">
      <c r="A1880" t="s">
        <v>52</v>
      </c>
      <c r="B1880" t="s">
        <v>22</v>
      </c>
      <c r="C1880" t="s">
        <v>93</v>
      </c>
      <c r="D1880" s="6">
        <v>44759</v>
      </c>
      <c r="FZ1880">
        <v>0</v>
      </c>
      <c r="GA1880">
        <v>1</v>
      </c>
    </row>
    <row r="1881" spans="1:183" x14ac:dyDescent="0.3">
      <c r="A1881" t="s">
        <v>52</v>
      </c>
      <c r="B1881" t="s">
        <v>22</v>
      </c>
      <c r="C1881" t="s">
        <v>93</v>
      </c>
      <c r="D1881" s="6">
        <v>44766</v>
      </c>
      <c r="FZ1881">
        <v>0</v>
      </c>
      <c r="GA1881">
        <v>1</v>
      </c>
    </row>
    <row r="1882" spans="1:183" x14ac:dyDescent="0.3">
      <c r="A1882" t="s">
        <v>52</v>
      </c>
      <c r="B1882" t="s">
        <v>22</v>
      </c>
      <c r="C1882" t="s">
        <v>93</v>
      </c>
      <c r="D1882" s="6">
        <v>44771</v>
      </c>
      <c r="FZ1882">
        <v>0</v>
      </c>
      <c r="GA1882">
        <v>1</v>
      </c>
    </row>
    <row r="1883" spans="1:183" x14ac:dyDescent="0.3">
      <c r="A1883" t="s">
        <v>52</v>
      </c>
      <c r="B1883" t="s">
        <v>22</v>
      </c>
      <c r="C1883" t="s">
        <v>93</v>
      </c>
      <c r="D1883" s="6">
        <v>44789</v>
      </c>
      <c r="FZ1883">
        <v>0</v>
      </c>
      <c r="GA1883">
        <v>1</v>
      </c>
    </row>
    <row r="1884" spans="1:183" x14ac:dyDescent="0.3">
      <c r="A1884" t="s">
        <v>52</v>
      </c>
      <c r="B1884" t="s">
        <v>22</v>
      </c>
      <c r="C1884" t="s">
        <v>93</v>
      </c>
      <c r="D1884" s="6">
        <v>44790</v>
      </c>
      <c r="FZ1884">
        <v>0</v>
      </c>
      <c r="GA1884">
        <v>1</v>
      </c>
    </row>
    <row r="1885" spans="1:183" x14ac:dyDescent="0.3">
      <c r="A1885" t="s">
        <v>52</v>
      </c>
      <c r="B1885" t="s">
        <v>22</v>
      </c>
      <c r="C1885" t="s">
        <v>93</v>
      </c>
      <c r="D1885" s="6">
        <v>44792</v>
      </c>
      <c r="FZ1885">
        <v>0</v>
      </c>
      <c r="GA1885">
        <v>1</v>
      </c>
    </row>
    <row r="1886" spans="1:183" x14ac:dyDescent="0.3">
      <c r="A1886" t="s">
        <v>52</v>
      </c>
      <c r="B1886" t="s">
        <v>22</v>
      </c>
      <c r="C1886" t="s">
        <v>93</v>
      </c>
      <c r="D1886" s="6">
        <v>44806</v>
      </c>
      <c r="FZ1886">
        <v>0</v>
      </c>
      <c r="GA1886">
        <v>1</v>
      </c>
    </row>
    <row r="1887" spans="1:183" x14ac:dyDescent="0.3">
      <c r="A1887" t="s">
        <v>52</v>
      </c>
      <c r="B1887" t="s">
        <v>22</v>
      </c>
      <c r="C1887" t="s">
        <v>93</v>
      </c>
      <c r="D1887" s="6">
        <v>44809</v>
      </c>
      <c r="FZ1887">
        <v>0</v>
      </c>
      <c r="GA1887">
        <v>1</v>
      </c>
    </row>
    <row r="1888" spans="1:183" x14ac:dyDescent="0.3">
      <c r="A1888" t="s">
        <v>52</v>
      </c>
      <c r="B1888" t="s">
        <v>22</v>
      </c>
      <c r="C1888" t="s">
        <v>93</v>
      </c>
      <c r="D1888" s="6">
        <v>44810</v>
      </c>
      <c r="FZ1888">
        <v>0</v>
      </c>
      <c r="GA1888">
        <v>1</v>
      </c>
    </row>
    <row r="1889" spans="1:183" x14ac:dyDescent="0.3">
      <c r="A1889" t="s">
        <v>52</v>
      </c>
      <c r="B1889" t="s">
        <v>22</v>
      </c>
      <c r="C1889" t="s">
        <v>93</v>
      </c>
      <c r="D1889" s="6">
        <v>44811</v>
      </c>
      <c r="FZ1889">
        <v>0</v>
      </c>
      <c r="GA1889">
        <v>1</v>
      </c>
    </row>
    <row r="1890" spans="1:183" x14ac:dyDescent="0.3">
      <c r="A1890" t="s">
        <v>52</v>
      </c>
      <c r="B1890" t="s">
        <v>22</v>
      </c>
      <c r="C1890" t="s">
        <v>93</v>
      </c>
      <c r="D1890" s="6">
        <v>44812</v>
      </c>
      <c r="FZ1890">
        <v>0</v>
      </c>
      <c r="GA1890">
        <v>1</v>
      </c>
    </row>
    <row r="1891" spans="1:183" x14ac:dyDescent="0.3">
      <c r="A1891" t="s">
        <v>52</v>
      </c>
      <c r="B1891" t="s">
        <v>22</v>
      </c>
      <c r="C1891" t="s">
        <v>93</v>
      </c>
      <c r="D1891" s="6">
        <v>44813</v>
      </c>
      <c r="FZ1891">
        <v>0</v>
      </c>
      <c r="GA1891">
        <v>1</v>
      </c>
    </row>
    <row r="1892" spans="1:183" x14ac:dyDescent="0.3">
      <c r="A1892" t="s">
        <v>52</v>
      </c>
      <c r="B1892" t="s">
        <v>22</v>
      </c>
      <c r="C1892" t="s">
        <v>101</v>
      </c>
      <c r="D1892" s="6">
        <v>44753</v>
      </c>
      <c r="FZ1892">
        <v>0</v>
      </c>
      <c r="GA1892">
        <v>1</v>
      </c>
    </row>
    <row r="1893" spans="1:183" x14ac:dyDescent="0.3">
      <c r="A1893" t="s">
        <v>52</v>
      </c>
      <c r="B1893" t="s">
        <v>22</v>
      </c>
      <c r="C1893" t="s">
        <v>101</v>
      </c>
      <c r="D1893" s="6">
        <v>44758</v>
      </c>
      <c r="FZ1893">
        <v>0</v>
      </c>
      <c r="GA1893">
        <v>1</v>
      </c>
    </row>
    <row r="1894" spans="1:183" x14ac:dyDescent="0.3">
      <c r="A1894" t="s">
        <v>52</v>
      </c>
      <c r="B1894" t="s">
        <v>22</v>
      </c>
      <c r="C1894" t="s">
        <v>101</v>
      </c>
      <c r="D1894" s="6">
        <v>44759</v>
      </c>
      <c r="FZ1894">
        <v>0</v>
      </c>
      <c r="GA1894">
        <v>1</v>
      </c>
    </row>
    <row r="1895" spans="1:183" x14ac:dyDescent="0.3">
      <c r="A1895" t="s">
        <v>52</v>
      </c>
      <c r="B1895" t="s">
        <v>22</v>
      </c>
      <c r="C1895" t="s">
        <v>101</v>
      </c>
      <c r="D1895" s="6">
        <v>44766</v>
      </c>
      <c r="FZ1895">
        <v>0</v>
      </c>
      <c r="GA1895">
        <v>1</v>
      </c>
    </row>
    <row r="1896" spans="1:183" x14ac:dyDescent="0.3">
      <c r="A1896" t="s">
        <v>52</v>
      </c>
      <c r="B1896" t="s">
        <v>22</v>
      </c>
      <c r="C1896" t="s">
        <v>101</v>
      </c>
      <c r="D1896" s="6">
        <v>44771</v>
      </c>
      <c r="FZ1896">
        <v>0</v>
      </c>
      <c r="GA1896">
        <v>1</v>
      </c>
    </row>
    <row r="1897" spans="1:183" x14ac:dyDescent="0.3">
      <c r="A1897" t="s">
        <v>52</v>
      </c>
      <c r="B1897" t="s">
        <v>22</v>
      </c>
      <c r="C1897" t="s">
        <v>101</v>
      </c>
      <c r="D1897" s="6">
        <v>44789</v>
      </c>
      <c r="FZ1897">
        <v>0</v>
      </c>
      <c r="GA1897">
        <v>1</v>
      </c>
    </row>
    <row r="1898" spans="1:183" x14ac:dyDescent="0.3">
      <c r="A1898" t="s">
        <v>52</v>
      </c>
      <c r="B1898" t="s">
        <v>22</v>
      </c>
      <c r="C1898" t="s">
        <v>101</v>
      </c>
      <c r="D1898" s="6">
        <v>44790</v>
      </c>
      <c r="FZ1898">
        <v>0</v>
      </c>
      <c r="GA1898">
        <v>1</v>
      </c>
    </row>
    <row r="1899" spans="1:183" x14ac:dyDescent="0.3">
      <c r="A1899" t="s">
        <v>52</v>
      </c>
      <c r="B1899" t="s">
        <v>22</v>
      </c>
      <c r="C1899" t="s">
        <v>101</v>
      </c>
      <c r="D1899" s="6">
        <v>44792</v>
      </c>
      <c r="FZ1899">
        <v>0</v>
      </c>
      <c r="GA1899">
        <v>1</v>
      </c>
    </row>
    <row r="1900" spans="1:183" x14ac:dyDescent="0.3">
      <c r="A1900" t="s">
        <v>52</v>
      </c>
      <c r="B1900" t="s">
        <v>22</v>
      </c>
      <c r="C1900" t="s">
        <v>101</v>
      </c>
      <c r="D1900" s="6">
        <v>44806</v>
      </c>
      <c r="FZ1900">
        <v>0</v>
      </c>
      <c r="GA1900">
        <v>1</v>
      </c>
    </row>
    <row r="1901" spans="1:183" x14ac:dyDescent="0.3">
      <c r="A1901" t="s">
        <v>52</v>
      </c>
      <c r="B1901" t="s">
        <v>22</v>
      </c>
      <c r="C1901" t="s">
        <v>101</v>
      </c>
      <c r="D1901" s="6">
        <v>44809</v>
      </c>
      <c r="FZ1901">
        <v>0</v>
      </c>
      <c r="GA1901">
        <v>1</v>
      </c>
    </row>
    <row r="1902" spans="1:183" x14ac:dyDescent="0.3">
      <c r="A1902" t="s">
        <v>52</v>
      </c>
      <c r="B1902" t="s">
        <v>22</v>
      </c>
      <c r="C1902" t="s">
        <v>101</v>
      </c>
      <c r="D1902" s="6">
        <v>44810</v>
      </c>
      <c r="FZ1902">
        <v>0</v>
      </c>
      <c r="GA1902">
        <v>1</v>
      </c>
    </row>
    <row r="1903" spans="1:183" x14ac:dyDescent="0.3">
      <c r="A1903" t="s">
        <v>52</v>
      </c>
      <c r="B1903" t="s">
        <v>22</v>
      </c>
      <c r="C1903" t="s">
        <v>101</v>
      </c>
      <c r="D1903" s="6">
        <v>44811</v>
      </c>
      <c r="FZ1903">
        <v>0</v>
      </c>
      <c r="GA1903">
        <v>1</v>
      </c>
    </row>
    <row r="1904" spans="1:183" x14ac:dyDescent="0.3">
      <c r="A1904" t="s">
        <v>52</v>
      </c>
      <c r="B1904" t="s">
        <v>22</v>
      </c>
      <c r="C1904" t="s">
        <v>101</v>
      </c>
      <c r="D1904" s="6">
        <v>44812</v>
      </c>
      <c r="FZ1904">
        <v>0</v>
      </c>
      <c r="GA1904">
        <v>1</v>
      </c>
    </row>
    <row r="1905" spans="1:183" x14ac:dyDescent="0.3">
      <c r="A1905" t="s">
        <v>52</v>
      </c>
      <c r="B1905" t="s">
        <v>22</v>
      </c>
      <c r="C1905" t="s">
        <v>101</v>
      </c>
      <c r="D1905" s="6">
        <v>44813</v>
      </c>
      <c r="FZ1905">
        <v>0</v>
      </c>
      <c r="GA1905">
        <v>1</v>
      </c>
    </row>
    <row r="1906" spans="1:183" x14ac:dyDescent="0.3">
      <c r="A1906" t="s">
        <v>72</v>
      </c>
      <c r="B1906" t="s">
        <v>53</v>
      </c>
      <c r="C1906" t="s">
        <v>99</v>
      </c>
      <c r="D1906" s="6">
        <v>44753</v>
      </c>
      <c r="FZ1906">
        <v>0</v>
      </c>
      <c r="GA1906">
        <v>1</v>
      </c>
    </row>
    <row r="1907" spans="1:183" x14ac:dyDescent="0.3">
      <c r="A1907" t="s">
        <v>72</v>
      </c>
      <c r="B1907" t="s">
        <v>53</v>
      </c>
      <c r="C1907" t="s">
        <v>99</v>
      </c>
      <c r="D1907" s="6">
        <v>44758</v>
      </c>
      <c r="FZ1907">
        <v>0</v>
      </c>
      <c r="GA1907">
        <v>1</v>
      </c>
    </row>
    <row r="1908" spans="1:183" x14ac:dyDescent="0.3">
      <c r="A1908" t="s">
        <v>72</v>
      </c>
      <c r="B1908" t="s">
        <v>53</v>
      </c>
      <c r="C1908" t="s">
        <v>99</v>
      </c>
      <c r="D1908" s="6">
        <v>44759</v>
      </c>
      <c r="FZ1908">
        <v>0</v>
      </c>
      <c r="GA1908">
        <v>1</v>
      </c>
    </row>
    <row r="1909" spans="1:183" x14ac:dyDescent="0.3">
      <c r="A1909" t="s">
        <v>72</v>
      </c>
      <c r="B1909" t="s">
        <v>53</v>
      </c>
      <c r="C1909" t="s">
        <v>99</v>
      </c>
      <c r="D1909" s="6">
        <v>44766</v>
      </c>
      <c r="FZ1909">
        <v>0</v>
      </c>
      <c r="GA1909">
        <v>1</v>
      </c>
    </row>
    <row r="1910" spans="1:183" x14ac:dyDescent="0.3">
      <c r="A1910" t="s">
        <v>72</v>
      </c>
      <c r="B1910" t="s">
        <v>53</v>
      </c>
      <c r="C1910" t="s">
        <v>99</v>
      </c>
      <c r="D1910" s="6">
        <v>44771</v>
      </c>
      <c r="FZ1910">
        <v>0</v>
      </c>
      <c r="GA1910">
        <v>1</v>
      </c>
    </row>
    <row r="1911" spans="1:183" x14ac:dyDescent="0.3">
      <c r="A1911" t="s">
        <v>72</v>
      </c>
      <c r="B1911" t="s">
        <v>53</v>
      </c>
      <c r="C1911" t="s">
        <v>99</v>
      </c>
      <c r="D1911" s="6">
        <v>44789</v>
      </c>
      <c r="FZ1911">
        <v>0</v>
      </c>
      <c r="GA1911">
        <v>1</v>
      </c>
    </row>
    <row r="1912" spans="1:183" x14ac:dyDescent="0.3">
      <c r="A1912" t="s">
        <v>72</v>
      </c>
      <c r="B1912" t="s">
        <v>53</v>
      </c>
      <c r="C1912" t="s">
        <v>99</v>
      </c>
      <c r="D1912" s="6">
        <v>44790</v>
      </c>
      <c r="FZ1912">
        <v>0</v>
      </c>
      <c r="GA1912">
        <v>1</v>
      </c>
    </row>
    <row r="1913" spans="1:183" x14ac:dyDescent="0.3">
      <c r="A1913" t="s">
        <v>72</v>
      </c>
      <c r="B1913" t="s">
        <v>53</v>
      </c>
      <c r="C1913" t="s">
        <v>99</v>
      </c>
      <c r="D1913" s="6">
        <v>44792</v>
      </c>
      <c r="FZ1913">
        <v>0</v>
      </c>
      <c r="GA1913">
        <v>1</v>
      </c>
    </row>
    <row r="1914" spans="1:183" x14ac:dyDescent="0.3">
      <c r="A1914" t="s">
        <v>72</v>
      </c>
      <c r="B1914" t="s">
        <v>53</v>
      </c>
      <c r="C1914" t="s">
        <v>99</v>
      </c>
      <c r="D1914" s="6">
        <v>44806</v>
      </c>
      <c r="FZ1914">
        <v>0</v>
      </c>
      <c r="GA1914">
        <v>1</v>
      </c>
    </row>
    <row r="1915" spans="1:183" x14ac:dyDescent="0.3">
      <c r="A1915" t="s">
        <v>72</v>
      </c>
      <c r="B1915" t="s">
        <v>53</v>
      </c>
      <c r="C1915" t="s">
        <v>99</v>
      </c>
      <c r="D1915" s="6">
        <v>44809</v>
      </c>
      <c r="FZ1915">
        <v>0</v>
      </c>
      <c r="GA1915">
        <v>1</v>
      </c>
    </row>
    <row r="1916" spans="1:183" x14ac:dyDescent="0.3">
      <c r="A1916" t="s">
        <v>72</v>
      </c>
      <c r="B1916" t="s">
        <v>53</v>
      </c>
      <c r="C1916" t="s">
        <v>99</v>
      </c>
      <c r="D1916" s="6">
        <v>44810</v>
      </c>
      <c r="FZ1916">
        <v>0</v>
      </c>
      <c r="GA1916">
        <v>1</v>
      </c>
    </row>
    <row r="1917" spans="1:183" x14ac:dyDescent="0.3">
      <c r="A1917" t="s">
        <v>72</v>
      </c>
      <c r="B1917" t="s">
        <v>53</v>
      </c>
      <c r="C1917" t="s">
        <v>99</v>
      </c>
      <c r="D1917" s="6">
        <v>44811</v>
      </c>
      <c r="FZ1917">
        <v>0</v>
      </c>
      <c r="GA1917">
        <v>1</v>
      </c>
    </row>
    <row r="1918" spans="1:183" x14ac:dyDescent="0.3">
      <c r="A1918" t="s">
        <v>72</v>
      </c>
      <c r="B1918" t="s">
        <v>53</v>
      </c>
      <c r="C1918" t="s">
        <v>99</v>
      </c>
      <c r="D1918" s="6">
        <v>44812</v>
      </c>
      <c r="FZ1918">
        <v>0</v>
      </c>
      <c r="GA1918">
        <v>1</v>
      </c>
    </row>
    <row r="1919" spans="1:183" x14ac:dyDescent="0.3">
      <c r="A1919" t="s">
        <v>72</v>
      </c>
      <c r="B1919" t="s">
        <v>53</v>
      </c>
      <c r="C1919" t="s">
        <v>99</v>
      </c>
      <c r="D1919" s="6">
        <v>44813</v>
      </c>
      <c r="FZ1919">
        <v>0</v>
      </c>
      <c r="GA1919">
        <v>1</v>
      </c>
    </row>
    <row r="1920" spans="1:183" x14ac:dyDescent="0.3">
      <c r="A1920" t="s">
        <v>72</v>
      </c>
      <c r="B1920" t="s">
        <v>53</v>
      </c>
      <c r="C1920" t="s">
        <v>100</v>
      </c>
      <c r="D1920" s="6">
        <v>44753</v>
      </c>
      <c r="FZ1920">
        <v>0</v>
      </c>
      <c r="GA1920">
        <v>1</v>
      </c>
    </row>
    <row r="1921" spans="1:183" x14ac:dyDescent="0.3">
      <c r="A1921" t="s">
        <v>72</v>
      </c>
      <c r="B1921" t="s">
        <v>53</v>
      </c>
      <c r="C1921" t="s">
        <v>100</v>
      </c>
      <c r="D1921" s="6">
        <v>44758</v>
      </c>
      <c r="FZ1921">
        <v>0</v>
      </c>
      <c r="GA1921">
        <v>1</v>
      </c>
    </row>
    <row r="1922" spans="1:183" x14ac:dyDescent="0.3">
      <c r="A1922" t="s">
        <v>72</v>
      </c>
      <c r="B1922" t="s">
        <v>53</v>
      </c>
      <c r="C1922" t="s">
        <v>100</v>
      </c>
      <c r="D1922" s="6">
        <v>44759</v>
      </c>
      <c r="FZ1922">
        <v>0</v>
      </c>
      <c r="GA1922">
        <v>1</v>
      </c>
    </row>
    <row r="1923" spans="1:183" x14ac:dyDescent="0.3">
      <c r="A1923" t="s">
        <v>72</v>
      </c>
      <c r="B1923" t="s">
        <v>53</v>
      </c>
      <c r="C1923" t="s">
        <v>100</v>
      </c>
      <c r="D1923" s="6">
        <v>44766</v>
      </c>
      <c r="FZ1923">
        <v>0</v>
      </c>
      <c r="GA1923">
        <v>1</v>
      </c>
    </row>
    <row r="1924" spans="1:183" x14ac:dyDescent="0.3">
      <c r="A1924" t="s">
        <v>72</v>
      </c>
      <c r="B1924" t="s">
        <v>53</v>
      </c>
      <c r="C1924" t="s">
        <v>100</v>
      </c>
      <c r="D1924" s="6">
        <v>44771</v>
      </c>
      <c r="FZ1924">
        <v>0</v>
      </c>
      <c r="GA1924">
        <v>1</v>
      </c>
    </row>
    <row r="1925" spans="1:183" x14ac:dyDescent="0.3">
      <c r="A1925" t="s">
        <v>72</v>
      </c>
      <c r="B1925" t="s">
        <v>53</v>
      </c>
      <c r="C1925" t="s">
        <v>100</v>
      </c>
      <c r="D1925" s="6">
        <v>44789</v>
      </c>
      <c r="FZ1925">
        <v>0</v>
      </c>
      <c r="GA1925">
        <v>1</v>
      </c>
    </row>
    <row r="1926" spans="1:183" x14ac:dyDescent="0.3">
      <c r="A1926" t="s">
        <v>72</v>
      </c>
      <c r="B1926" t="s">
        <v>53</v>
      </c>
      <c r="C1926" t="s">
        <v>100</v>
      </c>
      <c r="D1926" s="6">
        <v>44790</v>
      </c>
      <c r="FZ1926">
        <v>0</v>
      </c>
      <c r="GA1926">
        <v>1</v>
      </c>
    </row>
    <row r="1927" spans="1:183" x14ac:dyDescent="0.3">
      <c r="A1927" t="s">
        <v>72</v>
      </c>
      <c r="B1927" t="s">
        <v>53</v>
      </c>
      <c r="C1927" t="s">
        <v>100</v>
      </c>
      <c r="D1927" s="6">
        <v>44792</v>
      </c>
      <c r="FZ1927">
        <v>0</v>
      </c>
      <c r="GA1927">
        <v>1</v>
      </c>
    </row>
    <row r="1928" spans="1:183" x14ac:dyDescent="0.3">
      <c r="A1928" t="s">
        <v>72</v>
      </c>
      <c r="B1928" t="s">
        <v>53</v>
      </c>
      <c r="C1928" t="s">
        <v>100</v>
      </c>
      <c r="D1928" s="6">
        <v>44806</v>
      </c>
      <c r="EN1928" s="34"/>
      <c r="FZ1928">
        <v>0</v>
      </c>
      <c r="GA1928">
        <v>1</v>
      </c>
    </row>
    <row r="1929" spans="1:183" x14ac:dyDescent="0.3">
      <c r="A1929" t="s">
        <v>72</v>
      </c>
      <c r="B1929" t="s">
        <v>53</v>
      </c>
      <c r="C1929" t="s">
        <v>100</v>
      </c>
      <c r="D1929" s="6">
        <v>44809</v>
      </c>
      <c r="FZ1929">
        <v>0</v>
      </c>
      <c r="GA1929">
        <v>1</v>
      </c>
    </row>
    <row r="1930" spans="1:183" x14ac:dyDescent="0.3">
      <c r="A1930" t="s">
        <v>72</v>
      </c>
      <c r="B1930" t="s">
        <v>53</v>
      </c>
      <c r="C1930" t="s">
        <v>100</v>
      </c>
      <c r="D1930" s="6">
        <v>44810</v>
      </c>
      <c r="FZ1930">
        <v>0</v>
      </c>
      <c r="GA1930">
        <v>1</v>
      </c>
    </row>
    <row r="1931" spans="1:183" x14ac:dyDescent="0.3">
      <c r="A1931" t="s">
        <v>72</v>
      </c>
      <c r="B1931" t="s">
        <v>53</v>
      </c>
      <c r="C1931" t="s">
        <v>100</v>
      </c>
      <c r="D1931" s="6">
        <v>44811</v>
      </c>
      <c r="FZ1931">
        <v>0</v>
      </c>
      <c r="GA1931">
        <v>1</v>
      </c>
    </row>
    <row r="1932" spans="1:183" x14ac:dyDescent="0.3">
      <c r="A1932" t="s">
        <v>72</v>
      </c>
      <c r="B1932" t="s">
        <v>53</v>
      </c>
      <c r="C1932" t="s">
        <v>100</v>
      </c>
      <c r="D1932" s="6">
        <v>44812</v>
      </c>
      <c r="FZ1932">
        <v>0</v>
      </c>
      <c r="GA1932">
        <v>1</v>
      </c>
    </row>
    <row r="1933" spans="1:183" x14ac:dyDescent="0.3">
      <c r="A1933" t="s">
        <v>72</v>
      </c>
      <c r="B1933" t="s">
        <v>53</v>
      </c>
      <c r="C1933" t="s">
        <v>100</v>
      </c>
      <c r="D1933" s="6">
        <v>44813</v>
      </c>
      <c r="FZ1933">
        <v>0</v>
      </c>
      <c r="GA1933">
        <v>1</v>
      </c>
    </row>
    <row r="1934" spans="1:183" x14ac:dyDescent="0.3">
      <c r="A1934" t="s">
        <v>72</v>
      </c>
      <c r="B1934" t="s">
        <v>53</v>
      </c>
      <c r="C1934" t="s">
        <v>54</v>
      </c>
      <c r="D1934" s="6">
        <v>44753</v>
      </c>
      <c r="FZ1934">
        <v>0</v>
      </c>
      <c r="GA1934">
        <v>1</v>
      </c>
    </row>
    <row r="1935" spans="1:183" x14ac:dyDescent="0.3">
      <c r="A1935" t="s">
        <v>72</v>
      </c>
      <c r="B1935" t="s">
        <v>53</v>
      </c>
      <c r="C1935" t="s">
        <v>54</v>
      </c>
      <c r="D1935" s="6">
        <v>44758</v>
      </c>
      <c r="FZ1935">
        <v>0</v>
      </c>
      <c r="GA1935">
        <v>1</v>
      </c>
    </row>
    <row r="1936" spans="1:183" x14ac:dyDescent="0.3">
      <c r="A1936" t="s">
        <v>72</v>
      </c>
      <c r="B1936" t="s">
        <v>53</v>
      </c>
      <c r="C1936" t="s">
        <v>54</v>
      </c>
      <c r="D1936" s="6">
        <v>44759</v>
      </c>
      <c r="FZ1936">
        <v>0</v>
      </c>
      <c r="GA1936">
        <v>1</v>
      </c>
    </row>
    <row r="1937" spans="1:183" x14ac:dyDescent="0.3">
      <c r="A1937" t="s">
        <v>72</v>
      </c>
      <c r="B1937" t="s">
        <v>53</v>
      </c>
      <c r="C1937" t="s">
        <v>54</v>
      </c>
      <c r="D1937" s="6">
        <v>44766</v>
      </c>
      <c r="FZ1937">
        <v>0</v>
      </c>
      <c r="GA1937">
        <v>1</v>
      </c>
    </row>
    <row r="1938" spans="1:183" x14ac:dyDescent="0.3">
      <c r="A1938" t="s">
        <v>72</v>
      </c>
      <c r="B1938" t="s">
        <v>53</v>
      </c>
      <c r="C1938" t="s">
        <v>54</v>
      </c>
      <c r="D1938" s="6">
        <v>44771</v>
      </c>
      <c r="FZ1938">
        <v>0</v>
      </c>
      <c r="GA1938">
        <v>1</v>
      </c>
    </row>
    <row r="1939" spans="1:183" x14ac:dyDescent="0.3">
      <c r="A1939" t="s">
        <v>72</v>
      </c>
      <c r="B1939" t="s">
        <v>53</v>
      </c>
      <c r="C1939" t="s">
        <v>54</v>
      </c>
      <c r="D1939" s="6">
        <v>44789</v>
      </c>
      <c r="FZ1939">
        <v>0</v>
      </c>
      <c r="GA1939">
        <v>1</v>
      </c>
    </row>
    <row r="1940" spans="1:183" x14ac:dyDescent="0.3">
      <c r="A1940" t="s">
        <v>72</v>
      </c>
      <c r="B1940" t="s">
        <v>53</v>
      </c>
      <c r="C1940" t="s">
        <v>54</v>
      </c>
      <c r="D1940" s="6">
        <v>44790</v>
      </c>
      <c r="E1940" s="46">
        <v>17</v>
      </c>
      <c r="F1940">
        <v>19</v>
      </c>
      <c r="G1940">
        <v>18</v>
      </c>
      <c r="H1940">
        <v>19</v>
      </c>
      <c r="I1940">
        <v>173</v>
      </c>
      <c r="J1940">
        <v>66395</v>
      </c>
      <c r="K1940">
        <v>0.85120150000000006</v>
      </c>
      <c r="L1940">
        <v>0.76880780000000004</v>
      </c>
      <c r="M1940">
        <v>0.72716309999999995</v>
      </c>
      <c r="N1940">
        <v>0.65849840000000004</v>
      </c>
      <c r="O1940">
        <v>0.63237010000000005</v>
      </c>
      <c r="P1940">
        <v>0.63617950000000001</v>
      </c>
      <c r="Q1940">
        <v>0.63618889999999995</v>
      </c>
      <c r="R1940">
        <v>0.65372249999999998</v>
      </c>
      <c r="S1940">
        <v>0.59213919999999998</v>
      </c>
      <c r="T1940">
        <v>0.61283100000000001</v>
      </c>
      <c r="U1940">
        <v>0.65690230000000005</v>
      </c>
      <c r="V1940">
        <v>0.63071049999999995</v>
      </c>
      <c r="W1940">
        <v>0.58774190000000004</v>
      </c>
      <c r="X1940">
        <v>0.665134</v>
      </c>
      <c r="Y1940">
        <v>0.74360020000000004</v>
      </c>
      <c r="Z1940">
        <v>0.70976930000000005</v>
      </c>
      <c r="AA1940">
        <v>0.95392840000000001</v>
      </c>
      <c r="AB1940">
        <v>1.2223109999999999</v>
      </c>
      <c r="AC1940">
        <v>1.378293</v>
      </c>
      <c r="AD1940">
        <v>1.4602569999999999</v>
      </c>
      <c r="AE1940">
        <v>1.4614389999999999</v>
      </c>
      <c r="AF1940">
        <v>1.316122</v>
      </c>
      <c r="AG1940">
        <v>1.1110340000000001</v>
      </c>
      <c r="AH1940">
        <v>0.89951570000000003</v>
      </c>
      <c r="AI1940">
        <v>-0.22184619999999999</v>
      </c>
      <c r="AJ1940">
        <v>-0.1688461</v>
      </c>
      <c r="AK1940">
        <v>-8.9537500000000006E-2</v>
      </c>
      <c r="AL1940">
        <v>-7.3848800000000006E-2</v>
      </c>
      <c r="AM1940">
        <v>-2.6080900000000001E-2</v>
      </c>
      <c r="AN1940">
        <v>-4.1131399999999999E-2</v>
      </c>
      <c r="AO1940">
        <v>-0.101672</v>
      </c>
      <c r="AP1940">
        <v>-5.0940800000000001E-2</v>
      </c>
      <c r="AQ1940">
        <v>-2.1850899999999999E-2</v>
      </c>
      <c r="AR1940">
        <v>-2.2838399999999998E-2</v>
      </c>
      <c r="AS1940">
        <v>-0.1014202</v>
      </c>
      <c r="AT1940">
        <v>-0.15189610000000001</v>
      </c>
      <c r="AU1940">
        <v>-0.1636116</v>
      </c>
      <c r="AV1940">
        <v>-0.15606929999999999</v>
      </c>
      <c r="AW1940">
        <v>-0.18797440000000001</v>
      </c>
      <c r="AX1940">
        <v>-0.1912354</v>
      </c>
      <c r="AY1940">
        <v>-3.8046900000000002E-2</v>
      </c>
      <c r="AZ1940">
        <v>0.11944979999999999</v>
      </c>
      <c r="BA1940">
        <v>0.1109926</v>
      </c>
      <c r="BB1940">
        <v>-0.28318520000000003</v>
      </c>
      <c r="BC1940">
        <v>-0.32622309999999999</v>
      </c>
      <c r="BD1940">
        <v>-0.32761170000000001</v>
      </c>
      <c r="BE1940">
        <v>-0.30972929999999999</v>
      </c>
      <c r="BF1940">
        <v>-0.18433649999999999</v>
      </c>
      <c r="BG1940">
        <v>-0.1634178</v>
      </c>
      <c r="BH1940">
        <v>-0.12124</v>
      </c>
      <c r="BI1940">
        <v>-5.52092E-2</v>
      </c>
      <c r="BJ1940">
        <v>-4.04686E-2</v>
      </c>
      <c r="BK1940">
        <v>-3.4328000000000002E-3</v>
      </c>
      <c r="BL1940">
        <v>-1.2419599999999999E-2</v>
      </c>
      <c r="BM1940">
        <v>-6.8869299999999994E-2</v>
      </c>
      <c r="BN1940">
        <v>-1.54667E-2</v>
      </c>
      <c r="BO1940">
        <v>1.14634E-2</v>
      </c>
      <c r="BP1940">
        <v>1.6408800000000001E-2</v>
      </c>
      <c r="BQ1940">
        <v>-5.0206000000000001E-2</v>
      </c>
      <c r="BR1940">
        <v>-9.9187300000000006E-2</v>
      </c>
      <c r="BS1940">
        <v>-0.10905189999999999</v>
      </c>
      <c r="BT1940">
        <v>-9.1129600000000005E-2</v>
      </c>
      <c r="BU1940">
        <v>-0.11638900000000001</v>
      </c>
      <c r="BV1940">
        <v>-0.1138367</v>
      </c>
      <c r="BW1940">
        <v>4.2516499999999999E-2</v>
      </c>
      <c r="BX1940">
        <v>0.1985671</v>
      </c>
      <c r="BY1940">
        <v>0.18274750000000001</v>
      </c>
      <c r="BZ1940">
        <v>-0.2034484</v>
      </c>
      <c r="CA1940">
        <v>-0.25090319999999999</v>
      </c>
      <c r="CB1940">
        <v>-0.25851679999999999</v>
      </c>
      <c r="CC1940">
        <v>-0.24035090000000001</v>
      </c>
      <c r="CD1940">
        <v>-0.1240853</v>
      </c>
      <c r="CE1940">
        <v>-0.1229505</v>
      </c>
      <c r="CF1940">
        <v>-8.8268200000000005E-2</v>
      </c>
      <c r="CG1940">
        <v>-3.14334E-2</v>
      </c>
      <c r="CH1940">
        <v>-1.73496E-2</v>
      </c>
      <c r="CI1940">
        <v>1.2253200000000001E-2</v>
      </c>
      <c r="CJ1940">
        <v>7.4660000000000004E-3</v>
      </c>
      <c r="CK1940">
        <v>-4.6150299999999998E-2</v>
      </c>
      <c r="CL1940">
        <v>9.1026000000000006E-3</v>
      </c>
      <c r="CM1940">
        <v>3.4536900000000002E-2</v>
      </c>
      <c r="CN1940">
        <v>4.3591199999999997E-2</v>
      </c>
      <c r="CO1940">
        <v>-1.4735099999999999E-2</v>
      </c>
      <c r="CP1940">
        <v>-6.2681299999999995E-2</v>
      </c>
      <c r="CQ1940">
        <v>-7.1263999999999994E-2</v>
      </c>
      <c r="CR1940">
        <v>-4.6152499999999999E-2</v>
      </c>
      <c r="CS1940">
        <v>-6.6809099999999996E-2</v>
      </c>
      <c r="CT1940">
        <v>-6.0230699999999998E-2</v>
      </c>
      <c r="CU1940">
        <v>9.8314399999999996E-2</v>
      </c>
      <c r="CV1940">
        <v>0.25336340000000002</v>
      </c>
      <c r="CW1940">
        <v>0.2324447</v>
      </c>
      <c r="CX1940">
        <v>-0.14822299999999999</v>
      </c>
      <c r="CY1940">
        <v>-0.19873689999999999</v>
      </c>
      <c r="CZ1940">
        <v>-0.21066199999999999</v>
      </c>
      <c r="DA1940">
        <v>-0.19229969999999999</v>
      </c>
      <c r="DB1940">
        <v>-8.2355600000000001E-2</v>
      </c>
      <c r="DC1940">
        <v>-8.2483200000000007E-2</v>
      </c>
      <c r="DD1940">
        <v>-5.5296400000000002E-2</v>
      </c>
      <c r="DE1940">
        <v>-7.6576999999999999E-3</v>
      </c>
      <c r="DF1940">
        <v>5.7695000000000003E-3</v>
      </c>
      <c r="DG1940">
        <v>2.7939200000000001E-2</v>
      </c>
      <c r="DH1940">
        <v>2.73517E-2</v>
      </c>
      <c r="DI1940">
        <v>-2.3431299999999999E-2</v>
      </c>
      <c r="DJ1940">
        <v>3.3671800000000002E-2</v>
      </c>
      <c r="DK1940">
        <v>5.7610300000000003E-2</v>
      </c>
      <c r="DL1940">
        <v>7.0773699999999995E-2</v>
      </c>
      <c r="DM1940">
        <v>2.0735699999999999E-2</v>
      </c>
      <c r="DN1940">
        <v>-2.6175400000000001E-2</v>
      </c>
      <c r="DO1940">
        <v>-3.3475999999999999E-2</v>
      </c>
      <c r="DP1940">
        <v>-1.1754999999999999E-3</v>
      </c>
      <c r="DQ1940">
        <v>-1.7229299999999999E-2</v>
      </c>
      <c r="DR1940">
        <v>-6.6245999999999996E-3</v>
      </c>
      <c r="DS1940">
        <v>0.15411230000000001</v>
      </c>
      <c r="DT1940">
        <v>0.30815979999999998</v>
      </c>
      <c r="DU1940">
        <v>0.2821419</v>
      </c>
      <c r="DV1940">
        <v>-9.2997499999999997E-2</v>
      </c>
      <c r="DW1940">
        <v>-0.1465706</v>
      </c>
      <c r="DX1940">
        <v>-0.16280710000000001</v>
      </c>
      <c r="DY1940">
        <v>-0.1442484</v>
      </c>
      <c r="DZ1940">
        <v>-4.0625799999999997E-2</v>
      </c>
      <c r="EA1940">
        <v>-2.4054800000000001E-2</v>
      </c>
      <c r="EB1940">
        <v>-7.6902999999999997E-3</v>
      </c>
      <c r="EC1940">
        <v>2.6670699999999999E-2</v>
      </c>
      <c r="ED1940">
        <v>3.9149700000000003E-2</v>
      </c>
      <c r="EE1940">
        <v>5.0587300000000002E-2</v>
      </c>
      <c r="EF1940">
        <v>5.6063500000000002E-2</v>
      </c>
      <c r="EG1940">
        <v>9.3714000000000002E-3</v>
      </c>
      <c r="EH1940">
        <v>6.9145899999999996E-2</v>
      </c>
      <c r="EI1940">
        <v>9.0924699999999997E-2</v>
      </c>
      <c r="EJ1940">
        <v>0.1100209</v>
      </c>
      <c r="EK1940">
        <v>7.195E-2</v>
      </c>
      <c r="EL1940">
        <v>2.6533399999999999E-2</v>
      </c>
      <c r="EM1940">
        <v>2.10837E-2</v>
      </c>
      <c r="EN1940">
        <v>6.3764199999999993E-2</v>
      </c>
      <c r="EO1940">
        <v>5.4356099999999997E-2</v>
      </c>
      <c r="EP1940">
        <v>7.0774000000000004E-2</v>
      </c>
      <c r="EQ1940">
        <v>0.23467560000000001</v>
      </c>
      <c r="ER1940">
        <v>0.38727699999999998</v>
      </c>
      <c r="ES1940">
        <v>0.35389670000000001</v>
      </c>
      <c r="ET1940">
        <v>-1.32607E-2</v>
      </c>
      <c r="EU1940">
        <v>-7.1250800000000003E-2</v>
      </c>
      <c r="EV1940">
        <v>-9.3712299999999998E-2</v>
      </c>
      <c r="EW1940">
        <v>-7.4870000000000006E-2</v>
      </c>
      <c r="EX1940">
        <v>1.9625299999999998E-2</v>
      </c>
      <c r="EY1940">
        <v>67.035089999999997</v>
      </c>
      <c r="EZ1940">
        <v>66.421049999999994</v>
      </c>
      <c r="FA1940">
        <v>65.587720000000004</v>
      </c>
      <c r="FB1940">
        <v>65.035089999999997</v>
      </c>
      <c r="FC1940">
        <v>65.111109999999996</v>
      </c>
      <c r="FD1940">
        <v>63.81579</v>
      </c>
      <c r="FE1940">
        <v>63.73977</v>
      </c>
      <c r="FF1940">
        <v>64.412279999999996</v>
      </c>
      <c r="FG1940">
        <v>68.289469999999994</v>
      </c>
      <c r="FH1940">
        <v>70.704679999999996</v>
      </c>
      <c r="FI1940">
        <v>73.704679999999996</v>
      </c>
      <c r="FJ1940">
        <v>76.780699999999996</v>
      </c>
      <c r="FK1940">
        <v>78.42398</v>
      </c>
      <c r="FL1940">
        <v>79.119879999999995</v>
      </c>
      <c r="FM1940">
        <v>79.453220000000002</v>
      </c>
      <c r="FN1940">
        <v>78.991230000000002</v>
      </c>
      <c r="FO1940">
        <v>80.400580000000005</v>
      </c>
      <c r="FP1940">
        <v>80.915199999999999</v>
      </c>
      <c r="FQ1940">
        <v>77.801169999999999</v>
      </c>
      <c r="FR1940">
        <v>74.795320000000004</v>
      </c>
      <c r="FS1940">
        <v>69.546779999999998</v>
      </c>
      <c r="FT1940">
        <v>66.736840000000001</v>
      </c>
      <c r="FU1940">
        <v>64.888890000000004</v>
      </c>
      <c r="FV1940">
        <v>63.874270000000003</v>
      </c>
      <c r="FW1940">
        <v>0.82155990000000001</v>
      </c>
      <c r="FX1940">
        <v>5.8899E-2</v>
      </c>
      <c r="FY1940">
        <v>7.0533899999999997E-2</v>
      </c>
      <c r="FZ1940">
        <v>0</v>
      </c>
      <c r="GA1940">
        <v>0</v>
      </c>
    </row>
    <row r="1941" spans="1:183" x14ac:dyDescent="0.3">
      <c r="A1941" t="s">
        <v>72</v>
      </c>
      <c r="B1941" t="s">
        <v>53</v>
      </c>
      <c r="C1941" t="s">
        <v>54</v>
      </c>
      <c r="D1941" s="6">
        <v>44792</v>
      </c>
      <c r="FZ1941">
        <v>0</v>
      </c>
      <c r="GA1941">
        <v>1</v>
      </c>
    </row>
    <row r="1942" spans="1:183" x14ac:dyDescent="0.3">
      <c r="A1942" t="s">
        <v>72</v>
      </c>
      <c r="B1942" t="s">
        <v>53</v>
      </c>
      <c r="C1942" t="s">
        <v>54</v>
      </c>
      <c r="D1942" s="6">
        <v>44806</v>
      </c>
      <c r="FZ1942">
        <v>0</v>
      </c>
      <c r="GA1942">
        <v>1</v>
      </c>
    </row>
    <row r="1943" spans="1:183" x14ac:dyDescent="0.3">
      <c r="A1943" t="s">
        <v>72</v>
      </c>
      <c r="B1943" t="s">
        <v>53</v>
      </c>
      <c r="C1943" t="s">
        <v>54</v>
      </c>
      <c r="D1943" s="6">
        <v>44809</v>
      </c>
      <c r="E1943" s="46">
        <v>19</v>
      </c>
      <c r="F1943">
        <v>22</v>
      </c>
      <c r="G1943">
        <v>19</v>
      </c>
      <c r="H1943">
        <v>20</v>
      </c>
      <c r="I1943">
        <v>203</v>
      </c>
      <c r="J1943">
        <v>66062</v>
      </c>
      <c r="K1943">
        <v>1.1809769999999999</v>
      </c>
      <c r="L1943">
        <v>1.1580509999999999</v>
      </c>
      <c r="M1943">
        <v>0.96096159999999997</v>
      </c>
      <c r="N1943">
        <v>0.9461292</v>
      </c>
      <c r="O1943">
        <v>0.89092490000000002</v>
      </c>
      <c r="P1943">
        <v>0.78774670000000002</v>
      </c>
      <c r="Q1943">
        <v>0.88206150000000005</v>
      </c>
      <c r="R1943">
        <v>0.95990249999999999</v>
      </c>
      <c r="S1943">
        <v>1.1774579999999999</v>
      </c>
      <c r="T1943">
        <v>1.418363</v>
      </c>
      <c r="U1943">
        <v>1.6238090000000001</v>
      </c>
      <c r="V1943">
        <v>1.9138470000000001</v>
      </c>
      <c r="W1943">
        <v>2.2432940000000001</v>
      </c>
      <c r="X1943">
        <v>2.645956</v>
      </c>
      <c r="Y1943">
        <v>2.9915750000000001</v>
      </c>
      <c r="Z1943">
        <v>3.313758</v>
      </c>
      <c r="AA1943">
        <v>3.5125449999999998</v>
      </c>
      <c r="AB1943">
        <v>3.605559</v>
      </c>
      <c r="AC1943">
        <v>3.6294</v>
      </c>
      <c r="AD1943">
        <v>3.5973039999999998</v>
      </c>
      <c r="AE1943">
        <v>3.3453309999999998</v>
      </c>
      <c r="AF1943">
        <v>3.0063780000000002</v>
      </c>
      <c r="AG1943">
        <v>2.545903</v>
      </c>
      <c r="AH1943">
        <v>1.9912939999999999</v>
      </c>
      <c r="AI1943">
        <v>-0.22174669999999999</v>
      </c>
      <c r="AJ1943">
        <v>-8.8988700000000004E-2</v>
      </c>
      <c r="AK1943">
        <v>-0.2092338</v>
      </c>
      <c r="AL1943">
        <v>-0.12864249999999999</v>
      </c>
      <c r="AM1943">
        <v>-0.14851310000000001</v>
      </c>
      <c r="AN1943">
        <v>-0.18521299999999999</v>
      </c>
      <c r="AO1943">
        <v>-1.9505E-3</v>
      </c>
      <c r="AP1943">
        <v>2.6710600000000001E-2</v>
      </c>
      <c r="AQ1943">
        <v>0.10372670000000001</v>
      </c>
      <c r="AR1943">
        <v>5.0390299999999999E-2</v>
      </c>
      <c r="AS1943">
        <v>-3.1069000000000001E-3</v>
      </c>
      <c r="AT1943">
        <v>-3.3568099999999997E-2</v>
      </c>
      <c r="AU1943">
        <v>-8.9425699999999997E-2</v>
      </c>
      <c r="AV1943">
        <v>-0.1894535</v>
      </c>
      <c r="AW1943">
        <v>-0.401092</v>
      </c>
      <c r="AX1943">
        <v>-0.48092499999999999</v>
      </c>
      <c r="AY1943">
        <v>-0.31914320000000002</v>
      </c>
      <c r="AZ1943">
        <v>-0.50920109999999996</v>
      </c>
      <c r="BA1943">
        <v>0.20313580000000001</v>
      </c>
      <c r="BB1943">
        <v>0.36673080000000002</v>
      </c>
      <c r="BC1943">
        <v>0.1275579</v>
      </c>
      <c r="BD1943">
        <v>-0.1758979</v>
      </c>
      <c r="BE1943">
        <v>-0.27170260000000002</v>
      </c>
      <c r="BF1943">
        <v>-0.28175630000000002</v>
      </c>
      <c r="BG1943">
        <v>-0.1382217</v>
      </c>
      <c r="BH1943">
        <v>-6.3699999999999998E-3</v>
      </c>
      <c r="BI1943">
        <v>-0.14076179999999999</v>
      </c>
      <c r="BJ1943">
        <v>-5.24745E-2</v>
      </c>
      <c r="BK1943">
        <v>-7.9395599999999997E-2</v>
      </c>
      <c r="BL1943">
        <v>-0.12633320000000001</v>
      </c>
      <c r="BM1943">
        <v>5.7196400000000001E-2</v>
      </c>
      <c r="BN1943">
        <v>8.7677199999999997E-2</v>
      </c>
      <c r="BO1943">
        <v>0.18199750000000001</v>
      </c>
      <c r="BP1943">
        <v>0.14912790000000001</v>
      </c>
      <c r="BQ1943">
        <v>0.1077384</v>
      </c>
      <c r="BR1943">
        <v>8.79408E-2</v>
      </c>
      <c r="BS1943">
        <v>4.2720099999999997E-2</v>
      </c>
      <c r="BT1943">
        <v>-4.9869799999999999E-2</v>
      </c>
      <c r="BU1943">
        <v>-0.2581061</v>
      </c>
      <c r="BV1943">
        <v>-0.33787089999999997</v>
      </c>
      <c r="BW1943">
        <v>-0.18997</v>
      </c>
      <c r="BX1943">
        <v>-0.37735639999999998</v>
      </c>
      <c r="BY1943">
        <v>0.33202900000000002</v>
      </c>
      <c r="BZ1943">
        <v>0.49078460000000002</v>
      </c>
      <c r="CA1943">
        <v>0.24780089999999999</v>
      </c>
      <c r="CB1943">
        <v>-5.1635300000000002E-2</v>
      </c>
      <c r="CC1943">
        <v>-0.14603440000000001</v>
      </c>
      <c r="CD1943">
        <v>-0.16634189999999999</v>
      </c>
      <c r="CE1943">
        <v>-8.0372600000000002E-2</v>
      </c>
      <c r="CF1943">
        <v>5.0851500000000001E-2</v>
      </c>
      <c r="CG1943">
        <v>-9.3338400000000002E-2</v>
      </c>
      <c r="CH1943">
        <v>2.7920000000000001E-4</v>
      </c>
      <c r="CI1943">
        <v>-3.1524999999999997E-2</v>
      </c>
      <c r="CJ1943">
        <v>-8.5553299999999999E-2</v>
      </c>
      <c r="CK1943">
        <v>9.8161499999999999E-2</v>
      </c>
      <c r="CL1943">
        <v>0.1299025</v>
      </c>
      <c r="CM1943">
        <v>0.23620759999999999</v>
      </c>
      <c r="CN1943">
        <v>0.2175134</v>
      </c>
      <c r="CO1943">
        <v>0.18450939999999999</v>
      </c>
      <c r="CP1943">
        <v>0.17209740000000001</v>
      </c>
      <c r="CQ1943">
        <v>0.134244</v>
      </c>
      <c r="CR1943">
        <v>4.6805399999999997E-2</v>
      </c>
      <c r="CS1943">
        <v>-0.1590744</v>
      </c>
      <c r="CT1943">
        <v>-0.23879210000000001</v>
      </c>
      <c r="CU1943">
        <v>-0.1005051</v>
      </c>
      <c r="CV1943">
        <v>-0.28604109999999999</v>
      </c>
      <c r="CW1943">
        <v>0.42130010000000001</v>
      </c>
      <c r="CX1943">
        <v>0.57670390000000005</v>
      </c>
      <c r="CY1943">
        <v>0.33108080000000001</v>
      </c>
      <c r="CZ1943">
        <v>3.4428500000000001E-2</v>
      </c>
      <c r="DA1943">
        <v>-5.8997000000000001E-2</v>
      </c>
      <c r="DB1943">
        <v>-8.6406200000000002E-2</v>
      </c>
      <c r="DC1943">
        <v>-2.2523399999999999E-2</v>
      </c>
      <c r="DD1943">
        <v>0.108073</v>
      </c>
      <c r="DE1943">
        <v>-4.5914900000000002E-2</v>
      </c>
      <c r="DF1943">
        <v>5.3032900000000001E-2</v>
      </c>
      <c r="DG1943">
        <v>1.6345499999999999E-2</v>
      </c>
      <c r="DH1943">
        <v>-4.4773300000000002E-2</v>
      </c>
      <c r="DI1943">
        <v>0.13912649999999999</v>
      </c>
      <c r="DJ1943">
        <v>0.1721278</v>
      </c>
      <c r="DK1943">
        <v>0.2904178</v>
      </c>
      <c r="DL1943">
        <v>0.28589880000000001</v>
      </c>
      <c r="DM1943">
        <v>0.26128050000000003</v>
      </c>
      <c r="DN1943">
        <v>0.25625409999999998</v>
      </c>
      <c r="DO1943">
        <v>0.22576779999999999</v>
      </c>
      <c r="DP1943">
        <v>0.14348069999999999</v>
      </c>
      <c r="DQ1943">
        <v>-6.0042699999999997E-2</v>
      </c>
      <c r="DR1943">
        <v>-0.13971330000000001</v>
      </c>
      <c r="DS1943">
        <v>-1.1040100000000001E-2</v>
      </c>
      <c r="DT1943">
        <v>-0.1947258</v>
      </c>
      <c r="DU1943">
        <v>0.51057110000000006</v>
      </c>
      <c r="DV1943">
        <v>0.66262319999999997</v>
      </c>
      <c r="DW1943">
        <v>0.41436070000000003</v>
      </c>
      <c r="DX1943">
        <v>0.1204923</v>
      </c>
      <c r="DY1943">
        <v>2.80404E-2</v>
      </c>
      <c r="DZ1943">
        <v>-6.4706E-3</v>
      </c>
      <c r="EA1943">
        <v>6.10015E-2</v>
      </c>
      <c r="EB1943">
        <v>0.19069179999999999</v>
      </c>
      <c r="EC1943">
        <v>2.2557000000000001E-2</v>
      </c>
      <c r="ED1943">
        <v>0.1292008</v>
      </c>
      <c r="EE1943">
        <v>8.5462999999999997E-2</v>
      </c>
      <c r="EF1943">
        <v>1.4106499999999999E-2</v>
      </c>
      <c r="EG1943">
        <v>0.19827349999999999</v>
      </c>
      <c r="EH1943">
        <v>0.23309450000000001</v>
      </c>
      <c r="EI1943">
        <v>0.36868859999999998</v>
      </c>
      <c r="EJ1943">
        <v>0.38463649999999999</v>
      </c>
      <c r="EK1943">
        <v>0.3721257</v>
      </c>
      <c r="EL1943">
        <v>0.37776290000000001</v>
      </c>
      <c r="EM1943">
        <v>0.3579136</v>
      </c>
      <c r="EN1943">
        <v>0.28306439999999999</v>
      </c>
      <c r="EO1943">
        <v>8.2943199999999995E-2</v>
      </c>
      <c r="EP1943">
        <v>3.3406999999999998E-3</v>
      </c>
      <c r="EQ1943">
        <v>0.1181331</v>
      </c>
      <c r="ER1943">
        <v>-6.2881099999999995E-2</v>
      </c>
      <c r="ES1943">
        <v>0.63946429999999999</v>
      </c>
      <c r="ET1943">
        <v>0.78667699999999996</v>
      </c>
      <c r="EU1943">
        <v>0.53460359999999996</v>
      </c>
      <c r="EV1943">
        <v>0.2447549</v>
      </c>
      <c r="EW1943">
        <v>0.1537086</v>
      </c>
      <c r="EX1943">
        <v>0.10894379999999999</v>
      </c>
      <c r="EY1943">
        <v>72.495000000000005</v>
      </c>
      <c r="EZ1943">
        <v>70.825000000000003</v>
      </c>
      <c r="FA1943">
        <v>69.575000000000003</v>
      </c>
      <c r="FB1943">
        <v>68.33</v>
      </c>
      <c r="FC1943">
        <v>67.204999999999998</v>
      </c>
      <c r="FD1943">
        <v>66.66</v>
      </c>
      <c r="FE1943">
        <v>65.86</v>
      </c>
      <c r="FF1943">
        <v>68.72</v>
      </c>
      <c r="FG1943">
        <v>76.680000000000007</v>
      </c>
      <c r="FH1943">
        <v>83.36</v>
      </c>
      <c r="FI1943">
        <v>87.22</v>
      </c>
      <c r="FJ1943">
        <v>93.1</v>
      </c>
      <c r="FK1943">
        <v>96.51</v>
      </c>
      <c r="FL1943">
        <v>98.06</v>
      </c>
      <c r="FM1943">
        <v>98.394999999999996</v>
      </c>
      <c r="FN1943">
        <v>99.92</v>
      </c>
      <c r="FO1943">
        <v>98.064999999999998</v>
      </c>
      <c r="FP1943">
        <v>96.155000000000001</v>
      </c>
      <c r="FQ1943">
        <v>91.2</v>
      </c>
      <c r="FR1943">
        <v>83.87</v>
      </c>
      <c r="FS1943">
        <v>79.915000000000006</v>
      </c>
      <c r="FT1943">
        <v>78.540000000000006</v>
      </c>
      <c r="FU1943">
        <v>78.5</v>
      </c>
      <c r="FV1943">
        <v>77.75</v>
      </c>
      <c r="FW1943">
        <v>1.766424</v>
      </c>
      <c r="FX1943">
        <v>8.2150699999999993E-2</v>
      </c>
      <c r="FY1943">
        <v>0.1181358</v>
      </c>
      <c r="FZ1943">
        <v>0</v>
      </c>
      <c r="GA1943">
        <v>0</v>
      </c>
    </row>
    <row r="1944" spans="1:183" x14ac:dyDescent="0.3">
      <c r="A1944" t="s">
        <v>72</v>
      </c>
      <c r="B1944" t="s">
        <v>53</v>
      </c>
      <c r="C1944" t="s">
        <v>54</v>
      </c>
      <c r="D1944" s="6">
        <v>44810</v>
      </c>
      <c r="E1944" s="46">
        <v>18</v>
      </c>
      <c r="F1944">
        <v>21</v>
      </c>
      <c r="G1944">
        <v>18</v>
      </c>
      <c r="H1944">
        <v>20</v>
      </c>
      <c r="I1944">
        <v>203</v>
      </c>
      <c r="J1944">
        <v>65981</v>
      </c>
      <c r="K1944">
        <v>1.690866</v>
      </c>
      <c r="L1944">
        <v>1.4889250000000001</v>
      </c>
      <c r="M1944">
        <v>1.32013</v>
      </c>
      <c r="N1944">
        <v>1.185975</v>
      </c>
      <c r="O1944">
        <v>1.135942</v>
      </c>
      <c r="P1944">
        <v>1.092686</v>
      </c>
      <c r="Q1944">
        <v>1.1199809999999999</v>
      </c>
      <c r="R1944">
        <v>1.200901</v>
      </c>
      <c r="S1944">
        <v>1.2237180000000001</v>
      </c>
      <c r="T1944">
        <v>1.511692</v>
      </c>
      <c r="U1944">
        <v>1.6086940000000001</v>
      </c>
      <c r="V1944">
        <v>1.9593100000000001</v>
      </c>
      <c r="W1944">
        <v>2.1505700000000001</v>
      </c>
      <c r="X1944">
        <v>2.2134930000000002</v>
      </c>
      <c r="Y1944">
        <v>2.4366940000000001</v>
      </c>
      <c r="Z1944">
        <v>2.811042</v>
      </c>
      <c r="AA1944">
        <v>2.9189280000000002</v>
      </c>
      <c r="AB1944">
        <v>3.2101160000000002</v>
      </c>
      <c r="AC1944">
        <v>3.0334240000000001</v>
      </c>
      <c r="AD1944">
        <v>2.6503320000000001</v>
      </c>
      <c r="AE1944">
        <v>2.5340389999999999</v>
      </c>
      <c r="AF1944">
        <v>2.2154820000000002</v>
      </c>
      <c r="AG1944">
        <v>1.8951309999999999</v>
      </c>
      <c r="AH1944">
        <v>1.6652020000000001</v>
      </c>
      <c r="AI1944">
        <v>-0.26479459999999999</v>
      </c>
      <c r="AJ1944">
        <v>-0.2476371</v>
      </c>
      <c r="AK1944">
        <v>-0.18439069999999999</v>
      </c>
      <c r="AL1944">
        <v>-0.1841304</v>
      </c>
      <c r="AM1944">
        <v>-0.12764020000000001</v>
      </c>
      <c r="AN1944">
        <v>-6.3962699999999997E-2</v>
      </c>
      <c r="AO1944">
        <v>-1.3478499999999999E-2</v>
      </c>
      <c r="AP1944">
        <v>2.0241800000000001E-2</v>
      </c>
      <c r="AQ1944">
        <v>-4.0467599999999999E-2</v>
      </c>
      <c r="AR1944">
        <v>5.8509600000000002E-2</v>
      </c>
      <c r="AS1944">
        <v>-0.2119772</v>
      </c>
      <c r="AT1944">
        <v>-0.24411649999999999</v>
      </c>
      <c r="AU1944">
        <v>-0.4883535</v>
      </c>
      <c r="AV1944">
        <v>-0.52313120000000002</v>
      </c>
      <c r="AW1944">
        <v>-0.52198800000000001</v>
      </c>
      <c r="AX1944">
        <v>-0.1884622</v>
      </c>
      <c r="AY1944">
        <v>-0.31799050000000001</v>
      </c>
      <c r="AZ1944">
        <v>0.31667050000000002</v>
      </c>
      <c r="BA1944">
        <v>0.33433649999999998</v>
      </c>
      <c r="BB1944">
        <v>-7.2001200000000001E-2</v>
      </c>
      <c r="BC1944">
        <v>-0.21013480000000001</v>
      </c>
      <c r="BD1944">
        <v>-0.3253798</v>
      </c>
      <c r="BE1944">
        <v>-0.26111889999999999</v>
      </c>
      <c r="BF1944">
        <v>-0.119556</v>
      </c>
      <c r="BG1944">
        <v>-0.1511662</v>
      </c>
      <c r="BH1944">
        <v>-0.1420294</v>
      </c>
      <c r="BI1944">
        <v>-9.4920900000000002E-2</v>
      </c>
      <c r="BJ1944">
        <v>-0.1005909</v>
      </c>
      <c r="BK1944">
        <v>-4.8395300000000002E-2</v>
      </c>
      <c r="BL1944">
        <v>6.7764000000000001E-3</v>
      </c>
      <c r="BM1944">
        <v>5.7081699999999999E-2</v>
      </c>
      <c r="BN1944">
        <v>0.1010812</v>
      </c>
      <c r="BO1944">
        <v>4.12205E-2</v>
      </c>
      <c r="BP1944">
        <v>0.1641194</v>
      </c>
      <c r="BQ1944">
        <v>-8.7304900000000005E-2</v>
      </c>
      <c r="BR1944">
        <v>-0.1125555</v>
      </c>
      <c r="BS1944">
        <v>-0.35057569999999999</v>
      </c>
      <c r="BT1944">
        <v>-0.38559500000000002</v>
      </c>
      <c r="BU1944">
        <v>-0.38658710000000002</v>
      </c>
      <c r="BV1944">
        <v>-5.8512700000000001E-2</v>
      </c>
      <c r="BW1944">
        <v>-0.19782839999999999</v>
      </c>
      <c r="BX1944">
        <v>0.44230580000000003</v>
      </c>
      <c r="BY1944">
        <v>0.45284079999999999</v>
      </c>
      <c r="BZ1944">
        <v>3.9779299999999997E-2</v>
      </c>
      <c r="CA1944">
        <v>-0.1013232</v>
      </c>
      <c r="CB1944">
        <v>-0.22043589999999999</v>
      </c>
      <c r="CC1944">
        <v>-0.1544613</v>
      </c>
      <c r="CD1944">
        <v>-1.28684E-2</v>
      </c>
      <c r="CE1944">
        <v>-7.2467599999999993E-2</v>
      </c>
      <c r="CF1944">
        <v>-6.8885799999999997E-2</v>
      </c>
      <c r="CG1944">
        <v>-3.2954400000000002E-2</v>
      </c>
      <c r="CH1944">
        <v>-4.27318E-2</v>
      </c>
      <c r="CI1944">
        <v>6.4894999999999996E-3</v>
      </c>
      <c r="CJ1944">
        <v>5.5770100000000003E-2</v>
      </c>
      <c r="CK1944">
        <v>0.1059514</v>
      </c>
      <c r="CL1944">
        <v>0.1570703</v>
      </c>
      <c r="CM1944">
        <v>9.7797400000000007E-2</v>
      </c>
      <c r="CN1944">
        <v>0.23726439999999999</v>
      </c>
      <c r="CO1944">
        <v>-9.5730000000000001E-4</v>
      </c>
      <c r="CP1944">
        <v>-2.14367E-2</v>
      </c>
      <c r="CQ1944">
        <v>-0.25515130000000003</v>
      </c>
      <c r="CR1944">
        <v>-0.29033779999999998</v>
      </c>
      <c r="CS1944">
        <v>-0.29280879999999998</v>
      </c>
      <c r="CT1944">
        <v>3.1489900000000001E-2</v>
      </c>
      <c r="CU1944">
        <v>-0.1146045</v>
      </c>
      <c r="CV1944">
        <v>0.52932049999999997</v>
      </c>
      <c r="CW1944">
        <v>0.53491650000000002</v>
      </c>
      <c r="CX1944">
        <v>0.1171981</v>
      </c>
      <c r="CY1944">
        <v>-2.59607E-2</v>
      </c>
      <c r="CZ1944">
        <v>-0.1477521</v>
      </c>
      <c r="DA1944">
        <v>-8.0590599999999998E-2</v>
      </c>
      <c r="DB1944">
        <v>6.10232E-2</v>
      </c>
      <c r="DC1944">
        <v>6.2310999999999998E-3</v>
      </c>
      <c r="DD1944">
        <v>4.2578E-3</v>
      </c>
      <c r="DE1944">
        <v>2.9012099999999999E-2</v>
      </c>
      <c r="DF1944">
        <v>1.5127399999999999E-2</v>
      </c>
      <c r="DG1944">
        <v>6.1374199999999997E-2</v>
      </c>
      <c r="DH1944">
        <v>0.1047638</v>
      </c>
      <c r="DI1944">
        <v>0.15482119999999999</v>
      </c>
      <c r="DJ1944">
        <v>0.21305940000000001</v>
      </c>
      <c r="DK1944">
        <v>0.15437429999999999</v>
      </c>
      <c r="DL1944">
        <v>0.3104094</v>
      </c>
      <c r="DM1944">
        <v>8.5390300000000002E-2</v>
      </c>
      <c r="DN1944">
        <v>6.9682099999999997E-2</v>
      </c>
      <c r="DO1944">
        <v>-0.1597269</v>
      </c>
      <c r="DP1944">
        <v>-0.19508059999999999</v>
      </c>
      <c r="DQ1944">
        <v>-0.1990306</v>
      </c>
      <c r="DR1944">
        <v>0.12149260000000001</v>
      </c>
      <c r="DS1944">
        <v>-3.1380600000000002E-2</v>
      </c>
      <c r="DT1944">
        <v>0.61633519999999997</v>
      </c>
      <c r="DU1944">
        <v>0.61699210000000004</v>
      </c>
      <c r="DV1944">
        <v>0.19461690000000001</v>
      </c>
      <c r="DW1944">
        <v>4.9401899999999999E-2</v>
      </c>
      <c r="DX1944">
        <v>-7.5068300000000004E-2</v>
      </c>
      <c r="DY1944">
        <v>-6.7197999999999997E-3</v>
      </c>
      <c r="DZ1944">
        <v>0.1349147</v>
      </c>
      <c r="EA1944">
        <v>0.1198594</v>
      </c>
      <c r="EB1944">
        <v>0.1098655</v>
      </c>
      <c r="EC1944">
        <v>0.1184819</v>
      </c>
      <c r="ED1944">
        <v>9.8666900000000002E-2</v>
      </c>
      <c r="EE1944">
        <v>0.1406191</v>
      </c>
      <c r="EF1944">
        <v>0.17550299999999999</v>
      </c>
      <c r="EG1944">
        <v>0.22538130000000001</v>
      </c>
      <c r="EH1944">
        <v>0.29389870000000001</v>
      </c>
      <c r="EI1944">
        <v>0.23606240000000001</v>
      </c>
      <c r="EJ1944">
        <v>0.41601919999999998</v>
      </c>
      <c r="EK1944">
        <v>0.21006250000000001</v>
      </c>
      <c r="EL1944">
        <v>0.20124310000000001</v>
      </c>
      <c r="EM1944">
        <v>-2.1949099999999999E-2</v>
      </c>
      <c r="EN1944">
        <v>-5.7544400000000002E-2</v>
      </c>
      <c r="EO1944">
        <v>-6.3629699999999997E-2</v>
      </c>
      <c r="EP1944">
        <v>0.2514421</v>
      </c>
      <c r="EQ1944">
        <v>8.8781499999999999E-2</v>
      </c>
      <c r="ER1944">
        <v>0.74197049999999998</v>
      </c>
      <c r="ES1944">
        <v>0.73549629999999999</v>
      </c>
      <c r="ET1944">
        <v>0.30639729999999998</v>
      </c>
      <c r="EU1944">
        <v>0.15821350000000001</v>
      </c>
      <c r="EV1944">
        <v>2.9875599999999999E-2</v>
      </c>
      <c r="EW1944">
        <v>9.9937799999999993E-2</v>
      </c>
      <c r="EX1944">
        <v>0.24160239999999999</v>
      </c>
      <c r="EY1944">
        <v>77.064679999999996</v>
      </c>
      <c r="EZ1944">
        <v>75.18159</v>
      </c>
      <c r="FA1944">
        <v>74.470150000000004</v>
      </c>
      <c r="FB1944">
        <v>72.962689999999995</v>
      </c>
      <c r="FC1944">
        <v>72.211439999999996</v>
      </c>
      <c r="FD1944">
        <v>71.835819999999998</v>
      </c>
      <c r="FE1944">
        <v>71.124380000000002</v>
      </c>
      <c r="FF1944">
        <v>73.659199999999998</v>
      </c>
      <c r="FG1944">
        <v>79.616919999999993</v>
      </c>
      <c r="FH1944">
        <v>86.154229999999998</v>
      </c>
      <c r="FI1944">
        <v>91.062190000000001</v>
      </c>
      <c r="FJ1944">
        <v>95.564679999999996</v>
      </c>
      <c r="FK1944">
        <v>98.711439999999996</v>
      </c>
      <c r="FL1944">
        <v>100.3806</v>
      </c>
      <c r="FM1944">
        <v>98.920400000000001</v>
      </c>
      <c r="FN1944">
        <v>98.805970000000002</v>
      </c>
      <c r="FO1944">
        <v>96.604479999999995</v>
      </c>
      <c r="FP1944">
        <v>92.179100000000005</v>
      </c>
      <c r="FQ1944">
        <v>88.0398</v>
      </c>
      <c r="FR1944">
        <v>83.116919999999993</v>
      </c>
      <c r="FS1944">
        <v>80.27861</v>
      </c>
      <c r="FT1944">
        <v>78.942790000000002</v>
      </c>
      <c r="FU1944">
        <v>77.310950000000005</v>
      </c>
      <c r="FV1944">
        <v>75.763679999999994</v>
      </c>
      <c r="FW1944">
        <v>1.7787630000000001</v>
      </c>
      <c r="FX1944">
        <v>7.6843300000000003E-2</v>
      </c>
      <c r="FY1944">
        <v>9.0569300000000005E-2</v>
      </c>
      <c r="FZ1944">
        <v>0</v>
      </c>
      <c r="GA1944">
        <v>0</v>
      </c>
    </row>
    <row r="1945" spans="1:183" x14ac:dyDescent="0.3">
      <c r="A1945" t="s">
        <v>72</v>
      </c>
      <c r="B1945" t="s">
        <v>53</v>
      </c>
      <c r="C1945" t="s">
        <v>54</v>
      </c>
      <c r="D1945" s="6">
        <v>44811</v>
      </c>
      <c r="E1945" s="46">
        <v>17</v>
      </c>
      <c r="F1945">
        <v>20</v>
      </c>
      <c r="G1945">
        <v>17</v>
      </c>
      <c r="H1945">
        <v>20</v>
      </c>
      <c r="I1945">
        <v>203</v>
      </c>
      <c r="J1945">
        <v>65923</v>
      </c>
      <c r="K1945">
        <v>1.3468519999999999</v>
      </c>
      <c r="L1945">
        <v>1.0693809999999999</v>
      </c>
      <c r="M1945">
        <v>0.97858489999999998</v>
      </c>
      <c r="N1945">
        <v>0.91330009999999995</v>
      </c>
      <c r="O1945">
        <v>0.89839979999999997</v>
      </c>
      <c r="P1945">
        <v>0.93414520000000001</v>
      </c>
      <c r="Q1945">
        <v>0.95755699999999999</v>
      </c>
      <c r="R1945">
        <v>0.95744759999999995</v>
      </c>
      <c r="S1945">
        <v>0.97137660000000003</v>
      </c>
      <c r="T1945">
        <v>0.99614429999999998</v>
      </c>
      <c r="U1945">
        <v>1.0575410000000001</v>
      </c>
      <c r="V1945">
        <v>1.2437180000000001</v>
      </c>
      <c r="W1945">
        <v>1.731781</v>
      </c>
      <c r="X1945">
        <v>2.0690789999999999</v>
      </c>
      <c r="Y1945">
        <v>2.3104369999999999</v>
      </c>
      <c r="Z1945">
        <v>2.5797859999999999</v>
      </c>
      <c r="AA1945">
        <v>2.897195</v>
      </c>
      <c r="AB1945">
        <v>3.2793570000000001</v>
      </c>
      <c r="AC1945">
        <v>3.155662</v>
      </c>
      <c r="AD1945">
        <v>2.8931249999999999</v>
      </c>
      <c r="AE1945">
        <v>2.6528529999999999</v>
      </c>
      <c r="AF1945">
        <v>2.271099</v>
      </c>
      <c r="AG1945">
        <v>1.9645280000000001</v>
      </c>
      <c r="AH1945">
        <v>1.5748040000000001</v>
      </c>
      <c r="AI1945">
        <v>-8.0366000000000007E-2</v>
      </c>
      <c r="AJ1945">
        <v>-0.15038879999999999</v>
      </c>
      <c r="AK1945">
        <v>-6.8911799999999995E-2</v>
      </c>
      <c r="AL1945">
        <v>-3.2988900000000002E-2</v>
      </c>
      <c r="AM1945">
        <v>1.16151E-2</v>
      </c>
      <c r="AN1945">
        <v>7.2369000000000001E-3</v>
      </c>
      <c r="AO1945">
        <v>-4.1047899999999998E-2</v>
      </c>
      <c r="AP1945">
        <v>-2.3587E-2</v>
      </c>
      <c r="AQ1945">
        <v>3.48551E-2</v>
      </c>
      <c r="AR1945">
        <v>-7.5331E-3</v>
      </c>
      <c r="AS1945">
        <v>-0.13577710000000001</v>
      </c>
      <c r="AT1945">
        <v>-0.2039271</v>
      </c>
      <c r="AU1945">
        <v>-7.6458700000000004E-2</v>
      </c>
      <c r="AV1945">
        <v>-0.1058877</v>
      </c>
      <c r="AW1945">
        <v>-0.14110619999999999</v>
      </c>
      <c r="AX1945">
        <v>-0.14440269999999999</v>
      </c>
      <c r="AY1945">
        <v>0.39721469999999998</v>
      </c>
      <c r="AZ1945">
        <v>0.68369659999999999</v>
      </c>
      <c r="BA1945">
        <v>0.43584390000000001</v>
      </c>
      <c r="BB1945">
        <v>0.24845429999999999</v>
      </c>
      <c r="BC1945">
        <v>-0.17664250000000001</v>
      </c>
      <c r="BD1945">
        <v>-0.40853699999999998</v>
      </c>
      <c r="BE1945">
        <v>-0.21172160000000001</v>
      </c>
      <c r="BF1945">
        <v>-0.34473330000000002</v>
      </c>
      <c r="BG1945">
        <v>8.9748999999999992E-3</v>
      </c>
      <c r="BH1945">
        <v>-8.0868499999999996E-2</v>
      </c>
      <c r="BI1945">
        <v>-1.3939E-2</v>
      </c>
      <c r="BJ1945">
        <v>1.47419E-2</v>
      </c>
      <c r="BK1945">
        <v>5.8811599999999999E-2</v>
      </c>
      <c r="BL1945">
        <v>5.6780999999999998E-2</v>
      </c>
      <c r="BM1945">
        <v>1.3338900000000001E-2</v>
      </c>
      <c r="BN1945">
        <v>3.3594199999999998E-2</v>
      </c>
      <c r="BO1945">
        <v>9.9768099999999998E-2</v>
      </c>
      <c r="BP1945">
        <v>5.8476300000000002E-2</v>
      </c>
      <c r="BQ1945">
        <v>-5.9640899999999997E-2</v>
      </c>
      <c r="BR1945">
        <v>-0.1144521</v>
      </c>
      <c r="BS1945">
        <v>2.97626E-2</v>
      </c>
      <c r="BT1945">
        <v>1.5533399999999999E-2</v>
      </c>
      <c r="BU1945">
        <v>-2.1648799999999999E-2</v>
      </c>
      <c r="BV1945">
        <v>-2.75772E-2</v>
      </c>
      <c r="BW1945">
        <v>0.51010650000000002</v>
      </c>
      <c r="BX1945">
        <v>0.80313460000000003</v>
      </c>
      <c r="BY1945">
        <v>0.55115080000000005</v>
      </c>
      <c r="BZ1945">
        <v>0.35206490000000001</v>
      </c>
      <c r="CA1945">
        <v>-6.6193799999999997E-2</v>
      </c>
      <c r="CB1945">
        <v>-0.29617329999999997</v>
      </c>
      <c r="CC1945">
        <v>-0.1070895</v>
      </c>
      <c r="CD1945">
        <v>-0.24705050000000001</v>
      </c>
      <c r="CE1945">
        <v>7.0852100000000001E-2</v>
      </c>
      <c r="CF1945">
        <v>-3.2718999999999998E-2</v>
      </c>
      <c r="CG1945">
        <v>2.4134900000000001E-2</v>
      </c>
      <c r="CH1945">
        <v>4.7800099999999998E-2</v>
      </c>
      <c r="CI1945">
        <v>9.1499800000000006E-2</v>
      </c>
      <c r="CJ1945">
        <v>9.1095099999999998E-2</v>
      </c>
      <c r="CK1945">
        <v>5.1006999999999997E-2</v>
      </c>
      <c r="CL1945">
        <v>7.3197700000000004E-2</v>
      </c>
      <c r="CM1945">
        <v>0.14472660000000001</v>
      </c>
      <c r="CN1945">
        <v>0.1041943</v>
      </c>
      <c r="CO1945">
        <v>-6.9091999999999999E-3</v>
      </c>
      <c r="CP1945">
        <v>-5.2482099999999997E-2</v>
      </c>
      <c r="CQ1945">
        <v>0.1033312</v>
      </c>
      <c r="CR1945">
        <v>9.9629400000000007E-2</v>
      </c>
      <c r="CS1945">
        <v>6.1087099999999998E-2</v>
      </c>
      <c r="CT1945">
        <v>5.33357E-2</v>
      </c>
      <c r="CU1945">
        <v>0.58829500000000001</v>
      </c>
      <c r="CV1945">
        <v>0.88585700000000001</v>
      </c>
      <c r="CW1945">
        <v>0.63101200000000002</v>
      </c>
      <c r="CX1945">
        <v>0.42382530000000002</v>
      </c>
      <c r="CY1945">
        <v>1.03026E-2</v>
      </c>
      <c r="CZ1945">
        <v>-0.21835060000000001</v>
      </c>
      <c r="DA1945">
        <v>-3.4621600000000002E-2</v>
      </c>
      <c r="DB1945">
        <v>-0.17939569999999999</v>
      </c>
      <c r="DC1945">
        <v>0.1327294</v>
      </c>
      <c r="DD1945">
        <v>1.54305E-2</v>
      </c>
      <c r="DE1945">
        <v>6.2208899999999998E-2</v>
      </c>
      <c r="DF1945">
        <v>8.0858299999999994E-2</v>
      </c>
      <c r="DG1945">
        <v>0.12418800000000001</v>
      </c>
      <c r="DH1945">
        <v>0.1254092</v>
      </c>
      <c r="DI1945">
        <v>8.8675199999999996E-2</v>
      </c>
      <c r="DJ1945">
        <v>0.1128012</v>
      </c>
      <c r="DK1945">
        <v>0.1896851</v>
      </c>
      <c r="DL1945">
        <v>0.1499122</v>
      </c>
      <c r="DM1945">
        <v>4.5822500000000002E-2</v>
      </c>
      <c r="DN1945">
        <v>9.4879999999999999E-3</v>
      </c>
      <c r="DO1945">
        <v>0.17689969999999999</v>
      </c>
      <c r="DP1945">
        <v>0.18372530000000001</v>
      </c>
      <c r="DQ1945">
        <v>0.1438229</v>
      </c>
      <c r="DR1945">
        <v>0.1342487</v>
      </c>
      <c r="DS1945">
        <v>0.66648350000000001</v>
      </c>
      <c r="DT1945">
        <v>0.96857939999999998</v>
      </c>
      <c r="DU1945">
        <v>0.71087310000000004</v>
      </c>
      <c r="DV1945">
        <v>0.49558570000000002</v>
      </c>
      <c r="DW1945">
        <v>8.6799100000000004E-2</v>
      </c>
      <c r="DX1945">
        <v>-0.14052790000000001</v>
      </c>
      <c r="DY1945">
        <v>3.7846299999999999E-2</v>
      </c>
      <c r="DZ1945">
        <v>-0.1117409</v>
      </c>
      <c r="EA1945">
        <v>0.2220702</v>
      </c>
      <c r="EB1945">
        <v>8.4950700000000004E-2</v>
      </c>
      <c r="EC1945">
        <v>0.1171817</v>
      </c>
      <c r="ED1945">
        <v>0.12858919999999999</v>
      </c>
      <c r="EE1945">
        <v>0.1713846</v>
      </c>
      <c r="EF1945">
        <v>0.17495340000000001</v>
      </c>
      <c r="EG1945">
        <v>0.14306199999999999</v>
      </c>
      <c r="EH1945">
        <v>0.1699823</v>
      </c>
      <c r="EI1945">
        <v>0.25459809999999999</v>
      </c>
      <c r="EJ1945">
        <v>0.21592169999999999</v>
      </c>
      <c r="EK1945">
        <v>0.12195880000000001</v>
      </c>
      <c r="EL1945">
        <v>9.8962999999999995E-2</v>
      </c>
      <c r="EM1945">
        <v>0.28312100000000001</v>
      </c>
      <c r="EN1945">
        <v>0.30514639999999998</v>
      </c>
      <c r="EO1945">
        <v>0.26328030000000002</v>
      </c>
      <c r="EP1945">
        <v>0.25107410000000002</v>
      </c>
      <c r="EQ1945">
        <v>0.77937529999999999</v>
      </c>
      <c r="ER1945">
        <v>1.088017</v>
      </c>
      <c r="ES1945">
        <v>0.82618000000000003</v>
      </c>
      <c r="ET1945">
        <v>0.59919630000000002</v>
      </c>
      <c r="EU1945">
        <v>0.1972477</v>
      </c>
      <c r="EV1945">
        <v>-2.81642E-2</v>
      </c>
      <c r="EW1945">
        <v>0.14247840000000001</v>
      </c>
      <c r="EX1945">
        <v>-1.40582E-2</v>
      </c>
      <c r="EY1945">
        <v>74.209999999999994</v>
      </c>
      <c r="EZ1945">
        <v>73.375</v>
      </c>
      <c r="FA1945">
        <v>71.62</v>
      </c>
      <c r="FB1945">
        <v>70.62</v>
      </c>
      <c r="FC1945">
        <v>69.33</v>
      </c>
      <c r="FD1945">
        <v>68.704999999999998</v>
      </c>
      <c r="FE1945">
        <v>67.784999999999997</v>
      </c>
      <c r="FF1945">
        <v>68.53</v>
      </c>
      <c r="FG1945">
        <v>72.819999999999993</v>
      </c>
      <c r="FH1945">
        <v>76.444999999999993</v>
      </c>
      <c r="FI1945">
        <v>80.52</v>
      </c>
      <c r="FJ1945">
        <v>83.635000000000005</v>
      </c>
      <c r="FK1945">
        <v>86.405000000000001</v>
      </c>
      <c r="FL1945">
        <v>89.765000000000001</v>
      </c>
      <c r="FM1945">
        <v>90.715000000000003</v>
      </c>
      <c r="FN1945">
        <v>91.35</v>
      </c>
      <c r="FO1945">
        <v>90.905000000000001</v>
      </c>
      <c r="FP1945">
        <v>89.87</v>
      </c>
      <c r="FQ1945">
        <v>84.7</v>
      </c>
      <c r="FR1945">
        <v>79.575000000000003</v>
      </c>
      <c r="FS1945">
        <v>77.284999999999997</v>
      </c>
      <c r="FT1945">
        <v>76.534999999999997</v>
      </c>
      <c r="FU1945">
        <v>74.95</v>
      </c>
      <c r="FV1945">
        <v>74.12</v>
      </c>
      <c r="FW1945">
        <v>1.2679530000000001</v>
      </c>
      <c r="FX1945">
        <v>7.4596099999999999E-2</v>
      </c>
      <c r="FY1945">
        <v>7.4596099999999999E-2</v>
      </c>
      <c r="FZ1945">
        <v>0</v>
      </c>
      <c r="GA1945">
        <v>0</v>
      </c>
    </row>
    <row r="1946" spans="1:183" x14ac:dyDescent="0.3">
      <c r="A1946" t="s">
        <v>72</v>
      </c>
      <c r="B1946" t="s">
        <v>53</v>
      </c>
      <c r="C1946" t="s">
        <v>54</v>
      </c>
      <c r="D1946" s="6">
        <v>44812</v>
      </c>
      <c r="E1946" s="46">
        <v>18</v>
      </c>
      <c r="F1946">
        <v>19</v>
      </c>
      <c r="G1946">
        <v>18</v>
      </c>
      <c r="H1946">
        <v>19</v>
      </c>
      <c r="I1946">
        <v>203</v>
      </c>
      <c r="J1946">
        <v>65875</v>
      </c>
      <c r="K1946">
        <v>1.311137</v>
      </c>
      <c r="L1946">
        <v>1.0697179999999999</v>
      </c>
      <c r="M1946">
        <v>0.97995259999999995</v>
      </c>
      <c r="N1946">
        <v>0.87057419999999996</v>
      </c>
      <c r="O1946">
        <v>0.9178714</v>
      </c>
      <c r="P1946">
        <v>0.89235109999999995</v>
      </c>
      <c r="Q1946">
        <v>0.90172030000000003</v>
      </c>
      <c r="R1946">
        <v>0.91523330000000003</v>
      </c>
      <c r="S1946">
        <v>0.94977840000000002</v>
      </c>
      <c r="T1946">
        <v>1.038338</v>
      </c>
      <c r="U1946">
        <v>1.0971040000000001</v>
      </c>
      <c r="V1946">
        <v>1.250389</v>
      </c>
      <c r="W1946">
        <v>1.62927</v>
      </c>
      <c r="X1946">
        <v>2.1521330000000001</v>
      </c>
      <c r="Y1946">
        <v>2.625963</v>
      </c>
      <c r="Z1946">
        <v>3.241527</v>
      </c>
      <c r="AA1946">
        <v>3.5047030000000001</v>
      </c>
      <c r="AB1946">
        <v>3.6809069999999999</v>
      </c>
      <c r="AC1946">
        <v>3.6625260000000002</v>
      </c>
      <c r="AD1946">
        <v>3.4188480000000001</v>
      </c>
      <c r="AE1946">
        <v>2.8232059999999999</v>
      </c>
      <c r="AF1946">
        <v>2.421497</v>
      </c>
      <c r="AG1946">
        <v>1.956178</v>
      </c>
      <c r="AH1946">
        <v>1.5813349999999999</v>
      </c>
      <c r="AI1946">
        <v>-0.31915480000000002</v>
      </c>
      <c r="AJ1946">
        <v>-0.30144310000000002</v>
      </c>
      <c r="AK1946">
        <v>-0.27806819999999999</v>
      </c>
      <c r="AL1946">
        <v>-0.21488380000000001</v>
      </c>
      <c r="AM1946">
        <v>-0.15429799999999999</v>
      </c>
      <c r="AN1946">
        <v>-0.1647081</v>
      </c>
      <c r="AO1946">
        <v>-0.1679766</v>
      </c>
      <c r="AP1946">
        <v>-4.4309000000000001E-2</v>
      </c>
      <c r="AQ1946">
        <v>3.5021499999999997E-2</v>
      </c>
      <c r="AR1946">
        <v>4.4128899999999999E-2</v>
      </c>
      <c r="AS1946">
        <v>-0.28334090000000001</v>
      </c>
      <c r="AT1946">
        <v>-0.36943890000000001</v>
      </c>
      <c r="AU1946">
        <v>-0.49925130000000001</v>
      </c>
      <c r="AV1946">
        <v>-0.39395380000000002</v>
      </c>
      <c r="AW1946">
        <v>-0.35897489999999999</v>
      </c>
      <c r="AX1946">
        <v>-8.3261500000000002E-2</v>
      </c>
      <c r="AY1946">
        <v>6.2347100000000003E-2</v>
      </c>
      <c r="AZ1946">
        <v>0.61047929999999995</v>
      </c>
      <c r="BA1946">
        <v>0.71970389999999995</v>
      </c>
      <c r="BB1946">
        <v>-0.28981750000000001</v>
      </c>
      <c r="BC1946">
        <v>-0.4968052</v>
      </c>
      <c r="BD1946">
        <v>-0.39779639999999999</v>
      </c>
      <c r="BE1946">
        <v>-0.2164114</v>
      </c>
      <c r="BF1946">
        <v>-0.18136849999999999</v>
      </c>
      <c r="BG1946">
        <v>-0.2346152</v>
      </c>
      <c r="BH1946">
        <v>-0.22607869999999999</v>
      </c>
      <c r="BI1946">
        <v>-0.20952219999999999</v>
      </c>
      <c r="BJ1946">
        <v>-0.15730479999999999</v>
      </c>
      <c r="BK1946">
        <v>-9.3197000000000002E-2</v>
      </c>
      <c r="BL1946">
        <v>-0.1061536</v>
      </c>
      <c r="BM1946">
        <v>-0.1065344</v>
      </c>
      <c r="BN1946">
        <v>4.8712E-3</v>
      </c>
      <c r="BO1946">
        <v>9.5258399999999993E-2</v>
      </c>
      <c r="BP1946">
        <v>0.112432</v>
      </c>
      <c r="BQ1946">
        <v>-0.1997738</v>
      </c>
      <c r="BR1946">
        <v>-0.27666550000000001</v>
      </c>
      <c r="BS1946">
        <v>-0.39301170000000002</v>
      </c>
      <c r="BT1946">
        <v>-0.26835599999999998</v>
      </c>
      <c r="BU1946">
        <v>-0.2361528</v>
      </c>
      <c r="BV1946">
        <v>4.6650499999999998E-2</v>
      </c>
      <c r="BW1946">
        <v>0.1893445</v>
      </c>
      <c r="BX1946">
        <v>0.73902619999999997</v>
      </c>
      <c r="BY1946">
        <v>0.84304829999999997</v>
      </c>
      <c r="BZ1946">
        <v>-0.158383</v>
      </c>
      <c r="CA1946">
        <v>-0.37278810000000001</v>
      </c>
      <c r="CB1946">
        <v>-0.2735534</v>
      </c>
      <c r="CC1946">
        <v>-0.1170141</v>
      </c>
      <c r="CD1946">
        <v>-8.9288999999999993E-2</v>
      </c>
      <c r="CE1946">
        <v>-0.17606330000000001</v>
      </c>
      <c r="CF1946">
        <v>-0.1738816</v>
      </c>
      <c r="CG1946">
        <v>-0.16204740000000001</v>
      </c>
      <c r="CH1946">
        <v>-0.1174258</v>
      </c>
      <c r="CI1946">
        <v>-5.0878600000000003E-2</v>
      </c>
      <c r="CJ1946">
        <v>-6.5598900000000002E-2</v>
      </c>
      <c r="CK1946">
        <v>-6.39797E-2</v>
      </c>
      <c r="CL1946">
        <v>3.8933299999999997E-2</v>
      </c>
      <c r="CM1946">
        <v>0.1369784</v>
      </c>
      <c r="CN1946">
        <v>0.15973850000000001</v>
      </c>
      <c r="CO1946">
        <v>-0.14189550000000001</v>
      </c>
      <c r="CP1946">
        <v>-0.21241090000000001</v>
      </c>
      <c r="CQ1946">
        <v>-0.3194304</v>
      </c>
      <c r="CR1946">
        <v>-0.18136740000000001</v>
      </c>
      <c r="CS1946">
        <v>-0.15108650000000001</v>
      </c>
      <c r="CT1946">
        <v>0.1366271</v>
      </c>
      <c r="CU1946">
        <v>0.27730250000000001</v>
      </c>
      <c r="CV1946">
        <v>0.82805740000000005</v>
      </c>
      <c r="CW1946">
        <v>0.92847630000000003</v>
      </c>
      <c r="CX1946">
        <v>-6.7351800000000003E-2</v>
      </c>
      <c r="CY1946">
        <v>-0.28689429999999999</v>
      </c>
      <c r="CZ1946">
        <v>-0.18750310000000001</v>
      </c>
      <c r="DA1946">
        <v>-4.8171899999999997E-2</v>
      </c>
      <c r="DB1946">
        <v>-2.5514999999999999E-2</v>
      </c>
      <c r="DC1946">
        <v>-0.1175114</v>
      </c>
      <c r="DD1946">
        <v>-0.1216845</v>
      </c>
      <c r="DE1946">
        <v>-0.1145726</v>
      </c>
      <c r="DF1946">
        <v>-7.7546699999999996E-2</v>
      </c>
      <c r="DG1946">
        <v>-8.5602999999999999E-3</v>
      </c>
      <c r="DH1946">
        <v>-2.5044299999999999E-2</v>
      </c>
      <c r="DI1946">
        <v>-2.1425E-2</v>
      </c>
      <c r="DJ1946">
        <v>7.2995400000000002E-2</v>
      </c>
      <c r="DK1946">
        <v>0.1786983</v>
      </c>
      <c r="DL1946">
        <v>0.2070449</v>
      </c>
      <c r="DM1946">
        <v>-8.40172E-2</v>
      </c>
      <c r="DN1946">
        <v>-0.14815629999999999</v>
      </c>
      <c r="DO1946">
        <v>-0.24584919999999999</v>
      </c>
      <c r="DP1946">
        <v>-9.4378699999999996E-2</v>
      </c>
      <c r="DQ1946">
        <v>-6.6020200000000001E-2</v>
      </c>
      <c r="DR1946">
        <v>0.22660379999999999</v>
      </c>
      <c r="DS1946">
        <v>0.36526059999999999</v>
      </c>
      <c r="DT1946">
        <v>0.91708860000000003</v>
      </c>
      <c r="DU1946">
        <v>1.0139039999999999</v>
      </c>
      <c r="DV1946">
        <v>2.36793E-2</v>
      </c>
      <c r="DW1946">
        <v>-0.2010004</v>
      </c>
      <c r="DX1946">
        <v>-0.1014528</v>
      </c>
      <c r="DY1946">
        <v>2.0670399999999998E-2</v>
      </c>
      <c r="DZ1946">
        <v>3.8259000000000001E-2</v>
      </c>
      <c r="EA1946">
        <v>-3.2971800000000002E-2</v>
      </c>
      <c r="EB1946">
        <v>-4.6320100000000003E-2</v>
      </c>
      <c r="EC1946">
        <v>-4.6026499999999998E-2</v>
      </c>
      <c r="ED1946">
        <v>-1.9967700000000001E-2</v>
      </c>
      <c r="EE1946">
        <v>5.2540700000000003E-2</v>
      </c>
      <c r="EF1946">
        <v>3.3510199999999997E-2</v>
      </c>
      <c r="EG1946">
        <v>4.0017200000000003E-2</v>
      </c>
      <c r="EH1946">
        <v>0.1221756</v>
      </c>
      <c r="EI1946">
        <v>0.23893519999999999</v>
      </c>
      <c r="EJ1946">
        <v>0.27534799999999998</v>
      </c>
      <c r="EK1946">
        <v>-4.5009999999999999E-4</v>
      </c>
      <c r="EL1946">
        <v>-5.5382800000000003E-2</v>
      </c>
      <c r="EM1946">
        <v>-0.1396095</v>
      </c>
      <c r="EN1946">
        <v>3.12191E-2</v>
      </c>
      <c r="EO1946">
        <v>5.6801999999999998E-2</v>
      </c>
      <c r="EP1946">
        <v>0.35651579999999999</v>
      </c>
      <c r="EQ1946">
        <v>0.49225799999999997</v>
      </c>
      <c r="ER1946">
        <v>1.0456350000000001</v>
      </c>
      <c r="ES1946">
        <v>1.137249</v>
      </c>
      <c r="ET1946">
        <v>0.1551138</v>
      </c>
      <c r="EU1946">
        <v>-7.6983399999999994E-2</v>
      </c>
      <c r="EV1946">
        <v>2.2790100000000001E-2</v>
      </c>
      <c r="EW1946">
        <v>0.1200677</v>
      </c>
      <c r="EX1946">
        <v>0.1303385</v>
      </c>
      <c r="EY1946">
        <v>72.995000000000005</v>
      </c>
      <c r="EZ1946">
        <v>72.034999999999997</v>
      </c>
      <c r="FA1946">
        <v>70.704999999999998</v>
      </c>
      <c r="FB1946">
        <v>68.875</v>
      </c>
      <c r="FC1946">
        <v>68.415000000000006</v>
      </c>
      <c r="FD1946">
        <v>68.125</v>
      </c>
      <c r="FE1946">
        <v>67.33</v>
      </c>
      <c r="FF1946">
        <v>69.784999999999997</v>
      </c>
      <c r="FG1946">
        <v>75.53</v>
      </c>
      <c r="FH1946">
        <v>79.605000000000004</v>
      </c>
      <c r="FI1946">
        <v>83.92</v>
      </c>
      <c r="FJ1946">
        <v>88.924999999999997</v>
      </c>
      <c r="FK1946">
        <v>92.814999999999998</v>
      </c>
      <c r="FL1946">
        <v>94.29</v>
      </c>
      <c r="FM1946">
        <v>94.91</v>
      </c>
      <c r="FN1946">
        <v>95.614999999999995</v>
      </c>
      <c r="FO1946">
        <v>95.07</v>
      </c>
      <c r="FP1946">
        <v>92.655000000000001</v>
      </c>
      <c r="FQ1946">
        <v>88.325000000000003</v>
      </c>
      <c r="FR1946">
        <v>84.41</v>
      </c>
      <c r="FS1946">
        <v>79.864999999999995</v>
      </c>
      <c r="FT1946">
        <v>77.495000000000005</v>
      </c>
      <c r="FU1946">
        <v>75.745000000000005</v>
      </c>
      <c r="FV1946">
        <v>73.83</v>
      </c>
      <c r="FW1946">
        <v>1.5136080000000001</v>
      </c>
      <c r="FX1946">
        <v>0.1176463</v>
      </c>
      <c r="FY1946">
        <v>0.1176463</v>
      </c>
      <c r="FZ1946">
        <v>0</v>
      </c>
      <c r="GA1946">
        <v>0</v>
      </c>
    </row>
    <row r="1947" spans="1:183" x14ac:dyDescent="0.3">
      <c r="A1947" t="s">
        <v>72</v>
      </c>
      <c r="B1947" t="s">
        <v>53</v>
      </c>
      <c r="C1947" t="s">
        <v>54</v>
      </c>
      <c r="D1947" s="6">
        <v>44813</v>
      </c>
      <c r="FZ1947">
        <v>0</v>
      </c>
      <c r="GA1947">
        <v>1</v>
      </c>
    </row>
    <row r="1948" spans="1:183" x14ac:dyDescent="0.3">
      <c r="A1948" t="s">
        <v>72</v>
      </c>
      <c r="B1948" t="s">
        <v>53</v>
      </c>
      <c r="C1948" t="s">
        <v>95</v>
      </c>
      <c r="D1948" s="6">
        <v>44753</v>
      </c>
      <c r="FZ1948">
        <v>0</v>
      </c>
      <c r="GA1948">
        <v>1</v>
      </c>
    </row>
    <row r="1949" spans="1:183" x14ac:dyDescent="0.3">
      <c r="A1949" t="s">
        <v>72</v>
      </c>
      <c r="B1949" t="s">
        <v>53</v>
      </c>
      <c r="C1949" t="s">
        <v>95</v>
      </c>
      <c r="D1949" s="6">
        <v>44758</v>
      </c>
      <c r="FZ1949">
        <v>0</v>
      </c>
      <c r="GA1949">
        <v>1</v>
      </c>
    </row>
    <row r="1950" spans="1:183" x14ac:dyDescent="0.3">
      <c r="A1950" t="s">
        <v>72</v>
      </c>
      <c r="B1950" t="s">
        <v>53</v>
      </c>
      <c r="C1950" t="s">
        <v>95</v>
      </c>
      <c r="D1950" s="6">
        <v>44759</v>
      </c>
      <c r="FZ1950">
        <v>0</v>
      </c>
      <c r="GA1950">
        <v>1</v>
      </c>
    </row>
    <row r="1951" spans="1:183" x14ac:dyDescent="0.3">
      <c r="A1951" t="s">
        <v>72</v>
      </c>
      <c r="B1951" t="s">
        <v>53</v>
      </c>
      <c r="C1951" t="s">
        <v>95</v>
      </c>
      <c r="D1951" s="6">
        <v>44766</v>
      </c>
      <c r="FZ1951">
        <v>0</v>
      </c>
      <c r="GA1951">
        <v>1</v>
      </c>
    </row>
    <row r="1952" spans="1:183" x14ac:dyDescent="0.3">
      <c r="A1952" t="s">
        <v>72</v>
      </c>
      <c r="B1952" t="s">
        <v>53</v>
      </c>
      <c r="C1952" t="s">
        <v>95</v>
      </c>
      <c r="D1952" s="6">
        <v>44771</v>
      </c>
      <c r="FZ1952">
        <v>0</v>
      </c>
      <c r="GA1952">
        <v>1</v>
      </c>
    </row>
    <row r="1953" spans="1:183" x14ac:dyDescent="0.3">
      <c r="A1953" t="s">
        <v>72</v>
      </c>
      <c r="B1953" t="s">
        <v>53</v>
      </c>
      <c r="C1953" t="s">
        <v>95</v>
      </c>
      <c r="D1953" s="6">
        <v>44789</v>
      </c>
      <c r="FZ1953">
        <v>0</v>
      </c>
      <c r="GA1953">
        <v>1</v>
      </c>
    </row>
    <row r="1954" spans="1:183" x14ac:dyDescent="0.3">
      <c r="A1954" t="s">
        <v>72</v>
      </c>
      <c r="B1954" t="s">
        <v>53</v>
      </c>
      <c r="C1954" t="s">
        <v>95</v>
      </c>
      <c r="D1954" s="6">
        <v>44790</v>
      </c>
      <c r="FZ1954">
        <v>0</v>
      </c>
      <c r="GA1954">
        <v>1</v>
      </c>
    </row>
    <row r="1955" spans="1:183" x14ac:dyDescent="0.3">
      <c r="A1955" t="s">
        <v>72</v>
      </c>
      <c r="B1955" t="s">
        <v>53</v>
      </c>
      <c r="C1955" t="s">
        <v>95</v>
      </c>
      <c r="D1955" s="6">
        <v>44792</v>
      </c>
      <c r="FZ1955">
        <v>0</v>
      </c>
      <c r="GA1955">
        <v>1</v>
      </c>
    </row>
    <row r="1956" spans="1:183" x14ac:dyDescent="0.3">
      <c r="A1956" t="s">
        <v>72</v>
      </c>
      <c r="B1956" t="s">
        <v>53</v>
      </c>
      <c r="C1956" t="s">
        <v>95</v>
      </c>
      <c r="D1956" s="6">
        <v>44806</v>
      </c>
      <c r="FZ1956">
        <v>0</v>
      </c>
      <c r="GA1956">
        <v>1</v>
      </c>
    </row>
    <row r="1957" spans="1:183" x14ac:dyDescent="0.3">
      <c r="A1957" t="s">
        <v>72</v>
      </c>
      <c r="B1957" t="s">
        <v>53</v>
      </c>
      <c r="C1957" t="s">
        <v>95</v>
      </c>
      <c r="D1957" s="6">
        <v>44809</v>
      </c>
      <c r="FZ1957">
        <v>0</v>
      </c>
      <c r="GA1957">
        <v>1</v>
      </c>
    </row>
    <row r="1958" spans="1:183" x14ac:dyDescent="0.3">
      <c r="A1958" t="s">
        <v>72</v>
      </c>
      <c r="B1958" t="s">
        <v>53</v>
      </c>
      <c r="C1958" t="s">
        <v>95</v>
      </c>
      <c r="D1958" s="6">
        <v>44810</v>
      </c>
      <c r="FZ1958">
        <v>0</v>
      </c>
      <c r="GA1958">
        <v>1</v>
      </c>
    </row>
    <row r="1959" spans="1:183" x14ac:dyDescent="0.3">
      <c r="A1959" t="s">
        <v>72</v>
      </c>
      <c r="B1959" t="s">
        <v>53</v>
      </c>
      <c r="C1959" t="s">
        <v>95</v>
      </c>
      <c r="D1959" s="6">
        <v>44811</v>
      </c>
      <c r="FZ1959">
        <v>0</v>
      </c>
      <c r="GA1959">
        <v>1</v>
      </c>
    </row>
    <row r="1960" spans="1:183" x14ac:dyDescent="0.3">
      <c r="A1960" t="s">
        <v>72</v>
      </c>
      <c r="B1960" t="s">
        <v>53</v>
      </c>
      <c r="C1960" t="s">
        <v>95</v>
      </c>
      <c r="D1960" s="6">
        <v>44812</v>
      </c>
      <c r="FZ1960">
        <v>0</v>
      </c>
      <c r="GA1960">
        <v>1</v>
      </c>
    </row>
    <row r="1961" spans="1:183" x14ac:dyDescent="0.3">
      <c r="A1961" t="s">
        <v>72</v>
      </c>
      <c r="B1961" t="s">
        <v>53</v>
      </c>
      <c r="C1961" t="s">
        <v>95</v>
      </c>
      <c r="D1961" s="6">
        <v>44813</v>
      </c>
      <c r="FZ1961">
        <v>0</v>
      </c>
      <c r="GA1961">
        <v>1</v>
      </c>
    </row>
    <row r="1962" spans="1:183" x14ac:dyDescent="0.3">
      <c r="A1962" t="s">
        <v>72</v>
      </c>
      <c r="B1962" t="s">
        <v>53</v>
      </c>
      <c r="C1962" t="s">
        <v>104</v>
      </c>
      <c r="D1962" s="6">
        <v>44753</v>
      </c>
      <c r="FZ1962">
        <v>0</v>
      </c>
      <c r="GA1962">
        <v>1</v>
      </c>
    </row>
    <row r="1963" spans="1:183" x14ac:dyDescent="0.3">
      <c r="A1963" t="s">
        <v>72</v>
      </c>
      <c r="B1963" t="s">
        <v>53</v>
      </c>
      <c r="C1963" t="s">
        <v>104</v>
      </c>
      <c r="D1963" s="6">
        <v>44758</v>
      </c>
      <c r="FZ1963">
        <v>0</v>
      </c>
      <c r="GA1963">
        <v>1</v>
      </c>
    </row>
    <row r="1964" spans="1:183" x14ac:dyDescent="0.3">
      <c r="A1964" t="s">
        <v>72</v>
      </c>
      <c r="B1964" t="s">
        <v>53</v>
      </c>
      <c r="C1964" t="s">
        <v>104</v>
      </c>
      <c r="D1964" s="6">
        <v>44759</v>
      </c>
      <c r="FZ1964">
        <v>0</v>
      </c>
      <c r="GA1964">
        <v>1</v>
      </c>
    </row>
    <row r="1965" spans="1:183" x14ac:dyDescent="0.3">
      <c r="A1965" t="s">
        <v>72</v>
      </c>
      <c r="B1965" t="s">
        <v>53</v>
      </c>
      <c r="C1965" t="s">
        <v>104</v>
      </c>
      <c r="D1965" s="6">
        <v>44766</v>
      </c>
      <c r="FZ1965">
        <v>0</v>
      </c>
      <c r="GA1965">
        <v>1</v>
      </c>
    </row>
    <row r="1966" spans="1:183" x14ac:dyDescent="0.3">
      <c r="A1966" t="s">
        <v>72</v>
      </c>
      <c r="B1966" t="s">
        <v>53</v>
      </c>
      <c r="C1966" t="s">
        <v>104</v>
      </c>
      <c r="D1966" s="6">
        <v>44771</v>
      </c>
      <c r="FZ1966">
        <v>0</v>
      </c>
      <c r="GA1966">
        <v>1</v>
      </c>
    </row>
    <row r="1967" spans="1:183" x14ac:dyDescent="0.3">
      <c r="A1967" t="s">
        <v>72</v>
      </c>
      <c r="B1967" t="s">
        <v>53</v>
      </c>
      <c r="C1967" t="s">
        <v>104</v>
      </c>
      <c r="D1967" s="6">
        <v>44789</v>
      </c>
      <c r="FZ1967">
        <v>0</v>
      </c>
      <c r="GA1967">
        <v>1</v>
      </c>
    </row>
    <row r="1968" spans="1:183" x14ac:dyDescent="0.3">
      <c r="A1968" t="s">
        <v>72</v>
      </c>
      <c r="B1968" t="s">
        <v>53</v>
      </c>
      <c r="C1968" t="s">
        <v>104</v>
      </c>
      <c r="D1968" s="6">
        <v>44790</v>
      </c>
      <c r="FZ1968">
        <v>0</v>
      </c>
      <c r="GA1968">
        <v>1</v>
      </c>
    </row>
    <row r="1969" spans="1:183" x14ac:dyDescent="0.3">
      <c r="A1969" t="s">
        <v>72</v>
      </c>
      <c r="B1969" t="s">
        <v>53</v>
      </c>
      <c r="C1969" t="s">
        <v>104</v>
      </c>
      <c r="D1969" s="6">
        <v>44792</v>
      </c>
      <c r="FZ1969">
        <v>0</v>
      </c>
      <c r="GA1969">
        <v>1</v>
      </c>
    </row>
    <row r="1970" spans="1:183" x14ac:dyDescent="0.3">
      <c r="A1970" t="s">
        <v>72</v>
      </c>
      <c r="B1970" t="s">
        <v>53</v>
      </c>
      <c r="C1970" t="s">
        <v>104</v>
      </c>
      <c r="D1970" s="6">
        <v>44806</v>
      </c>
      <c r="FZ1970">
        <v>0</v>
      </c>
      <c r="GA1970">
        <v>1</v>
      </c>
    </row>
    <row r="1971" spans="1:183" x14ac:dyDescent="0.3">
      <c r="A1971" t="s">
        <v>72</v>
      </c>
      <c r="B1971" t="s">
        <v>53</v>
      </c>
      <c r="C1971" t="s">
        <v>104</v>
      </c>
      <c r="D1971" s="6">
        <v>44809</v>
      </c>
      <c r="FZ1971">
        <v>0</v>
      </c>
      <c r="GA1971">
        <v>1</v>
      </c>
    </row>
    <row r="1972" spans="1:183" x14ac:dyDescent="0.3">
      <c r="A1972" t="s">
        <v>72</v>
      </c>
      <c r="B1972" t="s">
        <v>53</v>
      </c>
      <c r="C1972" t="s">
        <v>104</v>
      </c>
      <c r="D1972" s="6">
        <v>44810</v>
      </c>
      <c r="FZ1972">
        <v>0</v>
      </c>
      <c r="GA1972">
        <v>1</v>
      </c>
    </row>
    <row r="1973" spans="1:183" x14ac:dyDescent="0.3">
      <c r="A1973" t="s">
        <v>72</v>
      </c>
      <c r="B1973" t="s">
        <v>53</v>
      </c>
      <c r="C1973" t="s">
        <v>104</v>
      </c>
      <c r="D1973" s="6">
        <v>44811</v>
      </c>
      <c r="FZ1973">
        <v>0</v>
      </c>
      <c r="GA1973">
        <v>1</v>
      </c>
    </row>
    <row r="1974" spans="1:183" x14ac:dyDescent="0.3">
      <c r="A1974" t="s">
        <v>72</v>
      </c>
      <c r="B1974" t="s">
        <v>53</v>
      </c>
      <c r="C1974" t="s">
        <v>104</v>
      </c>
      <c r="D1974" s="6">
        <v>44812</v>
      </c>
      <c r="FZ1974">
        <v>0</v>
      </c>
      <c r="GA1974">
        <v>1</v>
      </c>
    </row>
    <row r="1975" spans="1:183" x14ac:dyDescent="0.3">
      <c r="A1975" t="s">
        <v>72</v>
      </c>
      <c r="B1975" t="s">
        <v>53</v>
      </c>
      <c r="C1975" t="s">
        <v>104</v>
      </c>
      <c r="D1975" s="6">
        <v>44813</v>
      </c>
      <c r="FZ1975">
        <v>0</v>
      </c>
      <c r="GA1975">
        <v>1</v>
      </c>
    </row>
    <row r="1976" spans="1:183" x14ac:dyDescent="0.3">
      <c r="A1976" t="s">
        <v>72</v>
      </c>
      <c r="B1976" t="s">
        <v>53</v>
      </c>
      <c r="C1976" t="s">
        <v>94</v>
      </c>
      <c r="D1976" s="6">
        <v>44753</v>
      </c>
      <c r="FZ1976">
        <v>0</v>
      </c>
      <c r="GA1976">
        <v>1</v>
      </c>
    </row>
    <row r="1977" spans="1:183" x14ac:dyDescent="0.3">
      <c r="A1977" t="s">
        <v>72</v>
      </c>
      <c r="B1977" t="s">
        <v>53</v>
      </c>
      <c r="C1977" t="s">
        <v>94</v>
      </c>
      <c r="D1977" s="6">
        <v>44758</v>
      </c>
      <c r="FZ1977">
        <v>0</v>
      </c>
      <c r="GA1977">
        <v>1</v>
      </c>
    </row>
    <row r="1978" spans="1:183" x14ac:dyDescent="0.3">
      <c r="A1978" t="s">
        <v>72</v>
      </c>
      <c r="B1978" t="s">
        <v>53</v>
      </c>
      <c r="C1978" t="s">
        <v>94</v>
      </c>
      <c r="D1978" s="6">
        <v>44759</v>
      </c>
      <c r="FZ1978">
        <v>0</v>
      </c>
      <c r="GA1978">
        <v>1</v>
      </c>
    </row>
    <row r="1979" spans="1:183" x14ac:dyDescent="0.3">
      <c r="A1979" t="s">
        <v>72</v>
      </c>
      <c r="B1979" t="s">
        <v>53</v>
      </c>
      <c r="C1979" t="s">
        <v>94</v>
      </c>
      <c r="D1979" s="6">
        <v>44766</v>
      </c>
      <c r="FZ1979">
        <v>0</v>
      </c>
      <c r="GA1979">
        <v>1</v>
      </c>
    </row>
    <row r="1980" spans="1:183" x14ac:dyDescent="0.3">
      <c r="A1980" t="s">
        <v>72</v>
      </c>
      <c r="B1980" t="s">
        <v>53</v>
      </c>
      <c r="C1980" t="s">
        <v>94</v>
      </c>
      <c r="D1980" s="6">
        <v>44771</v>
      </c>
      <c r="FZ1980">
        <v>0</v>
      </c>
      <c r="GA1980">
        <v>1</v>
      </c>
    </row>
    <row r="1981" spans="1:183" x14ac:dyDescent="0.3">
      <c r="A1981" t="s">
        <v>72</v>
      </c>
      <c r="B1981" t="s">
        <v>53</v>
      </c>
      <c r="C1981" t="s">
        <v>94</v>
      </c>
      <c r="D1981" s="6">
        <v>44789</v>
      </c>
      <c r="FZ1981">
        <v>0</v>
      </c>
      <c r="GA1981">
        <v>1</v>
      </c>
    </row>
    <row r="1982" spans="1:183" x14ac:dyDescent="0.3">
      <c r="A1982" t="s">
        <v>72</v>
      </c>
      <c r="B1982" t="s">
        <v>53</v>
      </c>
      <c r="C1982" t="s">
        <v>94</v>
      </c>
      <c r="D1982" s="6">
        <v>44790</v>
      </c>
      <c r="FZ1982">
        <v>0</v>
      </c>
      <c r="GA1982">
        <v>1</v>
      </c>
    </row>
    <row r="1983" spans="1:183" x14ac:dyDescent="0.3">
      <c r="A1983" t="s">
        <v>72</v>
      </c>
      <c r="B1983" t="s">
        <v>53</v>
      </c>
      <c r="C1983" t="s">
        <v>94</v>
      </c>
      <c r="D1983" s="6">
        <v>44792</v>
      </c>
      <c r="FZ1983">
        <v>0</v>
      </c>
      <c r="GA1983">
        <v>1</v>
      </c>
    </row>
    <row r="1984" spans="1:183" x14ac:dyDescent="0.3">
      <c r="A1984" t="s">
        <v>72</v>
      </c>
      <c r="B1984" t="s">
        <v>53</v>
      </c>
      <c r="C1984" t="s">
        <v>94</v>
      </c>
      <c r="D1984" s="6">
        <v>44806</v>
      </c>
      <c r="FZ1984">
        <v>0</v>
      </c>
      <c r="GA1984">
        <v>1</v>
      </c>
    </row>
    <row r="1985" spans="1:183" x14ac:dyDescent="0.3">
      <c r="A1985" t="s">
        <v>72</v>
      </c>
      <c r="B1985" t="s">
        <v>53</v>
      </c>
      <c r="C1985" t="s">
        <v>94</v>
      </c>
      <c r="D1985" s="6">
        <v>44809</v>
      </c>
      <c r="FZ1985">
        <v>0</v>
      </c>
      <c r="GA1985">
        <v>1</v>
      </c>
    </row>
    <row r="1986" spans="1:183" x14ac:dyDescent="0.3">
      <c r="A1986" t="s">
        <v>72</v>
      </c>
      <c r="B1986" t="s">
        <v>53</v>
      </c>
      <c r="C1986" t="s">
        <v>94</v>
      </c>
      <c r="D1986" s="6">
        <v>44810</v>
      </c>
      <c r="FZ1986">
        <v>0</v>
      </c>
      <c r="GA1986">
        <v>1</v>
      </c>
    </row>
    <row r="1987" spans="1:183" x14ac:dyDescent="0.3">
      <c r="A1987" t="s">
        <v>72</v>
      </c>
      <c r="B1987" t="s">
        <v>53</v>
      </c>
      <c r="C1987" t="s">
        <v>94</v>
      </c>
      <c r="D1987" s="6">
        <v>44811</v>
      </c>
      <c r="FZ1987">
        <v>0</v>
      </c>
      <c r="GA1987">
        <v>1</v>
      </c>
    </row>
    <row r="1988" spans="1:183" x14ac:dyDescent="0.3">
      <c r="A1988" t="s">
        <v>72</v>
      </c>
      <c r="B1988" t="s">
        <v>53</v>
      </c>
      <c r="C1988" t="s">
        <v>94</v>
      </c>
      <c r="D1988" s="6">
        <v>44812</v>
      </c>
      <c r="FZ1988">
        <v>0</v>
      </c>
      <c r="GA1988">
        <v>1</v>
      </c>
    </row>
    <row r="1989" spans="1:183" x14ac:dyDescent="0.3">
      <c r="A1989" t="s">
        <v>72</v>
      </c>
      <c r="B1989" t="s">
        <v>53</v>
      </c>
      <c r="C1989" t="s">
        <v>94</v>
      </c>
      <c r="D1989" s="6">
        <v>44813</v>
      </c>
      <c r="FZ1989">
        <v>0</v>
      </c>
      <c r="GA1989">
        <v>1</v>
      </c>
    </row>
    <row r="1990" spans="1:183" x14ac:dyDescent="0.3">
      <c r="A1990" t="s">
        <v>72</v>
      </c>
      <c r="B1990" t="s">
        <v>53</v>
      </c>
      <c r="C1990" t="s">
        <v>102</v>
      </c>
      <c r="D1990" s="6">
        <v>44753</v>
      </c>
      <c r="FZ1990">
        <v>0</v>
      </c>
      <c r="GA1990">
        <v>1</v>
      </c>
    </row>
    <row r="1991" spans="1:183" x14ac:dyDescent="0.3">
      <c r="A1991" t="s">
        <v>72</v>
      </c>
      <c r="B1991" t="s">
        <v>53</v>
      </c>
      <c r="C1991" t="s">
        <v>102</v>
      </c>
      <c r="D1991" s="6">
        <v>44758</v>
      </c>
      <c r="FZ1991">
        <v>0</v>
      </c>
      <c r="GA1991">
        <v>1</v>
      </c>
    </row>
    <row r="1992" spans="1:183" x14ac:dyDescent="0.3">
      <c r="A1992" t="s">
        <v>72</v>
      </c>
      <c r="B1992" t="s">
        <v>53</v>
      </c>
      <c r="C1992" t="s">
        <v>102</v>
      </c>
      <c r="D1992" s="6">
        <v>44759</v>
      </c>
      <c r="FZ1992">
        <v>0</v>
      </c>
      <c r="GA1992">
        <v>1</v>
      </c>
    </row>
    <row r="1993" spans="1:183" x14ac:dyDescent="0.3">
      <c r="A1993" t="s">
        <v>72</v>
      </c>
      <c r="B1993" t="s">
        <v>53</v>
      </c>
      <c r="C1993" t="s">
        <v>102</v>
      </c>
      <c r="D1993" s="6">
        <v>44766</v>
      </c>
      <c r="FZ1993">
        <v>0</v>
      </c>
      <c r="GA1993">
        <v>1</v>
      </c>
    </row>
    <row r="1994" spans="1:183" x14ac:dyDescent="0.3">
      <c r="A1994" t="s">
        <v>72</v>
      </c>
      <c r="B1994" t="s">
        <v>53</v>
      </c>
      <c r="C1994" t="s">
        <v>102</v>
      </c>
      <c r="D1994" s="6">
        <v>44771</v>
      </c>
      <c r="FZ1994">
        <v>0</v>
      </c>
      <c r="GA1994">
        <v>1</v>
      </c>
    </row>
    <row r="1995" spans="1:183" x14ac:dyDescent="0.3">
      <c r="A1995" t="s">
        <v>72</v>
      </c>
      <c r="B1995" t="s">
        <v>53</v>
      </c>
      <c r="C1995" t="s">
        <v>102</v>
      </c>
      <c r="D1995" s="6">
        <v>44789</v>
      </c>
      <c r="FZ1995">
        <v>0</v>
      </c>
      <c r="GA1995">
        <v>1</v>
      </c>
    </row>
    <row r="1996" spans="1:183" x14ac:dyDescent="0.3">
      <c r="A1996" t="s">
        <v>72</v>
      </c>
      <c r="B1996" t="s">
        <v>53</v>
      </c>
      <c r="C1996" t="s">
        <v>102</v>
      </c>
      <c r="D1996" s="6">
        <v>44790</v>
      </c>
      <c r="FZ1996">
        <v>0</v>
      </c>
      <c r="GA1996">
        <v>1</v>
      </c>
    </row>
    <row r="1997" spans="1:183" x14ac:dyDescent="0.3">
      <c r="A1997" t="s">
        <v>72</v>
      </c>
      <c r="B1997" t="s">
        <v>53</v>
      </c>
      <c r="C1997" t="s">
        <v>102</v>
      </c>
      <c r="D1997" s="6">
        <v>44792</v>
      </c>
      <c r="FZ1997">
        <v>0</v>
      </c>
      <c r="GA1997">
        <v>1</v>
      </c>
    </row>
    <row r="1998" spans="1:183" x14ac:dyDescent="0.3">
      <c r="A1998" t="s">
        <v>72</v>
      </c>
      <c r="B1998" t="s">
        <v>53</v>
      </c>
      <c r="C1998" t="s">
        <v>102</v>
      </c>
      <c r="D1998" s="6">
        <v>44806</v>
      </c>
      <c r="FZ1998">
        <v>0</v>
      </c>
      <c r="GA1998">
        <v>1</v>
      </c>
    </row>
    <row r="1999" spans="1:183" x14ac:dyDescent="0.3">
      <c r="A1999" t="s">
        <v>72</v>
      </c>
      <c r="B1999" t="s">
        <v>53</v>
      </c>
      <c r="C1999" t="s">
        <v>102</v>
      </c>
      <c r="D1999" s="6">
        <v>44809</v>
      </c>
      <c r="FZ1999">
        <v>0</v>
      </c>
      <c r="GA1999">
        <v>1</v>
      </c>
    </row>
    <row r="2000" spans="1:183" x14ac:dyDescent="0.3">
      <c r="A2000" t="s">
        <v>72</v>
      </c>
      <c r="B2000" t="s">
        <v>53</v>
      </c>
      <c r="C2000" t="s">
        <v>102</v>
      </c>
      <c r="D2000" s="6">
        <v>44810</v>
      </c>
      <c r="FZ2000">
        <v>0</v>
      </c>
      <c r="GA2000">
        <v>1</v>
      </c>
    </row>
    <row r="2001" spans="1:183" x14ac:dyDescent="0.3">
      <c r="A2001" t="s">
        <v>72</v>
      </c>
      <c r="B2001" t="s">
        <v>53</v>
      </c>
      <c r="C2001" t="s">
        <v>102</v>
      </c>
      <c r="D2001" s="6">
        <v>44811</v>
      </c>
      <c r="FZ2001">
        <v>0</v>
      </c>
      <c r="GA2001">
        <v>1</v>
      </c>
    </row>
    <row r="2002" spans="1:183" x14ac:dyDescent="0.3">
      <c r="A2002" t="s">
        <v>72</v>
      </c>
      <c r="B2002" t="s">
        <v>53</v>
      </c>
      <c r="C2002" t="s">
        <v>102</v>
      </c>
      <c r="D2002" s="6">
        <v>44812</v>
      </c>
      <c r="FZ2002">
        <v>0</v>
      </c>
      <c r="GA2002">
        <v>1</v>
      </c>
    </row>
    <row r="2003" spans="1:183" x14ac:dyDescent="0.3">
      <c r="A2003" t="s">
        <v>72</v>
      </c>
      <c r="B2003" t="s">
        <v>53</v>
      </c>
      <c r="C2003" t="s">
        <v>102</v>
      </c>
      <c r="D2003" s="6">
        <v>44813</v>
      </c>
      <c r="FZ2003">
        <v>0</v>
      </c>
      <c r="GA2003">
        <v>1</v>
      </c>
    </row>
    <row r="2004" spans="1:183" x14ac:dyDescent="0.3">
      <c r="A2004" t="s">
        <v>72</v>
      </c>
      <c r="B2004" t="s">
        <v>53</v>
      </c>
      <c r="C2004" t="s">
        <v>103</v>
      </c>
      <c r="D2004" s="6">
        <v>44753</v>
      </c>
      <c r="FZ2004">
        <v>0</v>
      </c>
      <c r="GA2004">
        <v>1</v>
      </c>
    </row>
    <row r="2005" spans="1:183" x14ac:dyDescent="0.3">
      <c r="A2005" t="s">
        <v>72</v>
      </c>
      <c r="B2005" t="s">
        <v>53</v>
      </c>
      <c r="C2005" t="s">
        <v>103</v>
      </c>
      <c r="D2005" s="6">
        <v>44758</v>
      </c>
      <c r="FZ2005">
        <v>0</v>
      </c>
      <c r="GA2005">
        <v>1</v>
      </c>
    </row>
    <row r="2006" spans="1:183" x14ac:dyDescent="0.3">
      <c r="A2006" t="s">
        <v>72</v>
      </c>
      <c r="B2006" t="s">
        <v>53</v>
      </c>
      <c r="C2006" t="s">
        <v>103</v>
      </c>
      <c r="D2006" s="6">
        <v>44759</v>
      </c>
      <c r="FZ2006">
        <v>0</v>
      </c>
      <c r="GA2006">
        <v>1</v>
      </c>
    </row>
    <row r="2007" spans="1:183" x14ac:dyDescent="0.3">
      <c r="A2007" t="s">
        <v>72</v>
      </c>
      <c r="B2007" t="s">
        <v>53</v>
      </c>
      <c r="C2007" t="s">
        <v>103</v>
      </c>
      <c r="D2007" s="6">
        <v>44766</v>
      </c>
      <c r="FZ2007">
        <v>0</v>
      </c>
      <c r="GA2007">
        <v>1</v>
      </c>
    </row>
    <row r="2008" spans="1:183" x14ac:dyDescent="0.3">
      <c r="A2008" t="s">
        <v>72</v>
      </c>
      <c r="B2008" t="s">
        <v>53</v>
      </c>
      <c r="C2008" t="s">
        <v>103</v>
      </c>
      <c r="D2008" s="6">
        <v>44771</v>
      </c>
      <c r="FZ2008">
        <v>0</v>
      </c>
      <c r="GA2008">
        <v>1</v>
      </c>
    </row>
    <row r="2009" spans="1:183" x14ac:dyDescent="0.3">
      <c r="A2009" t="s">
        <v>72</v>
      </c>
      <c r="B2009" t="s">
        <v>53</v>
      </c>
      <c r="C2009" t="s">
        <v>103</v>
      </c>
      <c r="D2009" s="6">
        <v>44789</v>
      </c>
      <c r="FZ2009">
        <v>0</v>
      </c>
      <c r="GA2009">
        <v>1</v>
      </c>
    </row>
    <row r="2010" spans="1:183" x14ac:dyDescent="0.3">
      <c r="A2010" t="s">
        <v>72</v>
      </c>
      <c r="B2010" t="s">
        <v>53</v>
      </c>
      <c r="C2010" t="s">
        <v>103</v>
      </c>
      <c r="D2010" s="6">
        <v>44790</v>
      </c>
      <c r="FZ2010">
        <v>0</v>
      </c>
      <c r="GA2010">
        <v>1</v>
      </c>
    </row>
    <row r="2011" spans="1:183" x14ac:dyDescent="0.3">
      <c r="A2011" t="s">
        <v>72</v>
      </c>
      <c r="B2011" t="s">
        <v>53</v>
      </c>
      <c r="C2011" t="s">
        <v>103</v>
      </c>
      <c r="D2011" s="6">
        <v>44792</v>
      </c>
      <c r="FZ2011">
        <v>0</v>
      </c>
      <c r="GA2011">
        <v>1</v>
      </c>
    </row>
    <row r="2012" spans="1:183" x14ac:dyDescent="0.3">
      <c r="A2012" t="s">
        <v>72</v>
      </c>
      <c r="B2012" t="s">
        <v>53</v>
      </c>
      <c r="C2012" t="s">
        <v>103</v>
      </c>
      <c r="D2012" s="6">
        <v>44806</v>
      </c>
      <c r="FZ2012">
        <v>0</v>
      </c>
      <c r="GA2012">
        <v>1</v>
      </c>
    </row>
    <row r="2013" spans="1:183" x14ac:dyDescent="0.3">
      <c r="A2013" t="s">
        <v>72</v>
      </c>
      <c r="B2013" t="s">
        <v>53</v>
      </c>
      <c r="C2013" t="s">
        <v>103</v>
      </c>
      <c r="D2013" s="6">
        <v>44809</v>
      </c>
      <c r="FZ2013">
        <v>0</v>
      </c>
      <c r="GA2013">
        <v>1</v>
      </c>
    </row>
    <row r="2014" spans="1:183" x14ac:dyDescent="0.3">
      <c r="A2014" t="s">
        <v>72</v>
      </c>
      <c r="B2014" t="s">
        <v>53</v>
      </c>
      <c r="C2014" t="s">
        <v>103</v>
      </c>
      <c r="D2014" s="6">
        <v>44810</v>
      </c>
      <c r="FZ2014">
        <v>0</v>
      </c>
      <c r="GA2014">
        <v>1</v>
      </c>
    </row>
    <row r="2015" spans="1:183" x14ac:dyDescent="0.3">
      <c r="A2015" t="s">
        <v>72</v>
      </c>
      <c r="B2015" t="s">
        <v>53</v>
      </c>
      <c r="C2015" t="s">
        <v>103</v>
      </c>
      <c r="D2015" s="6">
        <v>44811</v>
      </c>
      <c r="DE2015" s="34"/>
      <c r="FZ2015">
        <v>0</v>
      </c>
      <c r="GA2015">
        <v>1</v>
      </c>
    </row>
    <row r="2016" spans="1:183" x14ac:dyDescent="0.3">
      <c r="A2016" t="s">
        <v>72</v>
      </c>
      <c r="B2016" t="s">
        <v>53</v>
      </c>
      <c r="C2016" t="s">
        <v>103</v>
      </c>
      <c r="D2016" s="6">
        <v>44812</v>
      </c>
      <c r="FZ2016">
        <v>0</v>
      </c>
      <c r="GA2016">
        <v>1</v>
      </c>
    </row>
    <row r="2017" spans="1:183" x14ac:dyDescent="0.3">
      <c r="A2017" t="s">
        <v>72</v>
      </c>
      <c r="B2017" t="s">
        <v>53</v>
      </c>
      <c r="C2017" t="s">
        <v>103</v>
      </c>
      <c r="D2017" s="6">
        <v>44813</v>
      </c>
      <c r="FZ2017">
        <v>0</v>
      </c>
      <c r="GA2017">
        <v>1</v>
      </c>
    </row>
    <row r="2018" spans="1:183" x14ac:dyDescent="0.3">
      <c r="A2018" t="s">
        <v>72</v>
      </c>
      <c r="B2018" t="s">
        <v>53</v>
      </c>
      <c r="C2018" t="s">
        <v>108</v>
      </c>
      <c r="D2018" s="6">
        <v>44753</v>
      </c>
      <c r="FZ2018">
        <v>0</v>
      </c>
      <c r="GA2018">
        <v>1</v>
      </c>
    </row>
    <row r="2019" spans="1:183" x14ac:dyDescent="0.3">
      <c r="A2019" t="s">
        <v>72</v>
      </c>
      <c r="B2019" t="s">
        <v>53</v>
      </c>
      <c r="C2019" t="s">
        <v>108</v>
      </c>
      <c r="D2019" s="6">
        <v>44758</v>
      </c>
      <c r="FZ2019">
        <v>0</v>
      </c>
      <c r="GA2019">
        <v>1</v>
      </c>
    </row>
    <row r="2020" spans="1:183" x14ac:dyDescent="0.3">
      <c r="A2020" t="s">
        <v>72</v>
      </c>
      <c r="B2020" t="s">
        <v>53</v>
      </c>
      <c r="C2020" t="s">
        <v>108</v>
      </c>
      <c r="D2020" s="6">
        <v>44759</v>
      </c>
      <c r="FZ2020">
        <v>0</v>
      </c>
      <c r="GA2020">
        <v>1</v>
      </c>
    </row>
    <row r="2021" spans="1:183" x14ac:dyDescent="0.3">
      <c r="A2021" t="s">
        <v>72</v>
      </c>
      <c r="B2021" t="s">
        <v>53</v>
      </c>
      <c r="C2021" t="s">
        <v>108</v>
      </c>
      <c r="D2021" s="6">
        <v>44766</v>
      </c>
      <c r="FZ2021">
        <v>0</v>
      </c>
      <c r="GA2021">
        <v>1</v>
      </c>
    </row>
    <row r="2022" spans="1:183" x14ac:dyDescent="0.3">
      <c r="A2022" t="s">
        <v>72</v>
      </c>
      <c r="B2022" t="s">
        <v>53</v>
      </c>
      <c r="C2022" t="s">
        <v>108</v>
      </c>
      <c r="D2022" s="6">
        <v>44771</v>
      </c>
      <c r="FZ2022">
        <v>0</v>
      </c>
      <c r="GA2022">
        <v>1</v>
      </c>
    </row>
    <row r="2023" spans="1:183" x14ac:dyDescent="0.3">
      <c r="A2023" t="s">
        <v>72</v>
      </c>
      <c r="B2023" t="s">
        <v>53</v>
      </c>
      <c r="C2023" t="s">
        <v>108</v>
      </c>
      <c r="D2023" s="6">
        <v>44789</v>
      </c>
      <c r="FZ2023">
        <v>0</v>
      </c>
      <c r="GA2023">
        <v>1</v>
      </c>
    </row>
    <row r="2024" spans="1:183" x14ac:dyDescent="0.3">
      <c r="A2024" t="s">
        <v>72</v>
      </c>
      <c r="B2024" t="s">
        <v>53</v>
      </c>
      <c r="C2024" t="s">
        <v>108</v>
      </c>
      <c r="D2024" s="6">
        <v>44790</v>
      </c>
      <c r="FZ2024">
        <v>0</v>
      </c>
      <c r="GA2024">
        <v>1</v>
      </c>
    </row>
    <row r="2025" spans="1:183" x14ac:dyDescent="0.3">
      <c r="A2025" t="s">
        <v>72</v>
      </c>
      <c r="B2025" t="s">
        <v>53</v>
      </c>
      <c r="C2025" t="s">
        <v>108</v>
      </c>
      <c r="D2025" s="6">
        <v>44792</v>
      </c>
      <c r="FZ2025">
        <v>0</v>
      </c>
      <c r="GA2025">
        <v>1</v>
      </c>
    </row>
    <row r="2026" spans="1:183" x14ac:dyDescent="0.3">
      <c r="A2026" t="s">
        <v>72</v>
      </c>
      <c r="B2026" t="s">
        <v>53</v>
      </c>
      <c r="C2026" t="s">
        <v>108</v>
      </c>
      <c r="D2026" s="6">
        <v>44806</v>
      </c>
      <c r="FZ2026">
        <v>0</v>
      </c>
      <c r="GA2026">
        <v>1</v>
      </c>
    </row>
    <row r="2027" spans="1:183" x14ac:dyDescent="0.3">
      <c r="A2027" t="s">
        <v>72</v>
      </c>
      <c r="B2027" t="s">
        <v>53</v>
      </c>
      <c r="C2027" t="s">
        <v>108</v>
      </c>
      <c r="D2027" s="6">
        <v>44809</v>
      </c>
      <c r="FZ2027">
        <v>0</v>
      </c>
      <c r="GA2027">
        <v>1</v>
      </c>
    </row>
    <row r="2028" spans="1:183" x14ac:dyDescent="0.3">
      <c r="A2028" t="s">
        <v>72</v>
      </c>
      <c r="B2028" t="s">
        <v>53</v>
      </c>
      <c r="C2028" t="s">
        <v>108</v>
      </c>
      <c r="D2028" s="6">
        <v>44810</v>
      </c>
      <c r="FZ2028">
        <v>0</v>
      </c>
      <c r="GA2028">
        <v>1</v>
      </c>
    </row>
    <row r="2029" spans="1:183" x14ac:dyDescent="0.3">
      <c r="A2029" t="s">
        <v>72</v>
      </c>
      <c r="B2029" t="s">
        <v>53</v>
      </c>
      <c r="C2029" t="s">
        <v>108</v>
      </c>
      <c r="D2029" s="6">
        <v>44811</v>
      </c>
      <c r="FZ2029">
        <v>0</v>
      </c>
      <c r="GA2029">
        <v>1</v>
      </c>
    </row>
    <row r="2030" spans="1:183" x14ac:dyDescent="0.3">
      <c r="A2030" t="s">
        <v>72</v>
      </c>
      <c r="B2030" t="s">
        <v>53</v>
      </c>
      <c r="C2030" t="s">
        <v>108</v>
      </c>
      <c r="D2030" s="6">
        <v>44812</v>
      </c>
      <c r="FZ2030">
        <v>0</v>
      </c>
      <c r="GA2030">
        <v>1</v>
      </c>
    </row>
    <row r="2031" spans="1:183" x14ac:dyDescent="0.3">
      <c r="A2031" t="s">
        <v>72</v>
      </c>
      <c r="B2031" t="s">
        <v>53</v>
      </c>
      <c r="C2031" t="s">
        <v>108</v>
      </c>
      <c r="D2031" s="6">
        <v>44813</v>
      </c>
      <c r="FZ2031">
        <v>0</v>
      </c>
      <c r="GA2031">
        <v>1</v>
      </c>
    </row>
    <row r="2032" spans="1:183" x14ac:dyDescent="0.3">
      <c r="A2032" t="s">
        <v>72</v>
      </c>
      <c r="B2032" t="s">
        <v>53</v>
      </c>
      <c r="C2032" t="s">
        <v>106</v>
      </c>
      <c r="D2032" s="6">
        <v>44753</v>
      </c>
      <c r="FZ2032">
        <v>0</v>
      </c>
      <c r="GA2032">
        <v>1</v>
      </c>
    </row>
    <row r="2033" spans="1:183" x14ac:dyDescent="0.3">
      <c r="A2033" t="s">
        <v>72</v>
      </c>
      <c r="B2033" t="s">
        <v>53</v>
      </c>
      <c r="C2033" t="s">
        <v>106</v>
      </c>
      <c r="D2033" s="6">
        <v>44758</v>
      </c>
      <c r="FZ2033">
        <v>0</v>
      </c>
      <c r="GA2033">
        <v>1</v>
      </c>
    </row>
    <row r="2034" spans="1:183" x14ac:dyDescent="0.3">
      <c r="A2034" t="s">
        <v>72</v>
      </c>
      <c r="B2034" t="s">
        <v>53</v>
      </c>
      <c r="C2034" t="s">
        <v>106</v>
      </c>
      <c r="D2034" s="6">
        <v>44759</v>
      </c>
      <c r="FZ2034">
        <v>0</v>
      </c>
      <c r="GA2034">
        <v>1</v>
      </c>
    </row>
    <row r="2035" spans="1:183" x14ac:dyDescent="0.3">
      <c r="A2035" t="s">
        <v>72</v>
      </c>
      <c r="B2035" t="s">
        <v>53</v>
      </c>
      <c r="C2035" t="s">
        <v>106</v>
      </c>
      <c r="D2035" s="6">
        <v>44766</v>
      </c>
      <c r="FZ2035">
        <v>0</v>
      </c>
      <c r="GA2035">
        <v>1</v>
      </c>
    </row>
    <row r="2036" spans="1:183" x14ac:dyDescent="0.3">
      <c r="A2036" t="s">
        <v>72</v>
      </c>
      <c r="B2036" t="s">
        <v>53</v>
      </c>
      <c r="C2036" t="s">
        <v>106</v>
      </c>
      <c r="D2036" s="6">
        <v>44771</v>
      </c>
      <c r="FZ2036">
        <v>0</v>
      </c>
      <c r="GA2036">
        <v>1</v>
      </c>
    </row>
    <row r="2037" spans="1:183" x14ac:dyDescent="0.3">
      <c r="A2037" t="s">
        <v>72</v>
      </c>
      <c r="B2037" t="s">
        <v>53</v>
      </c>
      <c r="C2037" t="s">
        <v>106</v>
      </c>
      <c r="D2037" s="6">
        <v>44789</v>
      </c>
      <c r="FZ2037">
        <v>0</v>
      </c>
      <c r="GA2037">
        <v>1</v>
      </c>
    </row>
    <row r="2038" spans="1:183" x14ac:dyDescent="0.3">
      <c r="A2038" t="s">
        <v>72</v>
      </c>
      <c r="B2038" t="s">
        <v>53</v>
      </c>
      <c r="C2038" t="s">
        <v>106</v>
      </c>
      <c r="D2038" s="6">
        <v>44790</v>
      </c>
      <c r="FZ2038">
        <v>0</v>
      </c>
      <c r="GA2038">
        <v>1</v>
      </c>
    </row>
    <row r="2039" spans="1:183" x14ac:dyDescent="0.3">
      <c r="A2039" t="s">
        <v>72</v>
      </c>
      <c r="B2039" t="s">
        <v>53</v>
      </c>
      <c r="C2039" t="s">
        <v>106</v>
      </c>
      <c r="D2039" s="6">
        <v>44792</v>
      </c>
      <c r="FZ2039">
        <v>0</v>
      </c>
      <c r="GA2039">
        <v>1</v>
      </c>
    </row>
    <row r="2040" spans="1:183" x14ac:dyDescent="0.3">
      <c r="A2040" t="s">
        <v>72</v>
      </c>
      <c r="B2040" t="s">
        <v>53</v>
      </c>
      <c r="C2040" t="s">
        <v>106</v>
      </c>
      <c r="D2040" s="6">
        <v>44806</v>
      </c>
      <c r="FZ2040">
        <v>0</v>
      </c>
      <c r="GA2040">
        <v>1</v>
      </c>
    </row>
    <row r="2041" spans="1:183" x14ac:dyDescent="0.3">
      <c r="A2041" t="s">
        <v>72</v>
      </c>
      <c r="B2041" t="s">
        <v>53</v>
      </c>
      <c r="C2041" t="s">
        <v>106</v>
      </c>
      <c r="D2041" s="6">
        <v>44809</v>
      </c>
      <c r="FZ2041">
        <v>0</v>
      </c>
      <c r="GA2041">
        <v>1</v>
      </c>
    </row>
    <row r="2042" spans="1:183" x14ac:dyDescent="0.3">
      <c r="A2042" t="s">
        <v>72</v>
      </c>
      <c r="B2042" t="s">
        <v>53</v>
      </c>
      <c r="C2042" t="s">
        <v>106</v>
      </c>
      <c r="D2042" s="6">
        <v>44810</v>
      </c>
      <c r="FZ2042">
        <v>0</v>
      </c>
      <c r="GA2042">
        <v>1</v>
      </c>
    </row>
    <row r="2043" spans="1:183" x14ac:dyDescent="0.3">
      <c r="A2043" t="s">
        <v>72</v>
      </c>
      <c r="B2043" t="s">
        <v>53</v>
      </c>
      <c r="C2043" t="s">
        <v>106</v>
      </c>
      <c r="D2043" s="6">
        <v>44811</v>
      </c>
      <c r="FZ2043">
        <v>0</v>
      </c>
      <c r="GA2043">
        <v>1</v>
      </c>
    </row>
    <row r="2044" spans="1:183" x14ac:dyDescent="0.3">
      <c r="A2044" t="s">
        <v>72</v>
      </c>
      <c r="B2044" t="s">
        <v>53</v>
      </c>
      <c r="C2044" t="s">
        <v>106</v>
      </c>
      <c r="D2044" s="6">
        <v>44812</v>
      </c>
      <c r="FZ2044">
        <v>0</v>
      </c>
      <c r="GA2044">
        <v>1</v>
      </c>
    </row>
    <row r="2045" spans="1:183" x14ac:dyDescent="0.3">
      <c r="A2045" t="s">
        <v>72</v>
      </c>
      <c r="B2045" t="s">
        <v>53</v>
      </c>
      <c r="C2045" t="s">
        <v>106</v>
      </c>
      <c r="D2045" s="6">
        <v>44813</v>
      </c>
      <c r="FZ2045">
        <v>0</v>
      </c>
      <c r="GA2045">
        <v>1</v>
      </c>
    </row>
    <row r="2046" spans="1:183" x14ac:dyDescent="0.3">
      <c r="A2046" t="s">
        <v>72</v>
      </c>
      <c r="B2046" t="s">
        <v>53</v>
      </c>
      <c r="C2046" t="s">
        <v>107</v>
      </c>
      <c r="D2046" s="6">
        <v>44753</v>
      </c>
      <c r="FZ2046">
        <v>0</v>
      </c>
      <c r="GA2046">
        <v>1</v>
      </c>
    </row>
    <row r="2047" spans="1:183" x14ac:dyDescent="0.3">
      <c r="A2047" t="s">
        <v>72</v>
      </c>
      <c r="B2047" t="s">
        <v>53</v>
      </c>
      <c r="C2047" t="s">
        <v>107</v>
      </c>
      <c r="D2047" s="6">
        <v>44758</v>
      </c>
      <c r="FZ2047">
        <v>0</v>
      </c>
      <c r="GA2047">
        <v>1</v>
      </c>
    </row>
    <row r="2048" spans="1:183" x14ac:dyDescent="0.3">
      <c r="A2048" t="s">
        <v>72</v>
      </c>
      <c r="B2048" t="s">
        <v>53</v>
      </c>
      <c r="C2048" t="s">
        <v>107</v>
      </c>
      <c r="D2048" s="6">
        <v>44759</v>
      </c>
      <c r="FZ2048">
        <v>0</v>
      </c>
      <c r="GA2048">
        <v>1</v>
      </c>
    </row>
    <row r="2049" spans="1:183" x14ac:dyDescent="0.3">
      <c r="A2049" t="s">
        <v>72</v>
      </c>
      <c r="B2049" t="s">
        <v>53</v>
      </c>
      <c r="C2049" t="s">
        <v>107</v>
      </c>
      <c r="D2049" s="6">
        <v>44766</v>
      </c>
      <c r="FZ2049">
        <v>0</v>
      </c>
      <c r="GA2049">
        <v>1</v>
      </c>
    </row>
    <row r="2050" spans="1:183" x14ac:dyDescent="0.3">
      <c r="A2050" t="s">
        <v>72</v>
      </c>
      <c r="B2050" t="s">
        <v>53</v>
      </c>
      <c r="C2050" t="s">
        <v>107</v>
      </c>
      <c r="D2050" s="6">
        <v>44771</v>
      </c>
      <c r="FZ2050">
        <v>0</v>
      </c>
      <c r="GA2050">
        <v>1</v>
      </c>
    </row>
    <row r="2051" spans="1:183" x14ac:dyDescent="0.3">
      <c r="A2051" t="s">
        <v>72</v>
      </c>
      <c r="B2051" t="s">
        <v>53</v>
      </c>
      <c r="C2051" t="s">
        <v>107</v>
      </c>
      <c r="D2051" s="6">
        <v>44789</v>
      </c>
      <c r="FZ2051">
        <v>0</v>
      </c>
      <c r="GA2051">
        <v>1</v>
      </c>
    </row>
    <row r="2052" spans="1:183" x14ac:dyDescent="0.3">
      <c r="A2052" t="s">
        <v>72</v>
      </c>
      <c r="B2052" t="s">
        <v>53</v>
      </c>
      <c r="C2052" t="s">
        <v>107</v>
      </c>
      <c r="D2052" s="6">
        <v>44790</v>
      </c>
      <c r="FZ2052">
        <v>0</v>
      </c>
      <c r="GA2052">
        <v>1</v>
      </c>
    </row>
    <row r="2053" spans="1:183" x14ac:dyDescent="0.3">
      <c r="A2053" t="s">
        <v>72</v>
      </c>
      <c r="B2053" t="s">
        <v>53</v>
      </c>
      <c r="C2053" t="s">
        <v>107</v>
      </c>
      <c r="D2053" s="6">
        <v>44792</v>
      </c>
      <c r="FZ2053">
        <v>0</v>
      </c>
      <c r="GA2053">
        <v>1</v>
      </c>
    </row>
    <row r="2054" spans="1:183" x14ac:dyDescent="0.3">
      <c r="A2054" t="s">
        <v>72</v>
      </c>
      <c r="B2054" t="s">
        <v>53</v>
      </c>
      <c r="C2054" t="s">
        <v>107</v>
      </c>
      <c r="D2054" s="6">
        <v>44806</v>
      </c>
      <c r="FZ2054">
        <v>0</v>
      </c>
      <c r="GA2054">
        <v>1</v>
      </c>
    </row>
    <row r="2055" spans="1:183" x14ac:dyDescent="0.3">
      <c r="A2055" t="s">
        <v>72</v>
      </c>
      <c r="B2055" t="s">
        <v>53</v>
      </c>
      <c r="C2055" t="s">
        <v>107</v>
      </c>
      <c r="D2055" s="6">
        <v>44809</v>
      </c>
      <c r="FZ2055">
        <v>0</v>
      </c>
      <c r="GA2055">
        <v>1</v>
      </c>
    </row>
    <row r="2056" spans="1:183" x14ac:dyDescent="0.3">
      <c r="A2056" t="s">
        <v>72</v>
      </c>
      <c r="B2056" t="s">
        <v>53</v>
      </c>
      <c r="C2056" t="s">
        <v>107</v>
      </c>
      <c r="D2056" s="6">
        <v>44810</v>
      </c>
      <c r="FZ2056">
        <v>0</v>
      </c>
      <c r="GA2056">
        <v>1</v>
      </c>
    </row>
    <row r="2057" spans="1:183" x14ac:dyDescent="0.3">
      <c r="A2057" t="s">
        <v>72</v>
      </c>
      <c r="B2057" t="s">
        <v>53</v>
      </c>
      <c r="C2057" t="s">
        <v>107</v>
      </c>
      <c r="D2057" s="6">
        <v>44811</v>
      </c>
      <c r="FZ2057">
        <v>0</v>
      </c>
      <c r="GA2057">
        <v>1</v>
      </c>
    </row>
    <row r="2058" spans="1:183" x14ac:dyDescent="0.3">
      <c r="A2058" t="s">
        <v>72</v>
      </c>
      <c r="B2058" t="s">
        <v>53</v>
      </c>
      <c r="C2058" t="s">
        <v>107</v>
      </c>
      <c r="D2058" s="6">
        <v>44812</v>
      </c>
      <c r="FZ2058">
        <v>0</v>
      </c>
      <c r="GA2058">
        <v>1</v>
      </c>
    </row>
    <row r="2059" spans="1:183" x14ac:dyDescent="0.3">
      <c r="A2059" t="s">
        <v>72</v>
      </c>
      <c r="B2059" t="s">
        <v>53</v>
      </c>
      <c r="C2059" t="s">
        <v>107</v>
      </c>
      <c r="D2059" s="6">
        <v>44813</v>
      </c>
      <c r="FZ2059">
        <v>0</v>
      </c>
      <c r="GA2059">
        <v>1</v>
      </c>
    </row>
    <row r="2060" spans="1:183" x14ac:dyDescent="0.3">
      <c r="A2060" t="s">
        <v>72</v>
      </c>
      <c r="B2060" t="s">
        <v>53</v>
      </c>
      <c r="C2060" t="s">
        <v>97</v>
      </c>
      <c r="D2060" s="6">
        <v>44753</v>
      </c>
      <c r="FZ2060">
        <v>0</v>
      </c>
      <c r="GA2060">
        <v>1</v>
      </c>
    </row>
    <row r="2061" spans="1:183" x14ac:dyDescent="0.3">
      <c r="A2061" t="s">
        <v>72</v>
      </c>
      <c r="B2061" t="s">
        <v>53</v>
      </c>
      <c r="C2061" t="s">
        <v>97</v>
      </c>
      <c r="D2061" s="6">
        <v>44758</v>
      </c>
      <c r="FZ2061">
        <v>0</v>
      </c>
      <c r="GA2061">
        <v>1</v>
      </c>
    </row>
    <row r="2062" spans="1:183" x14ac:dyDescent="0.3">
      <c r="A2062" t="s">
        <v>72</v>
      </c>
      <c r="B2062" t="s">
        <v>53</v>
      </c>
      <c r="C2062" t="s">
        <v>97</v>
      </c>
      <c r="D2062" s="6">
        <v>44759</v>
      </c>
      <c r="FZ2062">
        <v>0</v>
      </c>
      <c r="GA2062">
        <v>1</v>
      </c>
    </row>
    <row r="2063" spans="1:183" x14ac:dyDescent="0.3">
      <c r="A2063" t="s">
        <v>72</v>
      </c>
      <c r="B2063" t="s">
        <v>53</v>
      </c>
      <c r="C2063" t="s">
        <v>97</v>
      </c>
      <c r="D2063" s="6">
        <v>44766</v>
      </c>
      <c r="FZ2063">
        <v>0</v>
      </c>
      <c r="GA2063">
        <v>1</v>
      </c>
    </row>
    <row r="2064" spans="1:183" x14ac:dyDescent="0.3">
      <c r="A2064" t="s">
        <v>72</v>
      </c>
      <c r="B2064" t="s">
        <v>53</v>
      </c>
      <c r="C2064" t="s">
        <v>97</v>
      </c>
      <c r="D2064" s="6">
        <v>44771</v>
      </c>
      <c r="FZ2064">
        <v>0</v>
      </c>
      <c r="GA2064">
        <v>1</v>
      </c>
    </row>
    <row r="2065" spans="1:183" x14ac:dyDescent="0.3">
      <c r="A2065" t="s">
        <v>72</v>
      </c>
      <c r="B2065" t="s">
        <v>53</v>
      </c>
      <c r="C2065" t="s">
        <v>97</v>
      </c>
      <c r="D2065" s="6">
        <v>44789</v>
      </c>
      <c r="FZ2065">
        <v>0</v>
      </c>
      <c r="GA2065">
        <v>1</v>
      </c>
    </row>
    <row r="2066" spans="1:183" x14ac:dyDescent="0.3">
      <c r="A2066" t="s">
        <v>72</v>
      </c>
      <c r="B2066" t="s">
        <v>53</v>
      </c>
      <c r="C2066" t="s">
        <v>97</v>
      </c>
      <c r="D2066" s="6">
        <v>44790</v>
      </c>
      <c r="FZ2066">
        <v>0</v>
      </c>
      <c r="GA2066">
        <v>1</v>
      </c>
    </row>
    <row r="2067" spans="1:183" x14ac:dyDescent="0.3">
      <c r="A2067" t="s">
        <v>72</v>
      </c>
      <c r="B2067" t="s">
        <v>53</v>
      </c>
      <c r="C2067" t="s">
        <v>97</v>
      </c>
      <c r="D2067" s="6">
        <v>44792</v>
      </c>
      <c r="FZ2067">
        <v>0</v>
      </c>
      <c r="GA2067">
        <v>1</v>
      </c>
    </row>
    <row r="2068" spans="1:183" x14ac:dyDescent="0.3">
      <c r="A2068" t="s">
        <v>72</v>
      </c>
      <c r="B2068" t="s">
        <v>53</v>
      </c>
      <c r="C2068" t="s">
        <v>97</v>
      </c>
      <c r="D2068" s="6">
        <v>44806</v>
      </c>
      <c r="FZ2068">
        <v>0</v>
      </c>
      <c r="GA2068">
        <v>1</v>
      </c>
    </row>
    <row r="2069" spans="1:183" x14ac:dyDescent="0.3">
      <c r="A2069" t="s">
        <v>72</v>
      </c>
      <c r="B2069" t="s">
        <v>53</v>
      </c>
      <c r="C2069" t="s">
        <v>97</v>
      </c>
      <c r="D2069" s="6">
        <v>44809</v>
      </c>
      <c r="FZ2069">
        <v>0</v>
      </c>
      <c r="GA2069">
        <v>1</v>
      </c>
    </row>
    <row r="2070" spans="1:183" x14ac:dyDescent="0.3">
      <c r="A2070" t="s">
        <v>72</v>
      </c>
      <c r="B2070" t="s">
        <v>53</v>
      </c>
      <c r="C2070" t="s">
        <v>97</v>
      </c>
      <c r="D2070" s="6">
        <v>44810</v>
      </c>
      <c r="FZ2070">
        <v>0</v>
      </c>
      <c r="GA2070">
        <v>1</v>
      </c>
    </row>
    <row r="2071" spans="1:183" x14ac:dyDescent="0.3">
      <c r="A2071" t="s">
        <v>72</v>
      </c>
      <c r="B2071" t="s">
        <v>53</v>
      </c>
      <c r="C2071" t="s">
        <v>97</v>
      </c>
      <c r="D2071" s="6">
        <v>44811</v>
      </c>
      <c r="FZ2071">
        <v>0</v>
      </c>
      <c r="GA2071">
        <v>1</v>
      </c>
    </row>
    <row r="2072" spans="1:183" x14ac:dyDescent="0.3">
      <c r="A2072" t="s">
        <v>72</v>
      </c>
      <c r="B2072" t="s">
        <v>53</v>
      </c>
      <c r="C2072" t="s">
        <v>97</v>
      </c>
      <c r="D2072" s="6">
        <v>44812</v>
      </c>
      <c r="FZ2072">
        <v>0</v>
      </c>
      <c r="GA2072">
        <v>1</v>
      </c>
    </row>
    <row r="2073" spans="1:183" x14ac:dyDescent="0.3">
      <c r="A2073" t="s">
        <v>72</v>
      </c>
      <c r="B2073" t="s">
        <v>53</v>
      </c>
      <c r="C2073" t="s">
        <v>97</v>
      </c>
      <c r="D2073" s="6">
        <v>44813</v>
      </c>
      <c r="FZ2073">
        <v>0</v>
      </c>
      <c r="GA2073">
        <v>1</v>
      </c>
    </row>
    <row r="2074" spans="1:183" x14ac:dyDescent="0.3">
      <c r="A2074" t="s">
        <v>72</v>
      </c>
      <c r="B2074" t="s">
        <v>53</v>
      </c>
      <c r="C2074" t="s">
        <v>96</v>
      </c>
      <c r="D2074" s="6">
        <v>44753</v>
      </c>
      <c r="FZ2074">
        <v>0</v>
      </c>
      <c r="GA2074">
        <v>1</v>
      </c>
    </row>
    <row r="2075" spans="1:183" x14ac:dyDescent="0.3">
      <c r="A2075" t="s">
        <v>72</v>
      </c>
      <c r="B2075" t="s">
        <v>53</v>
      </c>
      <c r="C2075" t="s">
        <v>96</v>
      </c>
      <c r="D2075" s="6">
        <v>44758</v>
      </c>
      <c r="FZ2075">
        <v>0</v>
      </c>
      <c r="GA2075">
        <v>1</v>
      </c>
    </row>
    <row r="2076" spans="1:183" x14ac:dyDescent="0.3">
      <c r="A2076" t="s">
        <v>72</v>
      </c>
      <c r="B2076" t="s">
        <v>53</v>
      </c>
      <c r="C2076" t="s">
        <v>96</v>
      </c>
      <c r="D2076" s="6">
        <v>44759</v>
      </c>
      <c r="FZ2076">
        <v>0</v>
      </c>
      <c r="GA2076">
        <v>1</v>
      </c>
    </row>
    <row r="2077" spans="1:183" x14ac:dyDescent="0.3">
      <c r="A2077" t="s">
        <v>72</v>
      </c>
      <c r="B2077" t="s">
        <v>53</v>
      </c>
      <c r="C2077" t="s">
        <v>96</v>
      </c>
      <c r="D2077" s="6">
        <v>44766</v>
      </c>
      <c r="FZ2077">
        <v>0</v>
      </c>
      <c r="GA2077">
        <v>1</v>
      </c>
    </row>
    <row r="2078" spans="1:183" x14ac:dyDescent="0.3">
      <c r="A2078" t="s">
        <v>72</v>
      </c>
      <c r="B2078" t="s">
        <v>53</v>
      </c>
      <c r="C2078" t="s">
        <v>96</v>
      </c>
      <c r="D2078" s="6">
        <v>44771</v>
      </c>
      <c r="FZ2078">
        <v>0</v>
      </c>
      <c r="GA2078">
        <v>1</v>
      </c>
    </row>
    <row r="2079" spans="1:183" x14ac:dyDescent="0.3">
      <c r="A2079" t="s">
        <v>72</v>
      </c>
      <c r="B2079" t="s">
        <v>53</v>
      </c>
      <c r="C2079" t="s">
        <v>96</v>
      </c>
      <c r="D2079" s="6">
        <v>44789</v>
      </c>
      <c r="FZ2079">
        <v>0</v>
      </c>
      <c r="GA2079">
        <v>1</v>
      </c>
    </row>
    <row r="2080" spans="1:183" x14ac:dyDescent="0.3">
      <c r="A2080" t="s">
        <v>72</v>
      </c>
      <c r="B2080" t="s">
        <v>53</v>
      </c>
      <c r="C2080" t="s">
        <v>96</v>
      </c>
      <c r="D2080" s="6">
        <v>44790</v>
      </c>
      <c r="FZ2080">
        <v>0</v>
      </c>
      <c r="GA2080">
        <v>1</v>
      </c>
    </row>
    <row r="2081" spans="1:183" x14ac:dyDescent="0.3">
      <c r="A2081" t="s">
        <v>72</v>
      </c>
      <c r="B2081" t="s">
        <v>53</v>
      </c>
      <c r="C2081" t="s">
        <v>96</v>
      </c>
      <c r="D2081" s="6">
        <v>44792</v>
      </c>
      <c r="FZ2081">
        <v>0</v>
      </c>
      <c r="GA2081">
        <v>1</v>
      </c>
    </row>
    <row r="2082" spans="1:183" x14ac:dyDescent="0.3">
      <c r="A2082" t="s">
        <v>72</v>
      </c>
      <c r="B2082" t="s">
        <v>53</v>
      </c>
      <c r="C2082" t="s">
        <v>96</v>
      </c>
      <c r="D2082" s="6">
        <v>44806</v>
      </c>
      <c r="FZ2082">
        <v>0</v>
      </c>
      <c r="GA2082">
        <v>1</v>
      </c>
    </row>
    <row r="2083" spans="1:183" x14ac:dyDescent="0.3">
      <c r="A2083" t="s">
        <v>72</v>
      </c>
      <c r="B2083" t="s">
        <v>53</v>
      </c>
      <c r="C2083" t="s">
        <v>96</v>
      </c>
      <c r="D2083" s="6">
        <v>44809</v>
      </c>
      <c r="FZ2083">
        <v>0</v>
      </c>
      <c r="GA2083">
        <v>1</v>
      </c>
    </row>
    <row r="2084" spans="1:183" x14ac:dyDescent="0.3">
      <c r="A2084" t="s">
        <v>72</v>
      </c>
      <c r="B2084" t="s">
        <v>53</v>
      </c>
      <c r="C2084" t="s">
        <v>96</v>
      </c>
      <c r="D2084" s="6">
        <v>44810</v>
      </c>
      <c r="FZ2084">
        <v>0</v>
      </c>
      <c r="GA2084">
        <v>1</v>
      </c>
    </row>
    <row r="2085" spans="1:183" x14ac:dyDescent="0.3">
      <c r="A2085" t="s">
        <v>72</v>
      </c>
      <c r="B2085" t="s">
        <v>53</v>
      </c>
      <c r="C2085" t="s">
        <v>96</v>
      </c>
      <c r="D2085" s="6">
        <v>44811</v>
      </c>
      <c r="FZ2085">
        <v>0</v>
      </c>
      <c r="GA2085">
        <v>1</v>
      </c>
    </row>
    <row r="2086" spans="1:183" x14ac:dyDescent="0.3">
      <c r="A2086" t="s">
        <v>72</v>
      </c>
      <c r="B2086" t="s">
        <v>53</v>
      </c>
      <c r="C2086" t="s">
        <v>96</v>
      </c>
      <c r="D2086" s="6">
        <v>44812</v>
      </c>
      <c r="FZ2086">
        <v>0</v>
      </c>
      <c r="GA2086">
        <v>1</v>
      </c>
    </row>
    <row r="2087" spans="1:183" x14ac:dyDescent="0.3">
      <c r="A2087" t="s">
        <v>72</v>
      </c>
      <c r="B2087" t="s">
        <v>53</v>
      </c>
      <c r="C2087" t="s">
        <v>96</v>
      </c>
      <c r="D2087" s="6">
        <v>44813</v>
      </c>
      <c r="FZ2087">
        <v>0</v>
      </c>
      <c r="GA2087">
        <v>1</v>
      </c>
    </row>
    <row r="2088" spans="1:183" x14ac:dyDescent="0.3">
      <c r="A2088" t="s">
        <v>72</v>
      </c>
      <c r="B2088" t="s">
        <v>53</v>
      </c>
      <c r="C2088" t="s">
        <v>98</v>
      </c>
      <c r="D2088" s="6">
        <v>44753</v>
      </c>
      <c r="FZ2088">
        <v>0</v>
      </c>
      <c r="GA2088">
        <v>1</v>
      </c>
    </row>
    <row r="2089" spans="1:183" x14ac:dyDescent="0.3">
      <c r="A2089" t="s">
        <v>72</v>
      </c>
      <c r="B2089" t="s">
        <v>53</v>
      </c>
      <c r="C2089" t="s">
        <v>98</v>
      </c>
      <c r="D2089" s="6">
        <v>44758</v>
      </c>
      <c r="FZ2089">
        <v>0</v>
      </c>
      <c r="GA2089">
        <v>1</v>
      </c>
    </row>
    <row r="2090" spans="1:183" x14ac:dyDescent="0.3">
      <c r="A2090" t="s">
        <v>72</v>
      </c>
      <c r="B2090" t="s">
        <v>53</v>
      </c>
      <c r="C2090" t="s">
        <v>98</v>
      </c>
      <c r="D2090" s="6">
        <v>44759</v>
      </c>
      <c r="FZ2090">
        <v>0</v>
      </c>
      <c r="GA2090">
        <v>1</v>
      </c>
    </row>
    <row r="2091" spans="1:183" x14ac:dyDescent="0.3">
      <c r="A2091" t="s">
        <v>72</v>
      </c>
      <c r="B2091" t="s">
        <v>53</v>
      </c>
      <c r="C2091" t="s">
        <v>98</v>
      </c>
      <c r="D2091" s="6">
        <v>44766</v>
      </c>
      <c r="FZ2091">
        <v>0</v>
      </c>
      <c r="GA2091">
        <v>1</v>
      </c>
    </row>
    <row r="2092" spans="1:183" x14ac:dyDescent="0.3">
      <c r="A2092" t="s">
        <v>72</v>
      </c>
      <c r="B2092" t="s">
        <v>53</v>
      </c>
      <c r="C2092" t="s">
        <v>98</v>
      </c>
      <c r="D2092" s="6">
        <v>44771</v>
      </c>
      <c r="FZ2092">
        <v>0</v>
      </c>
      <c r="GA2092">
        <v>1</v>
      </c>
    </row>
    <row r="2093" spans="1:183" x14ac:dyDescent="0.3">
      <c r="A2093" t="s">
        <v>72</v>
      </c>
      <c r="B2093" t="s">
        <v>53</v>
      </c>
      <c r="C2093" t="s">
        <v>98</v>
      </c>
      <c r="D2093" s="6">
        <v>44789</v>
      </c>
      <c r="FZ2093">
        <v>0</v>
      </c>
      <c r="GA2093">
        <v>1</v>
      </c>
    </row>
    <row r="2094" spans="1:183" x14ac:dyDescent="0.3">
      <c r="A2094" t="s">
        <v>72</v>
      </c>
      <c r="B2094" t="s">
        <v>53</v>
      </c>
      <c r="C2094" t="s">
        <v>98</v>
      </c>
      <c r="D2094" s="6">
        <v>44790</v>
      </c>
      <c r="FZ2094">
        <v>0</v>
      </c>
      <c r="GA2094">
        <v>1</v>
      </c>
    </row>
    <row r="2095" spans="1:183" x14ac:dyDescent="0.3">
      <c r="A2095" t="s">
        <v>72</v>
      </c>
      <c r="B2095" t="s">
        <v>53</v>
      </c>
      <c r="C2095" t="s">
        <v>98</v>
      </c>
      <c r="D2095" s="6">
        <v>44792</v>
      </c>
      <c r="FZ2095">
        <v>0</v>
      </c>
      <c r="GA2095">
        <v>1</v>
      </c>
    </row>
    <row r="2096" spans="1:183" x14ac:dyDescent="0.3">
      <c r="A2096" t="s">
        <v>72</v>
      </c>
      <c r="B2096" t="s">
        <v>53</v>
      </c>
      <c r="C2096" t="s">
        <v>98</v>
      </c>
      <c r="D2096" s="6">
        <v>44806</v>
      </c>
      <c r="FZ2096">
        <v>0</v>
      </c>
      <c r="GA2096">
        <v>1</v>
      </c>
    </row>
    <row r="2097" spans="1:183" x14ac:dyDescent="0.3">
      <c r="A2097" t="s">
        <v>72</v>
      </c>
      <c r="B2097" t="s">
        <v>53</v>
      </c>
      <c r="C2097" t="s">
        <v>98</v>
      </c>
      <c r="D2097" s="6">
        <v>44809</v>
      </c>
      <c r="FZ2097">
        <v>0</v>
      </c>
      <c r="GA2097">
        <v>1</v>
      </c>
    </row>
    <row r="2098" spans="1:183" x14ac:dyDescent="0.3">
      <c r="A2098" t="s">
        <v>72</v>
      </c>
      <c r="B2098" t="s">
        <v>53</v>
      </c>
      <c r="C2098" t="s">
        <v>98</v>
      </c>
      <c r="D2098" s="6">
        <v>44810</v>
      </c>
      <c r="FZ2098">
        <v>0</v>
      </c>
      <c r="GA2098">
        <v>1</v>
      </c>
    </row>
    <row r="2099" spans="1:183" x14ac:dyDescent="0.3">
      <c r="A2099" t="s">
        <v>72</v>
      </c>
      <c r="B2099" t="s">
        <v>53</v>
      </c>
      <c r="C2099" t="s">
        <v>98</v>
      </c>
      <c r="D2099" s="6">
        <v>44811</v>
      </c>
      <c r="FZ2099">
        <v>0</v>
      </c>
      <c r="GA2099">
        <v>1</v>
      </c>
    </row>
    <row r="2100" spans="1:183" x14ac:dyDescent="0.3">
      <c r="A2100" t="s">
        <v>72</v>
      </c>
      <c r="B2100" t="s">
        <v>53</v>
      </c>
      <c r="C2100" t="s">
        <v>98</v>
      </c>
      <c r="D2100" s="6">
        <v>44812</v>
      </c>
      <c r="FZ2100">
        <v>0</v>
      </c>
      <c r="GA2100">
        <v>1</v>
      </c>
    </row>
    <row r="2101" spans="1:183" x14ac:dyDescent="0.3">
      <c r="A2101" t="s">
        <v>72</v>
      </c>
      <c r="B2101" t="s">
        <v>53</v>
      </c>
      <c r="C2101" t="s">
        <v>98</v>
      </c>
      <c r="D2101" s="6">
        <v>44813</v>
      </c>
      <c r="FZ2101">
        <v>0</v>
      </c>
      <c r="GA2101">
        <v>1</v>
      </c>
    </row>
    <row r="2102" spans="1:183" x14ac:dyDescent="0.3">
      <c r="A2102" t="s">
        <v>72</v>
      </c>
      <c r="B2102" t="s">
        <v>53</v>
      </c>
      <c r="C2102" t="s">
        <v>105</v>
      </c>
      <c r="D2102" s="6">
        <v>44753</v>
      </c>
      <c r="FZ2102">
        <v>0</v>
      </c>
      <c r="GA2102">
        <v>1</v>
      </c>
    </row>
    <row r="2103" spans="1:183" x14ac:dyDescent="0.3">
      <c r="A2103" t="s">
        <v>72</v>
      </c>
      <c r="B2103" t="s">
        <v>53</v>
      </c>
      <c r="C2103" t="s">
        <v>105</v>
      </c>
      <c r="D2103" s="6">
        <v>44758</v>
      </c>
      <c r="FZ2103">
        <v>0</v>
      </c>
      <c r="GA2103">
        <v>1</v>
      </c>
    </row>
    <row r="2104" spans="1:183" x14ac:dyDescent="0.3">
      <c r="A2104" t="s">
        <v>72</v>
      </c>
      <c r="B2104" t="s">
        <v>53</v>
      </c>
      <c r="C2104" t="s">
        <v>105</v>
      </c>
      <c r="D2104" s="6">
        <v>44759</v>
      </c>
      <c r="FZ2104">
        <v>0</v>
      </c>
      <c r="GA2104">
        <v>1</v>
      </c>
    </row>
    <row r="2105" spans="1:183" x14ac:dyDescent="0.3">
      <c r="A2105" t="s">
        <v>72</v>
      </c>
      <c r="B2105" t="s">
        <v>53</v>
      </c>
      <c r="C2105" t="s">
        <v>105</v>
      </c>
      <c r="D2105" s="6">
        <v>44766</v>
      </c>
      <c r="FZ2105">
        <v>0</v>
      </c>
      <c r="GA2105">
        <v>1</v>
      </c>
    </row>
    <row r="2106" spans="1:183" x14ac:dyDescent="0.3">
      <c r="A2106" t="s">
        <v>72</v>
      </c>
      <c r="B2106" t="s">
        <v>53</v>
      </c>
      <c r="C2106" t="s">
        <v>105</v>
      </c>
      <c r="D2106" s="6">
        <v>44771</v>
      </c>
      <c r="FZ2106">
        <v>0</v>
      </c>
      <c r="GA2106">
        <v>1</v>
      </c>
    </row>
    <row r="2107" spans="1:183" x14ac:dyDescent="0.3">
      <c r="A2107" t="s">
        <v>72</v>
      </c>
      <c r="B2107" t="s">
        <v>53</v>
      </c>
      <c r="C2107" t="s">
        <v>105</v>
      </c>
      <c r="D2107" s="6">
        <v>44789</v>
      </c>
      <c r="FZ2107">
        <v>0</v>
      </c>
      <c r="GA2107">
        <v>1</v>
      </c>
    </row>
    <row r="2108" spans="1:183" x14ac:dyDescent="0.3">
      <c r="A2108" t="s">
        <v>72</v>
      </c>
      <c r="B2108" t="s">
        <v>53</v>
      </c>
      <c r="C2108" t="s">
        <v>105</v>
      </c>
      <c r="D2108" s="6">
        <v>44790</v>
      </c>
      <c r="FZ2108">
        <v>0</v>
      </c>
      <c r="GA2108">
        <v>1</v>
      </c>
    </row>
    <row r="2109" spans="1:183" x14ac:dyDescent="0.3">
      <c r="A2109" t="s">
        <v>72</v>
      </c>
      <c r="B2109" t="s">
        <v>53</v>
      </c>
      <c r="C2109" t="s">
        <v>105</v>
      </c>
      <c r="D2109" s="6">
        <v>44792</v>
      </c>
      <c r="FZ2109">
        <v>0</v>
      </c>
      <c r="GA2109">
        <v>1</v>
      </c>
    </row>
    <row r="2110" spans="1:183" x14ac:dyDescent="0.3">
      <c r="A2110" t="s">
        <v>72</v>
      </c>
      <c r="B2110" t="s">
        <v>53</v>
      </c>
      <c r="C2110" t="s">
        <v>105</v>
      </c>
      <c r="D2110" s="6">
        <v>44806</v>
      </c>
      <c r="FZ2110">
        <v>0</v>
      </c>
      <c r="GA2110">
        <v>1</v>
      </c>
    </row>
    <row r="2111" spans="1:183" x14ac:dyDescent="0.3">
      <c r="A2111" t="s">
        <v>72</v>
      </c>
      <c r="B2111" t="s">
        <v>53</v>
      </c>
      <c r="C2111" t="s">
        <v>105</v>
      </c>
      <c r="D2111" s="6">
        <v>44809</v>
      </c>
      <c r="FZ2111">
        <v>0</v>
      </c>
      <c r="GA2111">
        <v>1</v>
      </c>
    </row>
    <row r="2112" spans="1:183" x14ac:dyDescent="0.3">
      <c r="A2112" t="s">
        <v>72</v>
      </c>
      <c r="B2112" t="s">
        <v>53</v>
      </c>
      <c r="C2112" t="s">
        <v>105</v>
      </c>
      <c r="D2112" s="6">
        <v>44810</v>
      </c>
      <c r="FZ2112">
        <v>0</v>
      </c>
      <c r="GA2112">
        <v>1</v>
      </c>
    </row>
    <row r="2113" spans="1:183" x14ac:dyDescent="0.3">
      <c r="A2113" t="s">
        <v>72</v>
      </c>
      <c r="B2113" t="s">
        <v>53</v>
      </c>
      <c r="C2113" t="s">
        <v>105</v>
      </c>
      <c r="D2113" s="6">
        <v>44811</v>
      </c>
      <c r="FZ2113">
        <v>0</v>
      </c>
      <c r="GA2113">
        <v>1</v>
      </c>
    </row>
    <row r="2114" spans="1:183" x14ac:dyDescent="0.3">
      <c r="A2114" t="s">
        <v>72</v>
      </c>
      <c r="B2114" t="s">
        <v>53</v>
      </c>
      <c r="C2114" t="s">
        <v>105</v>
      </c>
      <c r="D2114" s="6">
        <v>44812</v>
      </c>
      <c r="FZ2114">
        <v>0</v>
      </c>
      <c r="GA2114">
        <v>1</v>
      </c>
    </row>
    <row r="2115" spans="1:183" x14ac:dyDescent="0.3">
      <c r="A2115" t="s">
        <v>72</v>
      </c>
      <c r="B2115" t="s">
        <v>53</v>
      </c>
      <c r="C2115" t="s">
        <v>105</v>
      </c>
      <c r="D2115" s="6">
        <v>44813</v>
      </c>
      <c r="FZ2115">
        <v>0</v>
      </c>
      <c r="GA2115">
        <v>1</v>
      </c>
    </row>
    <row r="2116" spans="1:183" x14ac:dyDescent="0.3">
      <c r="A2116" t="s">
        <v>72</v>
      </c>
      <c r="B2116" t="s">
        <v>53</v>
      </c>
      <c r="C2116" t="s">
        <v>93</v>
      </c>
      <c r="D2116" s="6">
        <v>44753</v>
      </c>
      <c r="FZ2116">
        <v>0</v>
      </c>
      <c r="GA2116">
        <v>1</v>
      </c>
    </row>
    <row r="2117" spans="1:183" x14ac:dyDescent="0.3">
      <c r="A2117" t="s">
        <v>72</v>
      </c>
      <c r="B2117" t="s">
        <v>53</v>
      </c>
      <c r="C2117" t="s">
        <v>93</v>
      </c>
      <c r="D2117" s="6">
        <v>44758</v>
      </c>
      <c r="FZ2117">
        <v>0</v>
      </c>
      <c r="GA2117">
        <v>1</v>
      </c>
    </row>
    <row r="2118" spans="1:183" x14ac:dyDescent="0.3">
      <c r="A2118" t="s">
        <v>72</v>
      </c>
      <c r="B2118" t="s">
        <v>53</v>
      </c>
      <c r="C2118" t="s">
        <v>93</v>
      </c>
      <c r="D2118" s="6">
        <v>44759</v>
      </c>
      <c r="FZ2118">
        <v>0</v>
      </c>
      <c r="GA2118">
        <v>1</v>
      </c>
    </row>
    <row r="2119" spans="1:183" x14ac:dyDescent="0.3">
      <c r="A2119" t="s">
        <v>72</v>
      </c>
      <c r="B2119" t="s">
        <v>53</v>
      </c>
      <c r="C2119" t="s">
        <v>93</v>
      </c>
      <c r="D2119" s="6">
        <v>44766</v>
      </c>
      <c r="FZ2119">
        <v>0</v>
      </c>
      <c r="GA2119">
        <v>1</v>
      </c>
    </row>
    <row r="2120" spans="1:183" x14ac:dyDescent="0.3">
      <c r="A2120" t="s">
        <v>72</v>
      </c>
      <c r="B2120" t="s">
        <v>53</v>
      </c>
      <c r="C2120" t="s">
        <v>93</v>
      </c>
      <c r="D2120" s="6">
        <v>44771</v>
      </c>
      <c r="FZ2120">
        <v>0</v>
      </c>
      <c r="GA2120">
        <v>1</v>
      </c>
    </row>
    <row r="2121" spans="1:183" x14ac:dyDescent="0.3">
      <c r="A2121" t="s">
        <v>72</v>
      </c>
      <c r="B2121" t="s">
        <v>53</v>
      </c>
      <c r="C2121" t="s">
        <v>93</v>
      </c>
      <c r="D2121" s="6">
        <v>44789</v>
      </c>
      <c r="FZ2121">
        <v>0</v>
      </c>
      <c r="GA2121">
        <v>1</v>
      </c>
    </row>
    <row r="2122" spans="1:183" x14ac:dyDescent="0.3">
      <c r="A2122" t="s">
        <v>72</v>
      </c>
      <c r="B2122" t="s">
        <v>53</v>
      </c>
      <c r="C2122" t="s">
        <v>93</v>
      </c>
      <c r="D2122" s="6">
        <v>44790</v>
      </c>
      <c r="FZ2122">
        <v>0</v>
      </c>
      <c r="GA2122">
        <v>1</v>
      </c>
    </row>
    <row r="2123" spans="1:183" x14ac:dyDescent="0.3">
      <c r="A2123" t="s">
        <v>72</v>
      </c>
      <c r="B2123" t="s">
        <v>53</v>
      </c>
      <c r="C2123" t="s">
        <v>93</v>
      </c>
      <c r="D2123" s="6">
        <v>44792</v>
      </c>
      <c r="FZ2123">
        <v>0</v>
      </c>
      <c r="GA2123">
        <v>1</v>
      </c>
    </row>
    <row r="2124" spans="1:183" x14ac:dyDescent="0.3">
      <c r="A2124" t="s">
        <v>72</v>
      </c>
      <c r="B2124" t="s">
        <v>53</v>
      </c>
      <c r="C2124" t="s">
        <v>93</v>
      </c>
      <c r="D2124" s="6">
        <v>44806</v>
      </c>
      <c r="FZ2124">
        <v>0</v>
      </c>
      <c r="GA2124">
        <v>1</v>
      </c>
    </row>
    <row r="2125" spans="1:183" x14ac:dyDescent="0.3">
      <c r="A2125" t="s">
        <v>72</v>
      </c>
      <c r="B2125" t="s">
        <v>53</v>
      </c>
      <c r="C2125" t="s">
        <v>93</v>
      </c>
      <c r="D2125" s="6">
        <v>44809</v>
      </c>
      <c r="FZ2125">
        <v>0</v>
      </c>
      <c r="GA2125">
        <v>1</v>
      </c>
    </row>
    <row r="2126" spans="1:183" x14ac:dyDescent="0.3">
      <c r="A2126" t="s">
        <v>72</v>
      </c>
      <c r="B2126" t="s">
        <v>53</v>
      </c>
      <c r="C2126" t="s">
        <v>93</v>
      </c>
      <c r="D2126" s="6">
        <v>44810</v>
      </c>
      <c r="FZ2126">
        <v>0</v>
      </c>
      <c r="GA2126">
        <v>1</v>
      </c>
    </row>
    <row r="2127" spans="1:183" x14ac:dyDescent="0.3">
      <c r="A2127" t="s">
        <v>72</v>
      </c>
      <c r="B2127" t="s">
        <v>53</v>
      </c>
      <c r="C2127" t="s">
        <v>93</v>
      </c>
      <c r="D2127" s="6">
        <v>44811</v>
      </c>
      <c r="FZ2127">
        <v>0</v>
      </c>
      <c r="GA2127">
        <v>1</v>
      </c>
    </row>
    <row r="2128" spans="1:183" x14ac:dyDescent="0.3">
      <c r="A2128" t="s">
        <v>72</v>
      </c>
      <c r="B2128" t="s">
        <v>53</v>
      </c>
      <c r="C2128" t="s">
        <v>93</v>
      </c>
      <c r="D2128" s="6">
        <v>44812</v>
      </c>
      <c r="FZ2128">
        <v>0</v>
      </c>
      <c r="GA2128">
        <v>1</v>
      </c>
    </row>
    <row r="2129" spans="1:183" x14ac:dyDescent="0.3">
      <c r="A2129" t="s">
        <v>72</v>
      </c>
      <c r="B2129" t="s">
        <v>53</v>
      </c>
      <c r="C2129" t="s">
        <v>93</v>
      </c>
      <c r="D2129" s="6">
        <v>44813</v>
      </c>
      <c r="FZ2129">
        <v>0</v>
      </c>
      <c r="GA2129">
        <v>1</v>
      </c>
    </row>
    <row r="2130" spans="1:183" x14ac:dyDescent="0.3">
      <c r="A2130" t="s">
        <v>72</v>
      </c>
      <c r="B2130" t="s">
        <v>53</v>
      </c>
      <c r="C2130" t="s">
        <v>101</v>
      </c>
      <c r="D2130" s="6">
        <v>44753</v>
      </c>
      <c r="FZ2130">
        <v>0</v>
      </c>
      <c r="GA2130">
        <v>1</v>
      </c>
    </row>
    <row r="2131" spans="1:183" x14ac:dyDescent="0.3">
      <c r="A2131" t="s">
        <v>72</v>
      </c>
      <c r="B2131" t="s">
        <v>53</v>
      </c>
      <c r="C2131" t="s">
        <v>101</v>
      </c>
      <c r="D2131" s="6">
        <v>44758</v>
      </c>
      <c r="FZ2131">
        <v>0</v>
      </c>
      <c r="GA2131">
        <v>1</v>
      </c>
    </row>
    <row r="2132" spans="1:183" x14ac:dyDescent="0.3">
      <c r="A2132" t="s">
        <v>72</v>
      </c>
      <c r="B2132" t="s">
        <v>53</v>
      </c>
      <c r="C2132" t="s">
        <v>101</v>
      </c>
      <c r="D2132" s="6">
        <v>44759</v>
      </c>
      <c r="FZ2132">
        <v>0</v>
      </c>
      <c r="GA2132">
        <v>1</v>
      </c>
    </row>
    <row r="2133" spans="1:183" x14ac:dyDescent="0.3">
      <c r="A2133" t="s">
        <v>72</v>
      </c>
      <c r="B2133" t="s">
        <v>53</v>
      </c>
      <c r="C2133" t="s">
        <v>101</v>
      </c>
      <c r="D2133" s="6">
        <v>44766</v>
      </c>
      <c r="FZ2133">
        <v>0</v>
      </c>
      <c r="GA2133">
        <v>1</v>
      </c>
    </row>
    <row r="2134" spans="1:183" x14ac:dyDescent="0.3">
      <c r="A2134" t="s">
        <v>72</v>
      </c>
      <c r="B2134" t="s">
        <v>53</v>
      </c>
      <c r="C2134" t="s">
        <v>101</v>
      </c>
      <c r="D2134" s="6">
        <v>44771</v>
      </c>
      <c r="FZ2134">
        <v>0</v>
      </c>
      <c r="GA2134">
        <v>1</v>
      </c>
    </row>
    <row r="2135" spans="1:183" x14ac:dyDescent="0.3">
      <c r="A2135" t="s">
        <v>72</v>
      </c>
      <c r="B2135" t="s">
        <v>53</v>
      </c>
      <c r="C2135" t="s">
        <v>101</v>
      </c>
      <c r="D2135" s="6">
        <v>44789</v>
      </c>
      <c r="FZ2135">
        <v>0</v>
      </c>
      <c r="GA2135">
        <v>1</v>
      </c>
    </row>
    <row r="2136" spans="1:183" x14ac:dyDescent="0.3">
      <c r="A2136" t="s">
        <v>72</v>
      </c>
      <c r="B2136" t="s">
        <v>53</v>
      </c>
      <c r="C2136" t="s">
        <v>101</v>
      </c>
      <c r="D2136" s="6">
        <v>44790</v>
      </c>
      <c r="FZ2136">
        <v>0</v>
      </c>
      <c r="GA2136">
        <v>1</v>
      </c>
    </row>
    <row r="2137" spans="1:183" x14ac:dyDescent="0.3">
      <c r="A2137" t="s">
        <v>72</v>
      </c>
      <c r="B2137" t="s">
        <v>53</v>
      </c>
      <c r="C2137" t="s">
        <v>101</v>
      </c>
      <c r="D2137" s="6">
        <v>44792</v>
      </c>
      <c r="FZ2137">
        <v>0</v>
      </c>
      <c r="GA2137">
        <v>1</v>
      </c>
    </row>
    <row r="2138" spans="1:183" x14ac:dyDescent="0.3">
      <c r="A2138" t="s">
        <v>72</v>
      </c>
      <c r="B2138" t="s">
        <v>53</v>
      </c>
      <c r="C2138" t="s">
        <v>101</v>
      </c>
      <c r="D2138" s="6">
        <v>44806</v>
      </c>
      <c r="FZ2138">
        <v>0</v>
      </c>
      <c r="GA2138">
        <v>1</v>
      </c>
    </row>
    <row r="2139" spans="1:183" x14ac:dyDescent="0.3">
      <c r="A2139" t="s">
        <v>72</v>
      </c>
      <c r="B2139" t="s">
        <v>53</v>
      </c>
      <c r="C2139" t="s">
        <v>101</v>
      </c>
      <c r="D2139" s="6">
        <v>44809</v>
      </c>
      <c r="FZ2139">
        <v>0</v>
      </c>
      <c r="GA2139">
        <v>1</v>
      </c>
    </row>
    <row r="2140" spans="1:183" x14ac:dyDescent="0.3">
      <c r="A2140" t="s">
        <v>72</v>
      </c>
      <c r="B2140" t="s">
        <v>53</v>
      </c>
      <c r="C2140" t="s">
        <v>101</v>
      </c>
      <c r="D2140" s="6">
        <v>44810</v>
      </c>
      <c r="FZ2140">
        <v>0</v>
      </c>
      <c r="GA2140">
        <v>1</v>
      </c>
    </row>
    <row r="2141" spans="1:183" x14ac:dyDescent="0.3">
      <c r="A2141" t="s">
        <v>72</v>
      </c>
      <c r="B2141" t="s">
        <v>53</v>
      </c>
      <c r="C2141" t="s">
        <v>101</v>
      </c>
      <c r="D2141" s="6">
        <v>44811</v>
      </c>
      <c r="FZ2141">
        <v>0</v>
      </c>
      <c r="GA2141">
        <v>1</v>
      </c>
    </row>
    <row r="2142" spans="1:183" x14ac:dyDescent="0.3">
      <c r="A2142" t="s">
        <v>72</v>
      </c>
      <c r="B2142" t="s">
        <v>53</v>
      </c>
      <c r="C2142" t="s">
        <v>101</v>
      </c>
      <c r="D2142" s="6">
        <v>44812</v>
      </c>
      <c r="FZ2142">
        <v>0</v>
      </c>
      <c r="GA2142">
        <v>1</v>
      </c>
    </row>
    <row r="2143" spans="1:183" x14ac:dyDescent="0.3">
      <c r="A2143" t="s">
        <v>72</v>
      </c>
      <c r="B2143" t="s">
        <v>53</v>
      </c>
      <c r="C2143" t="s">
        <v>101</v>
      </c>
      <c r="D2143" s="6">
        <v>44813</v>
      </c>
      <c r="FZ2143">
        <v>0</v>
      </c>
      <c r="GA2143">
        <v>1</v>
      </c>
    </row>
    <row r="2144" spans="1:183" x14ac:dyDescent="0.3">
      <c r="A2144" t="s">
        <v>58</v>
      </c>
      <c r="B2144" t="s">
        <v>53</v>
      </c>
      <c r="C2144" t="s">
        <v>99</v>
      </c>
      <c r="D2144" s="6">
        <v>44753</v>
      </c>
      <c r="FZ2144">
        <v>0</v>
      </c>
      <c r="GA2144">
        <v>1</v>
      </c>
    </row>
    <row r="2145" spans="1:183" x14ac:dyDescent="0.3">
      <c r="A2145" t="s">
        <v>58</v>
      </c>
      <c r="B2145" t="s">
        <v>53</v>
      </c>
      <c r="C2145" t="s">
        <v>99</v>
      </c>
      <c r="D2145" s="6">
        <v>44758</v>
      </c>
      <c r="FZ2145">
        <v>0</v>
      </c>
      <c r="GA2145">
        <v>1</v>
      </c>
    </row>
    <row r="2146" spans="1:183" x14ac:dyDescent="0.3">
      <c r="A2146" t="s">
        <v>58</v>
      </c>
      <c r="B2146" t="s">
        <v>53</v>
      </c>
      <c r="C2146" t="s">
        <v>99</v>
      </c>
      <c r="D2146" s="6">
        <v>44759</v>
      </c>
      <c r="FZ2146">
        <v>0</v>
      </c>
      <c r="GA2146">
        <v>1</v>
      </c>
    </row>
    <row r="2147" spans="1:183" x14ac:dyDescent="0.3">
      <c r="A2147" t="s">
        <v>58</v>
      </c>
      <c r="B2147" t="s">
        <v>53</v>
      </c>
      <c r="C2147" t="s">
        <v>99</v>
      </c>
      <c r="D2147" s="6">
        <v>44766</v>
      </c>
      <c r="FZ2147">
        <v>0</v>
      </c>
      <c r="GA2147">
        <v>1</v>
      </c>
    </row>
    <row r="2148" spans="1:183" x14ac:dyDescent="0.3">
      <c r="A2148" t="s">
        <v>58</v>
      </c>
      <c r="B2148" t="s">
        <v>53</v>
      </c>
      <c r="C2148" t="s">
        <v>99</v>
      </c>
      <c r="D2148" s="6">
        <v>44771</v>
      </c>
      <c r="FZ2148">
        <v>0</v>
      </c>
      <c r="GA2148">
        <v>1</v>
      </c>
    </row>
    <row r="2149" spans="1:183" x14ac:dyDescent="0.3">
      <c r="A2149" t="s">
        <v>58</v>
      </c>
      <c r="B2149" t="s">
        <v>53</v>
      </c>
      <c r="C2149" t="s">
        <v>99</v>
      </c>
      <c r="D2149" s="6">
        <v>44789</v>
      </c>
      <c r="FZ2149">
        <v>0</v>
      </c>
      <c r="GA2149">
        <v>1</v>
      </c>
    </row>
    <row r="2150" spans="1:183" x14ac:dyDescent="0.3">
      <c r="A2150" t="s">
        <v>58</v>
      </c>
      <c r="B2150" t="s">
        <v>53</v>
      </c>
      <c r="C2150" t="s">
        <v>99</v>
      </c>
      <c r="D2150" s="6">
        <v>44790</v>
      </c>
      <c r="FZ2150">
        <v>0</v>
      </c>
      <c r="GA2150">
        <v>1</v>
      </c>
    </row>
    <row r="2151" spans="1:183" x14ac:dyDescent="0.3">
      <c r="A2151" t="s">
        <v>58</v>
      </c>
      <c r="B2151" t="s">
        <v>53</v>
      </c>
      <c r="C2151" t="s">
        <v>99</v>
      </c>
      <c r="D2151" s="6">
        <v>44792</v>
      </c>
      <c r="FZ2151">
        <v>0</v>
      </c>
      <c r="GA2151">
        <v>1</v>
      </c>
    </row>
    <row r="2152" spans="1:183" x14ac:dyDescent="0.3">
      <c r="A2152" t="s">
        <v>58</v>
      </c>
      <c r="B2152" t="s">
        <v>53</v>
      </c>
      <c r="C2152" t="s">
        <v>99</v>
      </c>
      <c r="D2152" s="6">
        <v>44806</v>
      </c>
      <c r="FZ2152">
        <v>0</v>
      </c>
      <c r="GA2152">
        <v>1</v>
      </c>
    </row>
    <row r="2153" spans="1:183" x14ac:dyDescent="0.3">
      <c r="A2153" t="s">
        <v>58</v>
      </c>
      <c r="B2153" t="s">
        <v>53</v>
      </c>
      <c r="C2153" t="s">
        <v>99</v>
      </c>
      <c r="D2153" s="6">
        <v>44809</v>
      </c>
      <c r="FZ2153">
        <v>0</v>
      </c>
      <c r="GA2153">
        <v>1</v>
      </c>
    </row>
    <row r="2154" spans="1:183" x14ac:dyDescent="0.3">
      <c r="A2154" t="s">
        <v>58</v>
      </c>
      <c r="B2154" t="s">
        <v>53</v>
      </c>
      <c r="C2154" t="s">
        <v>99</v>
      </c>
      <c r="D2154" s="6">
        <v>44810</v>
      </c>
      <c r="FZ2154">
        <v>0</v>
      </c>
      <c r="GA2154">
        <v>1</v>
      </c>
    </row>
    <row r="2155" spans="1:183" x14ac:dyDescent="0.3">
      <c r="A2155" t="s">
        <v>58</v>
      </c>
      <c r="B2155" t="s">
        <v>53</v>
      </c>
      <c r="C2155" t="s">
        <v>99</v>
      </c>
      <c r="D2155" s="6">
        <v>44811</v>
      </c>
      <c r="FZ2155">
        <v>0</v>
      </c>
      <c r="GA2155">
        <v>1</v>
      </c>
    </row>
    <row r="2156" spans="1:183" x14ac:dyDescent="0.3">
      <c r="A2156" t="s">
        <v>58</v>
      </c>
      <c r="B2156" t="s">
        <v>53</v>
      </c>
      <c r="C2156" t="s">
        <v>99</v>
      </c>
      <c r="D2156" s="6">
        <v>44812</v>
      </c>
      <c r="FZ2156">
        <v>0</v>
      </c>
      <c r="GA2156">
        <v>1</v>
      </c>
    </row>
    <row r="2157" spans="1:183" x14ac:dyDescent="0.3">
      <c r="A2157" t="s">
        <v>58</v>
      </c>
      <c r="B2157" t="s">
        <v>53</v>
      </c>
      <c r="C2157" t="s">
        <v>99</v>
      </c>
      <c r="D2157" s="6">
        <v>44813</v>
      </c>
      <c r="FZ2157">
        <v>0</v>
      </c>
      <c r="GA2157">
        <v>1</v>
      </c>
    </row>
    <row r="2158" spans="1:183" x14ac:dyDescent="0.3">
      <c r="A2158" t="s">
        <v>58</v>
      </c>
      <c r="B2158" t="s">
        <v>53</v>
      </c>
      <c r="C2158" t="s">
        <v>100</v>
      </c>
      <c r="D2158" s="6">
        <v>44753</v>
      </c>
      <c r="FZ2158">
        <v>0</v>
      </c>
      <c r="GA2158">
        <v>1</v>
      </c>
    </row>
    <row r="2159" spans="1:183" x14ac:dyDescent="0.3">
      <c r="A2159" t="s">
        <v>58</v>
      </c>
      <c r="B2159" t="s">
        <v>53</v>
      </c>
      <c r="C2159" t="s">
        <v>100</v>
      </c>
      <c r="D2159" s="6">
        <v>44758</v>
      </c>
      <c r="FZ2159">
        <v>0</v>
      </c>
      <c r="GA2159">
        <v>1</v>
      </c>
    </row>
    <row r="2160" spans="1:183" x14ac:dyDescent="0.3">
      <c r="A2160" t="s">
        <v>58</v>
      </c>
      <c r="B2160" t="s">
        <v>53</v>
      </c>
      <c r="C2160" t="s">
        <v>100</v>
      </c>
      <c r="D2160" s="6">
        <v>44759</v>
      </c>
      <c r="FZ2160">
        <v>0</v>
      </c>
      <c r="GA2160">
        <v>1</v>
      </c>
    </row>
    <row r="2161" spans="1:183" x14ac:dyDescent="0.3">
      <c r="A2161" t="s">
        <v>58</v>
      </c>
      <c r="B2161" t="s">
        <v>53</v>
      </c>
      <c r="C2161" t="s">
        <v>100</v>
      </c>
      <c r="D2161" s="6">
        <v>44766</v>
      </c>
      <c r="FZ2161">
        <v>0</v>
      </c>
      <c r="GA2161">
        <v>1</v>
      </c>
    </row>
    <row r="2162" spans="1:183" x14ac:dyDescent="0.3">
      <c r="A2162" t="s">
        <v>58</v>
      </c>
      <c r="B2162" t="s">
        <v>53</v>
      </c>
      <c r="C2162" t="s">
        <v>100</v>
      </c>
      <c r="D2162" s="6">
        <v>44771</v>
      </c>
      <c r="FZ2162">
        <v>0</v>
      </c>
      <c r="GA2162">
        <v>1</v>
      </c>
    </row>
    <row r="2163" spans="1:183" x14ac:dyDescent="0.3">
      <c r="A2163" t="s">
        <v>58</v>
      </c>
      <c r="B2163" t="s">
        <v>53</v>
      </c>
      <c r="C2163" t="s">
        <v>100</v>
      </c>
      <c r="D2163" s="6">
        <v>44789</v>
      </c>
      <c r="FZ2163">
        <v>0</v>
      </c>
      <c r="GA2163">
        <v>1</v>
      </c>
    </row>
    <row r="2164" spans="1:183" x14ac:dyDescent="0.3">
      <c r="A2164" t="s">
        <v>58</v>
      </c>
      <c r="B2164" t="s">
        <v>53</v>
      </c>
      <c r="C2164" t="s">
        <v>100</v>
      </c>
      <c r="D2164" s="6">
        <v>44790</v>
      </c>
      <c r="FZ2164">
        <v>0</v>
      </c>
      <c r="GA2164">
        <v>1</v>
      </c>
    </row>
    <row r="2165" spans="1:183" x14ac:dyDescent="0.3">
      <c r="A2165" t="s">
        <v>58</v>
      </c>
      <c r="B2165" t="s">
        <v>53</v>
      </c>
      <c r="C2165" t="s">
        <v>100</v>
      </c>
      <c r="D2165" s="6">
        <v>44792</v>
      </c>
      <c r="FZ2165">
        <v>0</v>
      </c>
      <c r="GA2165">
        <v>1</v>
      </c>
    </row>
    <row r="2166" spans="1:183" x14ac:dyDescent="0.3">
      <c r="A2166" t="s">
        <v>58</v>
      </c>
      <c r="B2166" t="s">
        <v>53</v>
      </c>
      <c r="C2166" t="s">
        <v>100</v>
      </c>
      <c r="D2166" s="6">
        <v>44806</v>
      </c>
      <c r="FZ2166">
        <v>0</v>
      </c>
      <c r="GA2166">
        <v>1</v>
      </c>
    </row>
    <row r="2167" spans="1:183" x14ac:dyDescent="0.3">
      <c r="A2167" t="s">
        <v>58</v>
      </c>
      <c r="B2167" t="s">
        <v>53</v>
      </c>
      <c r="C2167" t="s">
        <v>100</v>
      </c>
      <c r="D2167" s="6">
        <v>44809</v>
      </c>
      <c r="FZ2167">
        <v>0</v>
      </c>
      <c r="GA2167">
        <v>1</v>
      </c>
    </row>
    <row r="2168" spans="1:183" x14ac:dyDescent="0.3">
      <c r="A2168" t="s">
        <v>58</v>
      </c>
      <c r="B2168" t="s">
        <v>53</v>
      </c>
      <c r="C2168" t="s">
        <v>100</v>
      </c>
      <c r="D2168" s="6">
        <v>44810</v>
      </c>
      <c r="FZ2168">
        <v>0</v>
      </c>
      <c r="GA2168">
        <v>1</v>
      </c>
    </row>
    <row r="2169" spans="1:183" x14ac:dyDescent="0.3">
      <c r="A2169" t="s">
        <v>58</v>
      </c>
      <c r="B2169" t="s">
        <v>53</v>
      </c>
      <c r="C2169" t="s">
        <v>100</v>
      </c>
      <c r="D2169" s="6">
        <v>44811</v>
      </c>
      <c r="FZ2169">
        <v>0</v>
      </c>
      <c r="GA2169">
        <v>1</v>
      </c>
    </row>
    <row r="2170" spans="1:183" x14ac:dyDescent="0.3">
      <c r="A2170" t="s">
        <v>58</v>
      </c>
      <c r="B2170" t="s">
        <v>53</v>
      </c>
      <c r="C2170" t="s">
        <v>100</v>
      </c>
      <c r="D2170" s="6">
        <v>44812</v>
      </c>
      <c r="FZ2170">
        <v>0</v>
      </c>
      <c r="GA2170">
        <v>1</v>
      </c>
    </row>
    <row r="2171" spans="1:183" x14ac:dyDescent="0.3">
      <c r="A2171" t="s">
        <v>58</v>
      </c>
      <c r="B2171" t="s">
        <v>53</v>
      </c>
      <c r="C2171" t="s">
        <v>100</v>
      </c>
      <c r="D2171" s="6">
        <v>44813</v>
      </c>
      <c r="FZ2171">
        <v>0</v>
      </c>
      <c r="GA2171">
        <v>1</v>
      </c>
    </row>
    <row r="2172" spans="1:183" x14ac:dyDescent="0.3">
      <c r="A2172" t="s">
        <v>58</v>
      </c>
      <c r="B2172" t="s">
        <v>53</v>
      </c>
      <c r="C2172" t="s">
        <v>54</v>
      </c>
      <c r="D2172" s="6">
        <v>44753</v>
      </c>
      <c r="FZ2172">
        <v>0</v>
      </c>
      <c r="GA2172">
        <v>1</v>
      </c>
    </row>
    <row r="2173" spans="1:183" x14ac:dyDescent="0.3">
      <c r="A2173" t="s">
        <v>58</v>
      </c>
      <c r="B2173" t="s">
        <v>53</v>
      </c>
      <c r="C2173" t="s">
        <v>54</v>
      </c>
      <c r="D2173" s="6">
        <v>44758</v>
      </c>
      <c r="FZ2173">
        <v>0</v>
      </c>
      <c r="GA2173">
        <v>1</v>
      </c>
    </row>
    <row r="2174" spans="1:183" x14ac:dyDescent="0.3">
      <c r="A2174" t="s">
        <v>58</v>
      </c>
      <c r="B2174" t="s">
        <v>53</v>
      </c>
      <c r="C2174" t="s">
        <v>54</v>
      </c>
      <c r="D2174" s="6">
        <v>44759</v>
      </c>
      <c r="FZ2174">
        <v>0</v>
      </c>
      <c r="GA2174">
        <v>1</v>
      </c>
    </row>
    <row r="2175" spans="1:183" x14ac:dyDescent="0.3">
      <c r="A2175" t="s">
        <v>58</v>
      </c>
      <c r="B2175" t="s">
        <v>53</v>
      </c>
      <c r="C2175" t="s">
        <v>54</v>
      </c>
      <c r="D2175" s="6">
        <v>44766</v>
      </c>
      <c r="FZ2175">
        <v>0</v>
      </c>
      <c r="GA2175">
        <v>1</v>
      </c>
    </row>
    <row r="2176" spans="1:183" x14ac:dyDescent="0.3">
      <c r="A2176" t="s">
        <v>58</v>
      </c>
      <c r="B2176" t="s">
        <v>53</v>
      </c>
      <c r="C2176" t="s">
        <v>54</v>
      </c>
      <c r="D2176" s="6">
        <v>44771</v>
      </c>
      <c r="FZ2176">
        <v>0</v>
      </c>
      <c r="GA2176">
        <v>1</v>
      </c>
    </row>
    <row r="2177" spans="1:183" x14ac:dyDescent="0.3">
      <c r="A2177" t="s">
        <v>58</v>
      </c>
      <c r="B2177" t="s">
        <v>53</v>
      </c>
      <c r="C2177" t="s">
        <v>54</v>
      </c>
      <c r="D2177" s="6">
        <v>44789</v>
      </c>
      <c r="E2177" s="46">
        <v>18</v>
      </c>
      <c r="F2177">
        <v>19</v>
      </c>
      <c r="G2177">
        <v>18</v>
      </c>
      <c r="H2177">
        <v>19</v>
      </c>
      <c r="I2177">
        <v>14290</v>
      </c>
      <c r="J2177">
        <v>66411</v>
      </c>
      <c r="K2177">
        <v>1.1013280000000001</v>
      </c>
      <c r="L2177">
        <v>0.9395424</v>
      </c>
      <c r="M2177">
        <v>0.82501829999999998</v>
      </c>
      <c r="N2177">
        <v>0.73914919999999995</v>
      </c>
      <c r="O2177">
        <v>0.68401259999999997</v>
      </c>
      <c r="P2177">
        <v>0.65876619999999997</v>
      </c>
      <c r="Q2177">
        <v>0.68245860000000003</v>
      </c>
      <c r="R2177">
        <v>0.67807050000000002</v>
      </c>
      <c r="S2177">
        <v>0.63567110000000004</v>
      </c>
      <c r="T2177">
        <v>0.64212539999999996</v>
      </c>
      <c r="U2177">
        <v>0.72838630000000004</v>
      </c>
      <c r="V2177">
        <v>0.87577110000000002</v>
      </c>
      <c r="W2177">
        <v>1.1132</v>
      </c>
      <c r="X2177">
        <v>1.3981889999999999</v>
      </c>
      <c r="Y2177">
        <v>1.7577050000000001</v>
      </c>
      <c r="Z2177">
        <v>2.1553849999999999</v>
      </c>
      <c r="AA2177">
        <v>2.5113189999999999</v>
      </c>
      <c r="AB2177">
        <v>2.82803</v>
      </c>
      <c r="AC2177">
        <v>3.0056769999999999</v>
      </c>
      <c r="AD2177">
        <v>2.9067259999999999</v>
      </c>
      <c r="AE2177">
        <v>2.6615839999999999</v>
      </c>
      <c r="AF2177">
        <v>2.3532440000000001</v>
      </c>
      <c r="AG2177">
        <v>1.932904</v>
      </c>
      <c r="AH2177">
        <v>1.555471</v>
      </c>
      <c r="AI2177">
        <v>-2.2124100000000001E-2</v>
      </c>
      <c r="AJ2177">
        <v>-1.2471400000000001E-2</v>
      </c>
      <c r="AK2177">
        <v>2.7659999999999998E-3</v>
      </c>
      <c r="AL2177">
        <v>4.5037000000000002E-3</v>
      </c>
      <c r="AM2177">
        <v>5.9757999999999999E-3</v>
      </c>
      <c r="AN2177">
        <v>-8.1530000000000003E-4</v>
      </c>
      <c r="AO2177">
        <v>-4.9330000000000001E-4</v>
      </c>
      <c r="AP2177">
        <v>6.0280000000000002E-4</v>
      </c>
      <c r="AQ2177">
        <v>-8.6888E-3</v>
      </c>
      <c r="AR2177">
        <v>-1.9558599999999999E-2</v>
      </c>
      <c r="AS2177">
        <v>-1.88007E-2</v>
      </c>
      <c r="AT2177">
        <v>-2.2143900000000001E-2</v>
      </c>
      <c r="AU2177">
        <v>-1.71919E-2</v>
      </c>
      <c r="AV2177">
        <v>-3.1072900000000001E-2</v>
      </c>
      <c r="AW2177">
        <v>-4.0695099999999998E-2</v>
      </c>
      <c r="AX2177">
        <v>-6.4329399999999995E-2</v>
      </c>
      <c r="AY2177">
        <v>-6.4258200000000001E-2</v>
      </c>
      <c r="AZ2177">
        <v>0.27278049999999998</v>
      </c>
      <c r="BA2177">
        <v>0.30858669999999999</v>
      </c>
      <c r="BB2177">
        <v>-0.1101337</v>
      </c>
      <c r="BC2177">
        <v>-0.1242301</v>
      </c>
      <c r="BD2177">
        <v>-0.1650383</v>
      </c>
      <c r="BE2177">
        <v>-7.1454100000000006E-2</v>
      </c>
      <c r="BF2177">
        <v>-3.7868899999999997E-2</v>
      </c>
      <c r="BG2177">
        <v>-1.35245E-2</v>
      </c>
      <c r="BH2177">
        <v>-4.3902999999999998E-3</v>
      </c>
      <c r="BI2177">
        <v>1.0062700000000001E-2</v>
      </c>
      <c r="BJ2177">
        <v>1.1090300000000001E-2</v>
      </c>
      <c r="BK2177">
        <v>1.17985E-2</v>
      </c>
      <c r="BL2177">
        <v>4.1704999999999997E-3</v>
      </c>
      <c r="BM2177">
        <v>4.0676999999999996E-3</v>
      </c>
      <c r="BN2177">
        <v>5.3503999999999999E-3</v>
      </c>
      <c r="BO2177">
        <v>-3.6002E-3</v>
      </c>
      <c r="BP2177">
        <v>-1.42218E-2</v>
      </c>
      <c r="BQ2177">
        <v>-1.26111E-2</v>
      </c>
      <c r="BR2177">
        <v>-1.5063399999999999E-2</v>
      </c>
      <c r="BS2177">
        <v>-8.7910999999999996E-3</v>
      </c>
      <c r="BT2177">
        <v>-2.1429900000000002E-2</v>
      </c>
      <c r="BU2177">
        <v>-2.9919100000000001E-2</v>
      </c>
      <c r="BV2177">
        <v>-5.2810799999999998E-2</v>
      </c>
      <c r="BW2177">
        <v>-5.2257699999999997E-2</v>
      </c>
      <c r="BX2177">
        <v>0.28494540000000002</v>
      </c>
      <c r="BY2177">
        <v>0.32105539999999999</v>
      </c>
      <c r="BZ2177">
        <v>-9.7527299999999997E-2</v>
      </c>
      <c r="CA2177">
        <v>-0.1121675</v>
      </c>
      <c r="CB2177">
        <v>-0.15341840000000001</v>
      </c>
      <c r="CC2177">
        <v>-6.0859200000000002E-2</v>
      </c>
      <c r="CD2177">
        <v>-2.8108500000000002E-2</v>
      </c>
      <c r="CE2177">
        <v>-7.5684999999999997E-3</v>
      </c>
      <c r="CF2177">
        <v>1.2065999999999999E-3</v>
      </c>
      <c r="CG2177">
        <v>1.51164E-2</v>
      </c>
      <c r="CH2177">
        <v>1.5652099999999999E-2</v>
      </c>
      <c r="CI2177">
        <v>1.5831399999999999E-2</v>
      </c>
      <c r="CJ2177">
        <v>7.6236000000000003E-3</v>
      </c>
      <c r="CK2177">
        <v>7.2267E-3</v>
      </c>
      <c r="CL2177">
        <v>8.6385999999999998E-3</v>
      </c>
      <c r="CM2177">
        <v>-7.5900000000000002E-5</v>
      </c>
      <c r="CN2177">
        <v>-1.05255E-2</v>
      </c>
      <c r="CO2177">
        <v>-8.3242000000000003E-3</v>
      </c>
      <c r="CP2177">
        <v>-1.01595E-2</v>
      </c>
      <c r="CQ2177">
        <v>-2.9727E-3</v>
      </c>
      <c r="CR2177">
        <v>-1.4751200000000001E-2</v>
      </c>
      <c r="CS2177">
        <v>-2.2455599999999999E-2</v>
      </c>
      <c r="CT2177">
        <v>-4.4832999999999998E-2</v>
      </c>
      <c r="CU2177">
        <v>-4.3946199999999998E-2</v>
      </c>
      <c r="CV2177">
        <v>0.29337079999999999</v>
      </c>
      <c r="CW2177">
        <v>0.32969110000000001</v>
      </c>
      <c r="CX2177">
        <v>-8.8796200000000006E-2</v>
      </c>
      <c r="CY2177">
        <v>-0.103813</v>
      </c>
      <c r="CZ2177">
        <v>-0.14537050000000001</v>
      </c>
      <c r="DA2177">
        <v>-5.3521199999999998E-2</v>
      </c>
      <c r="DB2177">
        <v>-2.13484E-2</v>
      </c>
      <c r="DC2177">
        <v>-1.6123999999999999E-3</v>
      </c>
      <c r="DD2177">
        <v>6.8035999999999999E-3</v>
      </c>
      <c r="DE2177">
        <v>2.01701E-2</v>
      </c>
      <c r="DF2177">
        <v>2.0213999999999999E-2</v>
      </c>
      <c r="DG2177">
        <v>1.9864199999999999E-2</v>
      </c>
      <c r="DH2177">
        <v>1.10767E-2</v>
      </c>
      <c r="DI2177">
        <v>1.0385699999999999E-2</v>
      </c>
      <c r="DJ2177">
        <v>1.19268E-2</v>
      </c>
      <c r="DK2177">
        <v>3.4483999999999999E-3</v>
      </c>
      <c r="DL2177">
        <v>-6.8291999999999997E-3</v>
      </c>
      <c r="DM2177">
        <v>-4.0372000000000003E-3</v>
      </c>
      <c r="DN2177">
        <v>-5.2554999999999998E-3</v>
      </c>
      <c r="DO2177">
        <v>2.8457000000000001E-3</v>
      </c>
      <c r="DP2177">
        <v>-8.0724999999999998E-3</v>
      </c>
      <c r="DQ2177">
        <v>-1.4992200000000001E-2</v>
      </c>
      <c r="DR2177">
        <v>-3.6855199999999998E-2</v>
      </c>
      <c r="DS2177">
        <v>-3.5634699999999998E-2</v>
      </c>
      <c r="DT2177">
        <v>0.30179610000000001</v>
      </c>
      <c r="DU2177">
        <v>0.33832689999999999</v>
      </c>
      <c r="DV2177">
        <v>-8.00651E-2</v>
      </c>
      <c r="DW2177">
        <v>-9.5458500000000002E-2</v>
      </c>
      <c r="DX2177">
        <v>-0.13732259999999999</v>
      </c>
      <c r="DY2177">
        <v>-4.6183299999999997E-2</v>
      </c>
      <c r="DZ2177">
        <v>-1.45884E-2</v>
      </c>
      <c r="EA2177">
        <v>6.9871000000000004E-3</v>
      </c>
      <c r="EB2177">
        <v>1.4884700000000001E-2</v>
      </c>
      <c r="EC2177">
        <v>2.74668E-2</v>
      </c>
      <c r="ED2177">
        <v>2.6800500000000001E-2</v>
      </c>
      <c r="EE2177">
        <v>2.5687000000000001E-2</v>
      </c>
      <c r="EF2177">
        <v>1.6062400000000001E-2</v>
      </c>
      <c r="EG2177">
        <v>1.49468E-2</v>
      </c>
      <c r="EH2177">
        <v>1.6674399999999999E-2</v>
      </c>
      <c r="EI2177">
        <v>8.5369E-3</v>
      </c>
      <c r="EJ2177">
        <v>-1.4924000000000001E-3</v>
      </c>
      <c r="EK2177">
        <v>2.1524000000000001E-3</v>
      </c>
      <c r="EL2177">
        <v>1.825E-3</v>
      </c>
      <c r="EM2177">
        <v>1.12465E-2</v>
      </c>
      <c r="EN2177">
        <v>1.5705000000000001E-3</v>
      </c>
      <c r="EO2177">
        <v>-4.2161000000000004E-3</v>
      </c>
      <c r="EP2177">
        <v>-2.5336600000000001E-2</v>
      </c>
      <c r="EQ2177">
        <v>-2.3634200000000001E-2</v>
      </c>
      <c r="ER2177">
        <v>0.31396099999999999</v>
      </c>
      <c r="ES2177">
        <v>0.35079559999999999</v>
      </c>
      <c r="ET2177">
        <v>-6.7458799999999999E-2</v>
      </c>
      <c r="EU2177">
        <v>-8.3395999999999998E-2</v>
      </c>
      <c r="EV2177">
        <v>-0.1257027</v>
      </c>
      <c r="EW2177">
        <v>-3.5588399999999999E-2</v>
      </c>
      <c r="EX2177">
        <v>-4.8279999999999998E-3</v>
      </c>
      <c r="EY2177">
        <v>64.688789999999997</v>
      </c>
      <c r="EZ2177">
        <v>64.828109999999995</v>
      </c>
      <c r="FA2177">
        <v>63.172170000000001</v>
      </c>
      <c r="FB2177">
        <v>62.046509999999998</v>
      </c>
      <c r="FC2177">
        <v>61.362760000000002</v>
      </c>
      <c r="FD2177">
        <v>60.783650000000002</v>
      </c>
      <c r="FE2177">
        <v>60.668750000000003</v>
      </c>
      <c r="FF2177">
        <v>63.215220000000002</v>
      </c>
      <c r="FG2177">
        <v>68.877799999999993</v>
      </c>
      <c r="FH2177">
        <v>75.013270000000006</v>
      </c>
      <c r="FI2177">
        <v>81.599829999999997</v>
      </c>
      <c r="FJ2177">
        <v>88.409379999999999</v>
      </c>
      <c r="FK2177">
        <v>93.763459999999995</v>
      </c>
      <c r="FL2177">
        <v>98.668539999999993</v>
      </c>
      <c r="FM2177">
        <v>100.92230000000001</v>
      </c>
      <c r="FN2177">
        <v>101.5196</v>
      </c>
      <c r="FO2177">
        <v>99.162610000000001</v>
      </c>
      <c r="FP2177">
        <v>94.883830000000003</v>
      </c>
      <c r="FQ2177">
        <v>89.606780000000001</v>
      </c>
      <c r="FR2177">
        <v>81.994739999999993</v>
      </c>
      <c r="FS2177">
        <v>75.872119999999995</v>
      </c>
      <c r="FT2177">
        <v>72.770030000000006</v>
      </c>
      <c r="FU2177">
        <v>70.600819999999999</v>
      </c>
      <c r="FV2177">
        <v>69.111230000000006</v>
      </c>
      <c r="FW2177">
        <v>0.1248141</v>
      </c>
      <c r="FX2177">
        <v>1.1503599999999999E-2</v>
      </c>
      <c r="FY2177">
        <v>1.1503599999999999E-2</v>
      </c>
      <c r="FZ2177">
        <v>0</v>
      </c>
      <c r="GA2177">
        <v>0</v>
      </c>
    </row>
    <row r="2178" spans="1:183" x14ac:dyDescent="0.3">
      <c r="A2178" t="s">
        <v>58</v>
      </c>
      <c r="B2178" t="s">
        <v>53</v>
      </c>
      <c r="C2178" t="s">
        <v>54</v>
      </c>
      <c r="D2178" s="6">
        <v>44790</v>
      </c>
      <c r="E2178" s="46">
        <v>17</v>
      </c>
      <c r="F2178">
        <v>19</v>
      </c>
      <c r="G2178">
        <v>18</v>
      </c>
      <c r="H2178">
        <v>19</v>
      </c>
      <c r="I2178">
        <v>12627</v>
      </c>
      <c r="J2178">
        <v>66395</v>
      </c>
      <c r="K2178">
        <v>1.3275330000000001</v>
      </c>
      <c r="L2178">
        <v>1.1320300000000001</v>
      </c>
      <c r="M2178">
        <v>0.98413039999999996</v>
      </c>
      <c r="N2178">
        <v>0.88140450000000004</v>
      </c>
      <c r="O2178">
        <v>0.81584889999999999</v>
      </c>
      <c r="P2178">
        <v>0.77491120000000002</v>
      </c>
      <c r="Q2178">
        <v>0.78477509999999995</v>
      </c>
      <c r="R2178">
        <v>0.77733949999999996</v>
      </c>
      <c r="S2178">
        <v>0.76595899999999995</v>
      </c>
      <c r="T2178">
        <v>0.84889990000000004</v>
      </c>
      <c r="U2178">
        <v>0.95372950000000001</v>
      </c>
      <c r="V2178">
        <v>1.0057940000000001</v>
      </c>
      <c r="W2178">
        <v>1.1132759999999999</v>
      </c>
      <c r="X2178">
        <v>1.33812</v>
      </c>
      <c r="Y2178">
        <v>1.436391</v>
      </c>
      <c r="Z2178">
        <v>1.688717</v>
      </c>
      <c r="AA2178">
        <v>1.78569</v>
      </c>
      <c r="AB2178">
        <v>1.9523489999999999</v>
      </c>
      <c r="AC2178">
        <v>2.090239</v>
      </c>
      <c r="AD2178">
        <v>2.0352239999999999</v>
      </c>
      <c r="AE2178">
        <v>1.893518</v>
      </c>
      <c r="AF2178">
        <v>1.722334</v>
      </c>
      <c r="AG2178">
        <v>1.4567730000000001</v>
      </c>
      <c r="AH2178">
        <v>1.1845159999999999</v>
      </c>
      <c r="AI2178">
        <v>-2.3216500000000001E-2</v>
      </c>
      <c r="AJ2178">
        <v>-2.3469799999999999E-2</v>
      </c>
      <c r="AK2178">
        <v>-1.9356100000000001E-2</v>
      </c>
      <c r="AL2178">
        <v>-1.0199E-3</v>
      </c>
      <c r="AM2178">
        <v>1.04464E-2</v>
      </c>
      <c r="AN2178">
        <v>1.7995000000000001E-3</v>
      </c>
      <c r="AO2178">
        <v>-4.6636999999999998E-3</v>
      </c>
      <c r="AP2178">
        <v>-7.3613999999999997E-3</v>
      </c>
      <c r="AQ2178">
        <v>-3.3472099999999998E-2</v>
      </c>
      <c r="AR2178">
        <v>-2.8156500000000001E-2</v>
      </c>
      <c r="AS2178">
        <v>-4.6585399999999999E-2</v>
      </c>
      <c r="AT2178">
        <v>-3.85712E-2</v>
      </c>
      <c r="AU2178">
        <v>-4.1693300000000003E-2</v>
      </c>
      <c r="AV2178">
        <v>-6.4822099999999994E-2</v>
      </c>
      <c r="AW2178">
        <v>-5.2037199999999999E-2</v>
      </c>
      <c r="AX2178">
        <v>-4.8727899999999998E-2</v>
      </c>
      <c r="AY2178">
        <v>0.16316559999999999</v>
      </c>
      <c r="AZ2178">
        <v>0.18380179999999999</v>
      </c>
      <c r="BA2178">
        <v>0.15359210000000001</v>
      </c>
      <c r="BB2178">
        <v>-0.20515369999999999</v>
      </c>
      <c r="BC2178">
        <v>-0.1185105</v>
      </c>
      <c r="BD2178">
        <v>-8.0400600000000003E-2</v>
      </c>
      <c r="BE2178">
        <v>-3.3787600000000001E-2</v>
      </c>
      <c r="BF2178">
        <v>-1.9897700000000001E-2</v>
      </c>
      <c r="BG2178">
        <v>-1.33013E-2</v>
      </c>
      <c r="BH2178">
        <v>-1.4069699999999999E-2</v>
      </c>
      <c r="BI2178">
        <v>-1.0813100000000001E-2</v>
      </c>
      <c r="BJ2178">
        <v>6.5903999999999997E-3</v>
      </c>
      <c r="BK2178">
        <v>1.7292200000000001E-2</v>
      </c>
      <c r="BL2178">
        <v>7.6344000000000004E-3</v>
      </c>
      <c r="BM2178">
        <v>8.3929999999999996E-4</v>
      </c>
      <c r="BN2178">
        <v>-1.7359999999999999E-3</v>
      </c>
      <c r="BO2178">
        <v>-2.7325499999999999E-2</v>
      </c>
      <c r="BP2178">
        <v>-2.10814E-2</v>
      </c>
      <c r="BQ2178">
        <v>-3.8554199999999997E-2</v>
      </c>
      <c r="BR2178">
        <v>-3.0428899999999998E-2</v>
      </c>
      <c r="BS2178">
        <v>-3.3282199999999998E-2</v>
      </c>
      <c r="BT2178">
        <v>-5.5029399999999999E-2</v>
      </c>
      <c r="BU2178">
        <v>-4.2326500000000003E-2</v>
      </c>
      <c r="BV2178">
        <v>-3.8119E-2</v>
      </c>
      <c r="BW2178">
        <v>0.17337759999999999</v>
      </c>
      <c r="BX2178">
        <v>0.1940347</v>
      </c>
      <c r="BY2178">
        <v>0.16404360000000001</v>
      </c>
      <c r="BZ2178">
        <v>-0.1942758</v>
      </c>
      <c r="CA2178">
        <v>-0.10833479999999999</v>
      </c>
      <c r="CB2178">
        <v>-7.0629300000000006E-2</v>
      </c>
      <c r="CC2178">
        <v>-2.48238E-2</v>
      </c>
      <c r="CD2178">
        <v>-1.18634E-2</v>
      </c>
      <c r="CE2178">
        <v>-6.4340999999999999E-3</v>
      </c>
      <c r="CF2178">
        <v>-7.5592000000000003E-3</v>
      </c>
      <c r="CG2178">
        <v>-4.8961999999999999E-3</v>
      </c>
      <c r="CH2178">
        <v>1.18613E-2</v>
      </c>
      <c r="CI2178">
        <v>2.2033500000000001E-2</v>
      </c>
      <c r="CJ2178">
        <v>1.16756E-2</v>
      </c>
      <c r="CK2178">
        <v>4.6506000000000004E-3</v>
      </c>
      <c r="CL2178">
        <v>2.1602000000000001E-3</v>
      </c>
      <c r="CM2178">
        <v>-2.3068399999999999E-2</v>
      </c>
      <c r="CN2178">
        <v>-1.61812E-2</v>
      </c>
      <c r="CO2178">
        <v>-3.2991800000000002E-2</v>
      </c>
      <c r="CP2178">
        <v>-2.4789599999999998E-2</v>
      </c>
      <c r="CQ2178">
        <v>-2.7456700000000001E-2</v>
      </c>
      <c r="CR2178">
        <v>-4.8246999999999998E-2</v>
      </c>
      <c r="CS2178">
        <v>-3.5601000000000001E-2</v>
      </c>
      <c r="CT2178">
        <v>-3.0771400000000001E-2</v>
      </c>
      <c r="CU2178">
        <v>0.18045040000000001</v>
      </c>
      <c r="CV2178">
        <v>0.201122</v>
      </c>
      <c r="CW2178">
        <v>0.1712823</v>
      </c>
      <c r="CX2178">
        <v>-0.18674180000000001</v>
      </c>
      <c r="CY2178">
        <v>-0.1012871</v>
      </c>
      <c r="CZ2178">
        <v>-6.3861799999999996E-2</v>
      </c>
      <c r="DA2178">
        <v>-1.86155E-2</v>
      </c>
      <c r="DB2178">
        <v>-6.2988999999999996E-3</v>
      </c>
      <c r="DC2178">
        <v>4.3320000000000001E-4</v>
      </c>
      <c r="DD2178">
        <v>-1.0487999999999999E-3</v>
      </c>
      <c r="DE2178">
        <v>1.0206E-3</v>
      </c>
      <c r="DF2178">
        <v>1.7132100000000001E-2</v>
      </c>
      <c r="DG2178">
        <v>2.6774900000000001E-2</v>
      </c>
      <c r="DH2178">
        <v>1.57168E-2</v>
      </c>
      <c r="DI2178">
        <v>8.4618999999999996E-3</v>
      </c>
      <c r="DJ2178">
        <v>6.0564E-3</v>
      </c>
      <c r="DK2178">
        <v>-1.88113E-2</v>
      </c>
      <c r="DL2178">
        <v>-1.12809E-2</v>
      </c>
      <c r="DM2178">
        <v>-2.74294E-2</v>
      </c>
      <c r="DN2178">
        <v>-1.9150299999999999E-2</v>
      </c>
      <c r="DO2178">
        <v>-2.16311E-2</v>
      </c>
      <c r="DP2178">
        <v>-4.1464599999999997E-2</v>
      </c>
      <c r="DQ2178">
        <v>-2.8875399999999999E-2</v>
      </c>
      <c r="DR2178">
        <v>-2.3423699999999999E-2</v>
      </c>
      <c r="DS2178">
        <v>0.1875232</v>
      </c>
      <c r="DT2178">
        <v>0.20820920000000001</v>
      </c>
      <c r="DU2178">
        <v>0.17852100000000001</v>
      </c>
      <c r="DV2178">
        <v>-0.1792078</v>
      </c>
      <c r="DW2178">
        <v>-9.4239500000000004E-2</v>
      </c>
      <c r="DX2178">
        <v>-5.7094199999999998E-2</v>
      </c>
      <c r="DY2178">
        <v>-1.24073E-2</v>
      </c>
      <c r="DZ2178">
        <v>-7.3430000000000001E-4</v>
      </c>
      <c r="EA2178">
        <v>1.0348400000000001E-2</v>
      </c>
      <c r="EB2178">
        <v>8.3513000000000007E-3</v>
      </c>
      <c r="EC2178">
        <v>9.5636000000000002E-3</v>
      </c>
      <c r="ED2178">
        <v>2.4742400000000001E-2</v>
      </c>
      <c r="EE2178">
        <v>3.3620700000000003E-2</v>
      </c>
      <c r="EF2178">
        <v>2.15517E-2</v>
      </c>
      <c r="EG2178">
        <v>1.3964799999999999E-2</v>
      </c>
      <c r="EH2178">
        <v>1.1681800000000001E-2</v>
      </c>
      <c r="EI2178">
        <v>-1.26648E-2</v>
      </c>
      <c r="EJ2178">
        <v>-4.2058E-3</v>
      </c>
      <c r="EK2178">
        <v>-1.9398200000000001E-2</v>
      </c>
      <c r="EL2178">
        <v>-1.1008E-2</v>
      </c>
      <c r="EM2178">
        <v>-1.3220000000000001E-2</v>
      </c>
      <c r="EN2178">
        <v>-3.1671999999999999E-2</v>
      </c>
      <c r="EO2178">
        <v>-1.9164799999999999E-2</v>
      </c>
      <c r="EP2178">
        <v>-1.2814799999999999E-2</v>
      </c>
      <c r="EQ2178">
        <v>0.1977352</v>
      </c>
      <c r="ER2178">
        <v>0.2184421</v>
      </c>
      <c r="ES2178">
        <v>0.18897249999999999</v>
      </c>
      <c r="ET2178">
        <v>-0.1683299</v>
      </c>
      <c r="EU2178">
        <v>-8.4063700000000005E-2</v>
      </c>
      <c r="EV2178">
        <v>-4.7322900000000001E-2</v>
      </c>
      <c r="EW2178">
        <v>-3.4434999999999999E-3</v>
      </c>
      <c r="EX2178">
        <v>7.3000000000000001E-3</v>
      </c>
      <c r="EY2178">
        <v>67.099980000000002</v>
      </c>
      <c r="EZ2178">
        <v>67.430890000000005</v>
      </c>
      <c r="FA2178">
        <v>67.353430000000003</v>
      </c>
      <c r="FB2178">
        <v>66.009659999999997</v>
      </c>
      <c r="FC2178">
        <v>65.610600000000005</v>
      </c>
      <c r="FD2178">
        <v>65.311310000000006</v>
      </c>
      <c r="FE2178">
        <v>65.294740000000004</v>
      </c>
      <c r="FF2178">
        <v>66.75385</v>
      </c>
      <c r="FG2178">
        <v>70.224429999999998</v>
      </c>
      <c r="FH2178">
        <v>75.131280000000004</v>
      </c>
      <c r="FI2178">
        <v>78.782359999999997</v>
      </c>
      <c r="FJ2178">
        <v>82.545839999999998</v>
      </c>
      <c r="FK2178">
        <v>87.025589999999994</v>
      </c>
      <c r="FL2178">
        <v>88.492530000000002</v>
      </c>
      <c r="FM2178">
        <v>90.163740000000004</v>
      </c>
      <c r="FN2178">
        <v>90.304280000000006</v>
      </c>
      <c r="FO2178">
        <v>89.16498</v>
      </c>
      <c r="FP2178">
        <v>86.821730000000002</v>
      </c>
      <c r="FQ2178">
        <v>83.182140000000004</v>
      </c>
      <c r="FR2178">
        <v>77.356780000000001</v>
      </c>
      <c r="FS2178">
        <v>72.602649999999997</v>
      </c>
      <c r="FT2178">
        <v>70.083690000000004</v>
      </c>
      <c r="FU2178">
        <v>68.599860000000007</v>
      </c>
      <c r="FV2178">
        <v>67.867959999999997</v>
      </c>
      <c r="FW2178">
        <v>0.1190223</v>
      </c>
      <c r="FX2178">
        <v>7.8536000000000005E-3</v>
      </c>
      <c r="FY2178">
        <v>9.6591999999999997E-3</v>
      </c>
      <c r="FZ2178">
        <v>0</v>
      </c>
      <c r="GA2178">
        <v>0</v>
      </c>
    </row>
    <row r="2179" spans="1:183" x14ac:dyDescent="0.3">
      <c r="A2179" t="s">
        <v>58</v>
      </c>
      <c r="B2179" t="s">
        <v>53</v>
      </c>
      <c r="C2179" t="s">
        <v>54</v>
      </c>
      <c r="D2179" s="6">
        <v>44792</v>
      </c>
      <c r="FZ2179">
        <v>0</v>
      </c>
      <c r="GA2179">
        <v>1</v>
      </c>
    </row>
    <row r="2180" spans="1:183" x14ac:dyDescent="0.3">
      <c r="A2180" t="s">
        <v>58</v>
      </c>
      <c r="B2180" t="s">
        <v>53</v>
      </c>
      <c r="C2180" t="s">
        <v>54</v>
      </c>
      <c r="D2180" s="6">
        <v>44806</v>
      </c>
      <c r="FZ2180">
        <v>0</v>
      </c>
      <c r="GA2180">
        <v>1</v>
      </c>
    </row>
    <row r="2181" spans="1:183" x14ac:dyDescent="0.3">
      <c r="A2181" t="s">
        <v>58</v>
      </c>
      <c r="B2181" t="s">
        <v>53</v>
      </c>
      <c r="C2181" t="s">
        <v>54</v>
      </c>
      <c r="D2181" s="6">
        <v>44809</v>
      </c>
      <c r="E2181" s="46">
        <v>19</v>
      </c>
      <c r="F2181">
        <v>22</v>
      </c>
      <c r="G2181">
        <v>19</v>
      </c>
      <c r="H2181">
        <v>20</v>
      </c>
      <c r="I2181">
        <v>14253</v>
      </c>
      <c r="J2181">
        <v>66062</v>
      </c>
      <c r="K2181">
        <v>1.3249070000000001</v>
      </c>
      <c r="L2181">
        <v>1.1187879999999999</v>
      </c>
      <c r="M2181">
        <v>0.98419789999999996</v>
      </c>
      <c r="N2181">
        <v>0.87556469999999997</v>
      </c>
      <c r="O2181">
        <v>0.80276289999999995</v>
      </c>
      <c r="P2181">
        <v>0.74371030000000005</v>
      </c>
      <c r="Q2181">
        <v>0.73875740000000001</v>
      </c>
      <c r="R2181">
        <v>0.74512520000000004</v>
      </c>
      <c r="S2181">
        <v>0.81904259999999995</v>
      </c>
      <c r="T2181">
        <v>0.97169380000000005</v>
      </c>
      <c r="U2181">
        <v>1.2028289999999999</v>
      </c>
      <c r="V2181">
        <v>1.5027219999999999</v>
      </c>
      <c r="W2181">
        <v>1.874136</v>
      </c>
      <c r="X2181">
        <v>2.2327889999999999</v>
      </c>
      <c r="Y2181">
        <v>2.5903299999999998</v>
      </c>
      <c r="Z2181">
        <v>2.9202300000000001</v>
      </c>
      <c r="AA2181">
        <v>3.1370130000000001</v>
      </c>
      <c r="AB2181">
        <v>3.3795839999999999</v>
      </c>
      <c r="AC2181">
        <v>3.4138130000000002</v>
      </c>
      <c r="AD2181">
        <v>3.2580580000000001</v>
      </c>
      <c r="AE2181">
        <v>3.1032839999999999</v>
      </c>
      <c r="AF2181">
        <v>2.9040379999999999</v>
      </c>
      <c r="AG2181">
        <v>2.5223550000000001</v>
      </c>
      <c r="AH2181">
        <v>2.1661320000000002</v>
      </c>
      <c r="AI2181">
        <v>-1.2353899999999999E-2</v>
      </c>
      <c r="AJ2181">
        <v>-1.06157E-2</v>
      </c>
      <c r="AK2181">
        <v>1.38557E-2</v>
      </c>
      <c r="AL2181">
        <v>1.6404100000000001E-2</v>
      </c>
      <c r="AM2181">
        <v>1.51647E-2</v>
      </c>
      <c r="AN2181">
        <v>-3.7247000000000001E-3</v>
      </c>
      <c r="AO2181">
        <v>-2.4342999999999999E-3</v>
      </c>
      <c r="AP2181">
        <v>-3.0799E-3</v>
      </c>
      <c r="AQ2181">
        <v>2.0249999999999999E-4</v>
      </c>
      <c r="AR2181">
        <v>9.2289999999999994E-3</v>
      </c>
      <c r="AS2181">
        <v>3.8828999999999999E-3</v>
      </c>
      <c r="AT2181">
        <v>-2.5828E-2</v>
      </c>
      <c r="AU2181">
        <v>-2.2332500000000002E-2</v>
      </c>
      <c r="AV2181">
        <v>-6.79144E-2</v>
      </c>
      <c r="AW2181">
        <v>-9.9451600000000001E-2</v>
      </c>
      <c r="AX2181">
        <v>-0.1135761</v>
      </c>
      <c r="AY2181">
        <v>-9.84265E-2</v>
      </c>
      <c r="AZ2181">
        <v>-9.1253200000000007E-2</v>
      </c>
      <c r="BA2181">
        <v>0.35667460000000001</v>
      </c>
      <c r="BB2181">
        <v>0.37008679999999999</v>
      </c>
      <c r="BC2181">
        <v>8.5257000000000006E-3</v>
      </c>
      <c r="BD2181">
        <v>2.2488999999999999E-3</v>
      </c>
      <c r="BE2181">
        <v>-0.14188100000000001</v>
      </c>
      <c r="BF2181">
        <v>-0.1190763</v>
      </c>
      <c r="BG2181">
        <v>-2.0566999999999998E-3</v>
      </c>
      <c r="BH2181">
        <v>-8.9959999999999997E-4</v>
      </c>
      <c r="BI2181">
        <v>2.2761699999999999E-2</v>
      </c>
      <c r="BJ2181">
        <v>2.4413899999999999E-2</v>
      </c>
      <c r="BK2181">
        <v>2.23865E-2</v>
      </c>
      <c r="BL2181">
        <v>2.5411000000000001E-3</v>
      </c>
      <c r="BM2181">
        <v>3.2092000000000002E-3</v>
      </c>
      <c r="BN2181">
        <v>2.7737E-3</v>
      </c>
      <c r="BO2181">
        <v>7.0349999999999996E-3</v>
      </c>
      <c r="BP2181">
        <v>1.7369699999999998E-2</v>
      </c>
      <c r="BQ2181">
        <v>1.3499199999999999E-2</v>
      </c>
      <c r="BR2181">
        <v>-1.4614500000000001E-2</v>
      </c>
      <c r="BS2181">
        <v>-9.7076999999999997E-3</v>
      </c>
      <c r="BT2181">
        <v>-5.4233799999999999E-2</v>
      </c>
      <c r="BU2181">
        <v>-8.4976200000000002E-2</v>
      </c>
      <c r="BV2181">
        <v>-9.8668800000000001E-2</v>
      </c>
      <c r="BW2181">
        <v>-8.3460500000000007E-2</v>
      </c>
      <c r="BX2181">
        <v>-7.5802499999999995E-2</v>
      </c>
      <c r="BY2181">
        <v>0.37171080000000001</v>
      </c>
      <c r="BZ2181">
        <v>0.38431110000000002</v>
      </c>
      <c r="CA2181">
        <v>2.28451E-2</v>
      </c>
      <c r="CB2181">
        <v>1.5965400000000001E-2</v>
      </c>
      <c r="CC2181">
        <v>-0.1279537</v>
      </c>
      <c r="CD2181">
        <v>-0.10580730000000001</v>
      </c>
      <c r="CE2181">
        <v>5.0752000000000002E-3</v>
      </c>
      <c r="CF2181">
        <v>5.8297000000000002E-3</v>
      </c>
      <c r="CG2181">
        <v>2.8930000000000001E-2</v>
      </c>
      <c r="CH2181">
        <v>2.9961399999999999E-2</v>
      </c>
      <c r="CI2181">
        <v>2.7388200000000001E-2</v>
      </c>
      <c r="CJ2181">
        <v>6.8807E-3</v>
      </c>
      <c r="CK2181">
        <v>7.1177999999999996E-3</v>
      </c>
      <c r="CL2181">
        <v>6.8278000000000002E-3</v>
      </c>
      <c r="CM2181">
        <v>1.1767100000000001E-2</v>
      </c>
      <c r="CN2181">
        <v>2.3007900000000001E-2</v>
      </c>
      <c r="CO2181">
        <v>2.0159300000000002E-2</v>
      </c>
      <c r="CP2181">
        <v>-6.8479999999999999E-3</v>
      </c>
      <c r="CQ2181">
        <v>-9.6389999999999996E-4</v>
      </c>
      <c r="CR2181">
        <v>-4.4758699999999998E-2</v>
      </c>
      <c r="CS2181">
        <v>-7.4950500000000003E-2</v>
      </c>
      <c r="CT2181">
        <v>-8.8344000000000006E-2</v>
      </c>
      <c r="CU2181">
        <v>-7.3095199999999999E-2</v>
      </c>
      <c r="CV2181">
        <v>-6.5101300000000001E-2</v>
      </c>
      <c r="CW2181">
        <v>0.38212489999999999</v>
      </c>
      <c r="CX2181">
        <v>0.39416279999999998</v>
      </c>
      <c r="CY2181">
        <v>3.2762699999999999E-2</v>
      </c>
      <c r="CZ2181">
        <v>2.54653E-2</v>
      </c>
      <c r="DA2181">
        <v>-0.1183077</v>
      </c>
      <c r="DB2181">
        <v>-9.66172E-2</v>
      </c>
      <c r="DC2181">
        <v>1.2207000000000001E-2</v>
      </c>
      <c r="DD2181">
        <v>1.2559000000000001E-2</v>
      </c>
      <c r="DE2181">
        <v>3.5098299999999999E-2</v>
      </c>
      <c r="DF2181">
        <v>3.5508900000000003E-2</v>
      </c>
      <c r="DG2181">
        <v>3.2390000000000002E-2</v>
      </c>
      <c r="DH2181">
        <v>1.1220300000000001E-2</v>
      </c>
      <c r="DI2181">
        <v>1.10264E-2</v>
      </c>
      <c r="DJ2181">
        <v>1.0881999999999999E-2</v>
      </c>
      <c r="DK2181">
        <v>1.6499199999999999E-2</v>
      </c>
      <c r="DL2181">
        <v>2.8646100000000001E-2</v>
      </c>
      <c r="DM2181">
        <v>2.68195E-2</v>
      </c>
      <c r="DN2181">
        <v>9.1839999999999999E-4</v>
      </c>
      <c r="DO2181">
        <v>7.7799999999999996E-3</v>
      </c>
      <c r="DP2181">
        <v>-3.5283599999999998E-2</v>
      </c>
      <c r="DQ2181">
        <v>-6.4924800000000005E-2</v>
      </c>
      <c r="DR2181">
        <v>-7.80193E-2</v>
      </c>
      <c r="DS2181">
        <v>-6.2729800000000002E-2</v>
      </c>
      <c r="DT2181">
        <v>-5.4400200000000003E-2</v>
      </c>
      <c r="DU2181">
        <v>0.39253900000000003</v>
      </c>
      <c r="DV2181">
        <v>0.4040145</v>
      </c>
      <c r="DW2181">
        <v>4.2680200000000001E-2</v>
      </c>
      <c r="DX2181">
        <v>3.4965299999999998E-2</v>
      </c>
      <c r="DY2181">
        <v>-0.1086617</v>
      </c>
      <c r="DZ2181">
        <v>-8.7427099999999994E-2</v>
      </c>
      <c r="EA2181">
        <v>2.2504300000000001E-2</v>
      </c>
      <c r="EB2181">
        <v>2.2275E-2</v>
      </c>
      <c r="EC2181">
        <v>4.4004300000000003E-2</v>
      </c>
      <c r="ED2181">
        <v>4.35187E-2</v>
      </c>
      <c r="EE2181">
        <v>3.96117E-2</v>
      </c>
      <c r="EF2181">
        <v>1.7486000000000002E-2</v>
      </c>
      <c r="EG2181">
        <v>1.6669900000000001E-2</v>
      </c>
      <c r="EH2181">
        <v>1.67356E-2</v>
      </c>
      <c r="EI2181">
        <v>2.3331600000000001E-2</v>
      </c>
      <c r="EJ2181">
        <v>3.6786699999999999E-2</v>
      </c>
      <c r="EK2181">
        <v>3.6435700000000001E-2</v>
      </c>
      <c r="EL2181">
        <v>1.2132E-2</v>
      </c>
      <c r="EM2181">
        <v>2.0404700000000001E-2</v>
      </c>
      <c r="EN2181">
        <v>-2.16031E-2</v>
      </c>
      <c r="EO2181">
        <v>-5.0449300000000002E-2</v>
      </c>
      <c r="EP2181">
        <v>-6.3111899999999999E-2</v>
      </c>
      <c r="EQ2181">
        <v>-4.7763899999999998E-2</v>
      </c>
      <c r="ER2181">
        <v>-3.8949499999999998E-2</v>
      </c>
      <c r="ES2181">
        <v>0.40757520000000003</v>
      </c>
      <c r="ET2181">
        <v>0.41823880000000002</v>
      </c>
      <c r="EU2181">
        <v>5.6999599999999997E-2</v>
      </c>
      <c r="EV2181">
        <v>4.8681700000000001E-2</v>
      </c>
      <c r="EW2181">
        <v>-9.4734399999999996E-2</v>
      </c>
      <c r="EX2181">
        <v>-7.4158100000000005E-2</v>
      </c>
      <c r="EY2181">
        <v>69.525369999999995</v>
      </c>
      <c r="EZ2181">
        <v>70.177620000000005</v>
      </c>
      <c r="FA2181">
        <v>68.801680000000005</v>
      </c>
      <c r="FB2181">
        <v>67.785399999999996</v>
      </c>
      <c r="FC2181">
        <v>67.161950000000004</v>
      </c>
      <c r="FD2181">
        <v>66.59299</v>
      </c>
      <c r="FE2181">
        <v>65.669839999999994</v>
      </c>
      <c r="FF2181">
        <v>68.137749999999997</v>
      </c>
      <c r="FG2181">
        <v>74.510509999999996</v>
      </c>
      <c r="FH2181">
        <v>81.299199999999999</v>
      </c>
      <c r="FI2181">
        <v>87.660499999999999</v>
      </c>
      <c r="FJ2181">
        <v>94.115489999999994</v>
      </c>
      <c r="FK2181">
        <v>100.22369999999999</v>
      </c>
      <c r="FL2181">
        <v>105.3429</v>
      </c>
      <c r="FM2181">
        <v>109.3366</v>
      </c>
      <c r="FN2181">
        <v>109.5557</v>
      </c>
      <c r="FO2181">
        <v>107.29730000000001</v>
      </c>
      <c r="FP2181">
        <v>103.0752</v>
      </c>
      <c r="FQ2181">
        <v>95.632509999999996</v>
      </c>
      <c r="FR2181">
        <v>87.900679999999994</v>
      </c>
      <c r="FS2181">
        <v>82.812960000000004</v>
      </c>
      <c r="FT2181">
        <v>79.420810000000003</v>
      </c>
      <c r="FU2181">
        <v>77.757130000000004</v>
      </c>
      <c r="FV2181">
        <v>75.383129999999994</v>
      </c>
      <c r="FW2181">
        <v>0.17800940000000001</v>
      </c>
      <c r="FX2181">
        <v>9.4643000000000001E-3</v>
      </c>
      <c r="FY2181">
        <v>1.36686E-2</v>
      </c>
      <c r="FZ2181">
        <v>0</v>
      </c>
      <c r="GA2181">
        <v>0</v>
      </c>
    </row>
    <row r="2182" spans="1:183" x14ac:dyDescent="0.3">
      <c r="A2182" t="s">
        <v>58</v>
      </c>
      <c r="B2182" t="s">
        <v>53</v>
      </c>
      <c r="C2182" t="s">
        <v>54</v>
      </c>
      <c r="D2182" s="6">
        <v>44810</v>
      </c>
      <c r="E2182" s="46">
        <v>18</v>
      </c>
      <c r="F2182">
        <v>21</v>
      </c>
      <c r="G2182">
        <v>18</v>
      </c>
      <c r="H2182">
        <v>20</v>
      </c>
      <c r="I2182">
        <v>14242</v>
      </c>
      <c r="J2182">
        <v>65981</v>
      </c>
      <c r="K2182">
        <v>1.8885000000000001</v>
      </c>
      <c r="L2182">
        <v>1.6569860000000001</v>
      </c>
      <c r="M2182">
        <v>1.4590289999999999</v>
      </c>
      <c r="N2182">
        <v>1.290907</v>
      </c>
      <c r="O2182">
        <v>1.15411</v>
      </c>
      <c r="P2182">
        <v>1.0747439999999999</v>
      </c>
      <c r="Q2182">
        <v>1.0731630000000001</v>
      </c>
      <c r="R2182">
        <v>1.1107370000000001</v>
      </c>
      <c r="S2182">
        <v>1.126544</v>
      </c>
      <c r="T2182">
        <v>1.2497879999999999</v>
      </c>
      <c r="U2182">
        <v>1.4621029999999999</v>
      </c>
      <c r="V2182">
        <v>1.786368</v>
      </c>
      <c r="W2182">
        <v>2.1363379999999998</v>
      </c>
      <c r="X2182">
        <v>2.4455279999999999</v>
      </c>
      <c r="Y2182">
        <v>2.7546330000000001</v>
      </c>
      <c r="Z2182">
        <v>3.0949309999999999</v>
      </c>
      <c r="AA2182">
        <v>3.2490830000000002</v>
      </c>
      <c r="AB2182">
        <v>3.4033150000000001</v>
      </c>
      <c r="AC2182">
        <v>3.2907519999999999</v>
      </c>
      <c r="AD2182">
        <v>3.1749749999999999</v>
      </c>
      <c r="AE2182">
        <v>2.9787629999999998</v>
      </c>
      <c r="AF2182">
        <v>2.7962989999999999</v>
      </c>
      <c r="AG2182">
        <v>2.4197950000000001</v>
      </c>
      <c r="AH2182">
        <v>2.0089860000000002</v>
      </c>
      <c r="AI2182">
        <v>-0.1398537</v>
      </c>
      <c r="AJ2182">
        <v>-9.1415200000000002E-2</v>
      </c>
      <c r="AK2182">
        <v>-4.4876600000000003E-2</v>
      </c>
      <c r="AL2182">
        <v>-2.2479200000000001E-2</v>
      </c>
      <c r="AM2182">
        <v>-2.3859600000000002E-2</v>
      </c>
      <c r="AN2182">
        <v>-2.1425400000000001E-2</v>
      </c>
      <c r="AO2182">
        <v>-1.5874099999999999E-2</v>
      </c>
      <c r="AP2182">
        <v>-1.24861E-2</v>
      </c>
      <c r="AQ2182">
        <v>-4.5201100000000001E-2</v>
      </c>
      <c r="AR2182">
        <v>-6.2339100000000001E-2</v>
      </c>
      <c r="AS2182">
        <v>-9.0791399999999994E-2</v>
      </c>
      <c r="AT2182">
        <v>-0.1052587</v>
      </c>
      <c r="AU2182">
        <v>-0.14145540000000001</v>
      </c>
      <c r="AV2182">
        <v>-0.1894795</v>
      </c>
      <c r="AW2182">
        <v>-0.20642160000000001</v>
      </c>
      <c r="AX2182">
        <v>-0.17906369999999999</v>
      </c>
      <c r="AY2182">
        <v>-0.1242564</v>
      </c>
      <c r="AZ2182">
        <v>0.2059918</v>
      </c>
      <c r="BA2182">
        <v>0.32345580000000002</v>
      </c>
      <c r="BB2182">
        <v>0.31020360000000002</v>
      </c>
      <c r="BC2182">
        <v>5.0403299999999998E-2</v>
      </c>
      <c r="BD2182">
        <v>-0.17158080000000001</v>
      </c>
      <c r="BE2182">
        <v>-0.14233019999999999</v>
      </c>
      <c r="BF2182">
        <v>-0.1236163</v>
      </c>
      <c r="BG2182">
        <v>-0.12645020000000001</v>
      </c>
      <c r="BH2182">
        <v>-7.8621899999999995E-2</v>
      </c>
      <c r="BI2182">
        <v>-3.3105599999999999E-2</v>
      </c>
      <c r="BJ2182">
        <v>-1.1840099999999999E-2</v>
      </c>
      <c r="BK2182">
        <v>-1.4182999999999999E-2</v>
      </c>
      <c r="BL2182">
        <v>-1.27957E-2</v>
      </c>
      <c r="BM2182">
        <v>-7.8382999999999994E-3</v>
      </c>
      <c r="BN2182">
        <v>-4.0057000000000001E-3</v>
      </c>
      <c r="BO2182">
        <v>-3.6001400000000003E-2</v>
      </c>
      <c r="BP2182">
        <v>-5.19453E-2</v>
      </c>
      <c r="BQ2182">
        <v>-7.9449500000000006E-2</v>
      </c>
      <c r="BR2182">
        <v>-9.2701099999999995E-2</v>
      </c>
      <c r="BS2182">
        <v>-0.12767819999999999</v>
      </c>
      <c r="BT2182">
        <v>-0.174925</v>
      </c>
      <c r="BU2182">
        <v>-0.19154769999999999</v>
      </c>
      <c r="BV2182">
        <v>-0.16411000000000001</v>
      </c>
      <c r="BW2182">
        <v>-0.1095392</v>
      </c>
      <c r="BX2182">
        <v>0.22015480000000001</v>
      </c>
      <c r="BY2182">
        <v>0.33757120000000002</v>
      </c>
      <c r="BZ2182">
        <v>0.32331149999999997</v>
      </c>
      <c r="CA2182">
        <v>6.3152100000000003E-2</v>
      </c>
      <c r="CB2182">
        <v>-0.1583106</v>
      </c>
      <c r="CC2182">
        <v>-0.12960440000000001</v>
      </c>
      <c r="CD2182">
        <v>-0.1114815</v>
      </c>
      <c r="CE2182">
        <v>-0.11716699999999999</v>
      </c>
      <c r="CF2182">
        <v>-6.9761299999999998E-2</v>
      </c>
      <c r="CG2182">
        <v>-2.4953099999999999E-2</v>
      </c>
      <c r="CH2182">
        <v>-4.4714999999999998E-3</v>
      </c>
      <c r="CI2182">
        <v>-7.4809000000000004E-3</v>
      </c>
      <c r="CJ2182">
        <v>-6.8187999999999999E-3</v>
      </c>
      <c r="CK2182">
        <v>-2.2726999999999999E-3</v>
      </c>
      <c r="CL2182">
        <v>1.8679E-3</v>
      </c>
      <c r="CM2182">
        <v>-2.9629800000000001E-2</v>
      </c>
      <c r="CN2182">
        <v>-4.4746599999999997E-2</v>
      </c>
      <c r="CO2182">
        <v>-7.1594099999999994E-2</v>
      </c>
      <c r="CP2182">
        <v>-8.4003800000000003E-2</v>
      </c>
      <c r="CQ2182">
        <v>-0.1181362</v>
      </c>
      <c r="CR2182">
        <v>-0.16484460000000001</v>
      </c>
      <c r="CS2182">
        <v>-0.18124609999999999</v>
      </c>
      <c r="CT2182">
        <v>-0.15375320000000001</v>
      </c>
      <c r="CU2182">
        <v>-9.9346100000000007E-2</v>
      </c>
      <c r="CV2182">
        <v>0.229964</v>
      </c>
      <c r="CW2182">
        <v>0.34734739999999997</v>
      </c>
      <c r="CX2182">
        <v>0.33239000000000002</v>
      </c>
      <c r="CY2182">
        <v>7.1981900000000001E-2</v>
      </c>
      <c r="CZ2182">
        <v>-0.14911969999999999</v>
      </c>
      <c r="DA2182">
        <v>-0.1207905</v>
      </c>
      <c r="DB2182">
        <v>-0.1030769</v>
      </c>
      <c r="DC2182">
        <v>-0.1078838</v>
      </c>
      <c r="DD2182">
        <v>-6.0900700000000002E-2</v>
      </c>
      <c r="DE2182">
        <v>-1.6800599999999999E-2</v>
      </c>
      <c r="DF2182">
        <v>2.8969999999999998E-3</v>
      </c>
      <c r="DG2182">
        <v>-7.7890000000000001E-4</v>
      </c>
      <c r="DH2182">
        <v>-8.4190000000000003E-4</v>
      </c>
      <c r="DI2182">
        <v>3.2929000000000001E-3</v>
      </c>
      <c r="DJ2182">
        <v>7.7413999999999998E-3</v>
      </c>
      <c r="DK2182">
        <v>-2.32581E-2</v>
      </c>
      <c r="DL2182">
        <v>-3.7547900000000002E-2</v>
      </c>
      <c r="DM2182">
        <v>-6.3738699999999995E-2</v>
      </c>
      <c r="DN2182">
        <v>-7.5306399999999996E-2</v>
      </c>
      <c r="DO2182">
        <v>-0.1085941</v>
      </c>
      <c r="DP2182">
        <v>-0.15476419999999999</v>
      </c>
      <c r="DQ2182">
        <v>-0.1709444</v>
      </c>
      <c r="DR2182">
        <v>-0.14339640000000001</v>
      </c>
      <c r="DS2182">
        <v>-8.9152999999999996E-2</v>
      </c>
      <c r="DT2182">
        <v>0.23977319999999999</v>
      </c>
      <c r="DU2182">
        <v>0.35712359999999999</v>
      </c>
      <c r="DV2182">
        <v>0.34146850000000001</v>
      </c>
      <c r="DW2182">
        <v>8.08117E-2</v>
      </c>
      <c r="DX2182">
        <v>-0.13992879999999999</v>
      </c>
      <c r="DY2182">
        <v>-0.1119767</v>
      </c>
      <c r="DZ2182">
        <v>-9.4672400000000004E-2</v>
      </c>
      <c r="EA2182">
        <v>-9.4480300000000003E-2</v>
      </c>
      <c r="EB2182">
        <v>-4.8107400000000002E-2</v>
      </c>
      <c r="EC2182">
        <v>-5.0296999999999998E-3</v>
      </c>
      <c r="ED2182">
        <v>1.3536100000000001E-2</v>
      </c>
      <c r="EE2182">
        <v>8.8978000000000008E-3</v>
      </c>
      <c r="EF2182">
        <v>7.7878000000000001E-3</v>
      </c>
      <c r="EG2182">
        <v>1.1328599999999999E-2</v>
      </c>
      <c r="EH2182">
        <v>1.6221900000000001E-2</v>
      </c>
      <c r="EI2182">
        <v>-1.40585E-2</v>
      </c>
      <c r="EJ2182">
        <v>-2.71541E-2</v>
      </c>
      <c r="EK2182">
        <v>-5.23968E-2</v>
      </c>
      <c r="EL2182">
        <v>-6.2748899999999996E-2</v>
      </c>
      <c r="EM2182">
        <v>-9.4816899999999996E-2</v>
      </c>
      <c r="EN2182">
        <v>-0.14020959999999999</v>
      </c>
      <c r="EO2182">
        <v>-0.1560705</v>
      </c>
      <c r="EP2182">
        <v>-0.12844269999999999</v>
      </c>
      <c r="EQ2182">
        <v>-7.4435799999999996E-2</v>
      </c>
      <c r="ER2182">
        <v>0.2539362</v>
      </c>
      <c r="ES2182">
        <v>0.37123899999999999</v>
      </c>
      <c r="ET2182">
        <v>0.35457640000000001</v>
      </c>
      <c r="EU2182">
        <v>9.3560500000000005E-2</v>
      </c>
      <c r="EV2182">
        <v>-0.12665860000000001</v>
      </c>
      <c r="EW2182">
        <v>-9.9250900000000003E-2</v>
      </c>
      <c r="EX2182">
        <v>-8.25375E-2</v>
      </c>
      <c r="EY2182">
        <v>73.939599999999999</v>
      </c>
      <c r="EZ2182">
        <v>74.67653</v>
      </c>
      <c r="FA2182">
        <v>73.344309999999993</v>
      </c>
      <c r="FB2182">
        <v>72.386600000000001</v>
      </c>
      <c r="FC2182">
        <v>71.377570000000006</v>
      </c>
      <c r="FD2182">
        <v>71.161559999999994</v>
      </c>
      <c r="FE2182">
        <v>70.103530000000006</v>
      </c>
      <c r="FF2182">
        <v>72.506020000000007</v>
      </c>
      <c r="FG2182">
        <v>78.489490000000004</v>
      </c>
      <c r="FH2182">
        <v>84.965249999999997</v>
      </c>
      <c r="FI2182">
        <v>90.839250000000007</v>
      </c>
      <c r="FJ2182">
        <v>96.74521</v>
      </c>
      <c r="FK2182">
        <v>102.2766</v>
      </c>
      <c r="FL2182">
        <v>106.73569999999999</v>
      </c>
      <c r="FM2182">
        <v>109.01560000000001</v>
      </c>
      <c r="FN2182">
        <v>109.40779999999999</v>
      </c>
      <c r="FO2182">
        <v>106.25069999999999</v>
      </c>
      <c r="FP2182">
        <v>101.11490000000001</v>
      </c>
      <c r="FQ2182">
        <v>94.151480000000006</v>
      </c>
      <c r="FR2182">
        <v>87.484790000000004</v>
      </c>
      <c r="FS2182">
        <v>83.221360000000004</v>
      </c>
      <c r="FT2182">
        <v>80.17313</v>
      </c>
      <c r="FU2182">
        <v>77.940449999999998</v>
      </c>
      <c r="FV2182">
        <v>77.130849999999995</v>
      </c>
      <c r="FW2182">
        <v>0.1985825</v>
      </c>
      <c r="FX2182">
        <v>8.9466000000000007E-3</v>
      </c>
      <c r="FY2182">
        <v>1.0525899999999999E-2</v>
      </c>
      <c r="FZ2182">
        <v>0</v>
      </c>
      <c r="GA2182">
        <v>0</v>
      </c>
    </row>
    <row r="2183" spans="1:183" x14ac:dyDescent="0.3">
      <c r="A2183" t="s">
        <v>58</v>
      </c>
      <c r="B2183" t="s">
        <v>53</v>
      </c>
      <c r="C2183" t="s">
        <v>54</v>
      </c>
      <c r="D2183" s="6">
        <v>44811</v>
      </c>
      <c r="E2183" s="46">
        <v>17</v>
      </c>
      <c r="F2183">
        <v>20</v>
      </c>
      <c r="G2183">
        <v>17</v>
      </c>
      <c r="H2183">
        <v>20</v>
      </c>
      <c r="I2183">
        <v>14229</v>
      </c>
      <c r="J2183">
        <v>65923</v>
      </c>
      <c r="K2183">
        <v>1.75125</v>
      </c>
      <c r="L2183">
        <v>1.493976</v>
      </c>
      <c r="M2183">
        <v>1.314073</v>
      </c>
      <c r="N2183">
        <v>1.183735</v>
      </c>
      <c r="O2183">
        <v>1.0656490000000001</v>
      </c>
      <c r="P2183">
        <v>1.0027999999999999</v>
      </c>
      <c r="Q2183">
        <v>0.99918879999999999</v>
      </c>
      <c r="R2183">
        <v>1.021973</v>
      </c>
      <c r="S2183">
        <v>1.0174559999999999</v>
      </c>
      <c r="T2183">
        <v>1.0891249999999999</v>
      </c>
      <c r="U2183">
        <v>1.2269730000000001</v>
      </c>
      <c r="V2183">
        <v>1.446914</v>
      </c>
      <c r="W2183">
        <v>1.7317549999999999</v>
      </c>
      <c r="X2183">
        <v>1.998124</v>
      </c>
      <c r="Y2183">
        <v>2.2600669999999998</v>
      </c>
      <c r="Z2183">
        <v>2.5485989999999998</v>
      </c>
      <c r="AA2183">
        <v>2.7427160000000002</v>
      </c>
      <c r="AB2183">
        <v>2.9168259999999999</v>
      </c>
      <c r="AC2183">
        <v>2.978561</v>
      </c>
      <c r="AD2183">
        <v>2.8110550000000001</v>
      </c>
      <c r="AE2183">
        <v>2.6162209999999999</v>
      </c>
      <c r="AF2183">
        <v>2.4118119999999998</v>
      </c>
      <c r="AG2183">
        <v>2.0691830000000002</v>
      </c>
      <c r="AH2183">
        <v>1.7102250000000001</v>
      </c>
      <c r="AI2183">
        <v>-8.0378000000000005E-2</v>
      </c>
      <c r="AJ2183">
        <v>-6.3940499999999997E-2</v>
      </c>
      <c r="AK2183">
        <v>-2.1790799999999999E-2</v>
      </c>
      <c r="AL2183">
        <v>3.815E-4</v>
      </c>
      <c r="AM2183">
        <v>6.9655999999999997E-3</v>
      </c>
      <c r="AN2183">
        <v>1.3560900000000001E-2</v>
      </c>
      <c r="AO2183">
        <v>6.4179999999999999E-4</v>
      </c>
      <c r="AP2183">
        <v>-1.2378999999999999E-3</v>
      </c>
      <c r="AQ2183">
        <v>-3.5923099999999999E-2</v>
      </c>
      <c r="AR2183">
        <v>-6.2265500000000001E-2</v>
      </c>
      <c r="AS2183">
        <v>-7.6180999999999999E-2</v>
      </c>
      <c r="AT2183">
        <v>-9.6897300000000006E-2</v>
      </c>
      <c r="AU2183">
        <v>-9.9529000000000006E-2</v>
      </c>
      <c r="AV2183">
        <v>-0.12751509999999999</v>
      </c>
      <c r="AW2183">
        <v>-0.1368608</v>
      </c>
      <c r="AX2183">
        <v>-0.1231269</v>
      </c>
      <c r="AY2183">
        <v>0.30841380000000002</v>
      </c>
      <c r="AZ2183">
        <v>0.3765867</v>
      </c>
      <c r="BA2183">
        <v>0.33210400000000001</v>
      </c>
      <c r="BB2183">
        <v>0.2478639</v>
      </c>
      <c r="BC2183">
        <v>-0.25864920000000002</v>
      </c>
      <c r="BD2183">
        <v>-0.27267520000000001</v>
      </c>
      <c r="BE2183">
        <v>-0.1659544</v>
      </c>
      <c r="BF2183">
        <v>-9.5598100000000005E-2</v>
      </c>
      <c r="BG2183">
        <v>-6.8332900000000002E-2</v>
      </c>
      <c r="BH2183">
        <v>-5.2716600000000002E-2</v>
      </c>
      <c r="BI2183">
        <v>-1.1444599999999999E-2</v>
      </c>
      <c r="BJ2183">
        <v>1.0113499999999999E-2</v>
      </c>
      <c r="BK2183">
        <v>1.5611099999999999E-2</v>
      </c>
      <c r="BL2183">
        <v>2.1312999999999999E-2</v>
      </c>
      <c r="BM2183">
        <v>8.0368000000000002E-3</v>
      </c>
      <c r="BN2183">
        <v>6.5415999999999998E-3</v>
      </c>
      <c r="BO2183">
        <v>-2.7599499999999999E-2</v>
      </c>
      <c r="BP2183">
        <v>-5.30879E-2</v>
      </c>
      <c r="BQ2183">
        <v>-6.6373600000000005E-2</v>
      </c>
      <c r="BR2183">
        <v>-8.6190799999999998E-2</v>
      </c>
      <c r="BS2183">
        <v>-8.7877200000000003E-2</v>
      </c>
      <c r="BT2183">
        <v>-0.1151837</v>
      </c>
      <c r="BU2183">
        <v>-0.1241471</v>
      </c>
      <c r="BV2183">
        <v>-0.1100212</v>
      </c>
      <c r="BW2183">
        <v>0.32084679999999999</v>
      </c>
      <c r="BX2183">
        <v>0.38902150000000002</v>
      </c>
      <c r="BY2183">
        <v>0.34434369999999997</v>
      </c>
      <c r="BZ2183">
        <v>0.25945620000000003</v>
      </c>
      <c r="CA2183">
        <v>-0.2463611</v>
      </c>
      <c r="CB2183">
        <v>-0.26054519999999998</v>
      </c>
      <c r="CC2183">
        <v>-0.15445349999999999</v>
      </c>
      <c r="CD2183">
        <v>-8.4791000000000005E-2</v>
      </c>
      <c r="CE2183">
        <v>-5.9990500000000002E-2</v>
      </c>
      <c r="CF2183">
        <v>-4.4942900000000001E-2</v>
      </c>
      <c r="CG2183">
        <v>-4.2789000000000004E-3</v>
      </c>
      <c r="CH2183">
        <v>1.6853799999999999E-2</v>
      </c>
      <c r="CI2183">
        <v>2.1599E-2</v>
      </c>
      <c r="CJ2183">
        <v>2.66821E-2</v>
      </c>
      <c r="CK2183">
        <v>1.31585E-2</v>
      </c>
      <c r="CL2183">
        <v>1.19297E-2</v>
      </c>
      <c r="CM2183">
        <v>-2.1834599999999999E-2</v>
      </c>
      <c r="CN2183">
        <v>-4.6731599999999998E-2</v>
      </c>
      <c r="CO2183">
        <v>-5.9581099999999998E-2</v>
      </c>
      <c r="CP2183">
        <v>-7.8775499999999998E-2</v>
      </c>
      <c r="CQ2183">
        <v>-7.9807100000000006E-2</v>
      </c>
      <c r="CR2183">
        <v>-0.1066429</v>
      </c>
      <c r="CS2183">
        <v>-0.1153416</v>
      </c>
      <c r="CT2183">
        <v>-0.1009442</v>
      </c>
      <c r="CU2183">
        <v>0.32945780000000002</v>
      </c>
      <c r="CV2183">
        <v>0.39763369999999998</v>
      </c>
      <c r="CW2183">
        <v>0.35282089999999999</v>
      </c>
      <c r="CX2183">
        <v>0.26748509999999998</v>
      </c>
      <c r="CY2183">
        <v>-0.23785039999999999</v>
      </c>
      <c r="CZ2183">
        <v>-0.25214389999999998</v>
      </c>
      <c r="DA2183">
        <v>-0.14648800000000001</v>
      </c>
      <c r="DB2183">
        <v>-7.7306E-2</v>
      </c>
      <c r="DC2183">
        <v>-5.1648199999999998E-2</v>
      </c>
      <c r="DD2183">
        <v>-3.7169199999999999E-2</v>
      </c>
      <c r="DE2183">
        <v>2.8866999999999999E-3</v>
      </c>
      <c r="DF2183">
        <v>2.35941E-2</v>
      </c>
      <c r="DG2183">
        <v>2.7586800000000002E-2</v>
      </c>
      <c r="DH2183">
        <v>3.2051200000000002E-2</v>
      </c>
      <c r="DI2183">
        <v>1.82802E-2</v>
      </c>
      <c r="DJ2183">
        <v>1.7317699999999998E-2</v>
      </c>
      <c r="DK2183">
        <v>-1.6069699999999999E-2</v>
      </c>
      <c r="DL2183">
        <v>-4.03752E-2</v>
      </c>
      <c r="DM2183">
        <v>-5.2788500000000002E-2</v>
      </c>
      <c r="DN2183">
        <v>-7.1360199999999999E-2</v>
      </c>
      <c r="DO2183">
        <v>-7.1736999999999995E-2</v>
      </c>
      <c r="DP2183">
        <v>-9.8102200000000001E-2</v>
      </c>
      <c r="DQ2183">
        <v>-0.1065362</v>
      </c>
      <c r="DR2183">
        <v>-9.1867199999999996E-2</v>
      </c>
      <c r="DS2183">
        <v>0.33806890000000001</v>
      </c>
      <c r="DT2183">
        <v>0.406246</v>
      </c>
      <c r="DU2183">
        <v>0.36129810000000001</v>
      </c>
      <c r="DV2183">
        <v>0.27551389999999998</v>
      </c>
      <c r="DW2183">
        <v>-0.22933970000000001</v>
      </c>
      <c r="DX2183">
        <v>-0.24374270000000001</v>
      </c>
      <c r="DY2183">
        <v>-0.1385226</v>
      </c>
      <c r="DZ2183">
        <v>-6.9820999999999994E-2</v>
      </c>
      <c r="EA2183">
        <v>-3.9603100000000002E-2</v>
      </c>
      <c r="EB2183">
        <v>-2.5945200000000002E-2</v>
      </c>
      <c r="EC2183">
        <v>1.3232900000000001E-2</v>
      </c>
      <c r="ED2183">
        <v>3.3326000000000001E-2</v>
      </c>
      <c r="EE2183">
        <v>3.6232300000000002E-2</v>
      </c>
      <c r="EF2183">
        <v>3.98033E-2</v>
      </c>
      <c r="EG2183">
        <v>2.5675199999999999E-2</v>
      </c>
      <c r="EH2183">
        <v>2.50972E-2</v>
      </c>
      <c r="EI2183">
        <v>-7.7460000000000003E-3</v>
      </c>
      <c r="EJ2183">
        <v>-3.1197699999999998E-2</v>
      </c>
      <c r="EK2183">
        <v>-4.2981100000000001E-2</v>
      </c>
      <c r="EL2183">
        <v>-6.0653699999999998E-2</v>
      </c>
      <c r="EM2183">
        <v>-6.0085100000000002E-2</v>
      </c>
      <c r="EN2183">
        <v>-8.5770700000000005E-2</v>
      </c>
      <c r="EO2183">
        <v>-9.3822500000000003E-2</v>
      </c>
      <c r="EP2183">
        <v>-7.8761499999999998E-2</v>
      </c>
      <c r="EQ2183">
        <v>0.35050179999999997</v>
      </c>
      <c r="ER2183">
        <v>0.41868080000000002</v>
      </c>
      <c r="ES2183">
        <v>0.37353769999999997</v>
      </c>
      <c r="ET2183">
        <v>0.28710629999999998</v>
      </c>
      <c r="EU2183">
        <v>-0.21705160000000001</v>
      </c>
      <c r="EV2183">
        <v>-0.2316127</v>
      </c>
      <c r="EW2183">
        <v>-0.12702160000000001</v>
      </c>
      <c r="EX2183">
        <v>-5.9013900000000001E-2</v>
      </c>
      <c r="EY2183">
        <v>75.374480000000005</v>
      </c>
      <c r="EZ2183">
        <v>72.994159999999994</v>
      </c>
      <c r="FA2183">
        <v>72.257170000000002</v>
      </c>
      <c r="FB2183">
        <v>71.742789999999999</v>
      </c>
      <c r="FC2183">
        <v>70.103949999999998</v>
      </c>
      <c r="FD2183">
        <v>69.619540000000001</v>
      </c>
      <c r="FE2183">
        <v>69.07884</v>
      </c>
      <c r="FF2183">
        <v>70.579409999999996</v>
      </c>
      <c r="FG2183">
        <v>75.058970000000002</v>
      </c>
      <c r="FH2183">
        <v>79.677449999999993</v>
      </c>
      <c r="FI2183">
        <v>84.470429999999993</v>
      </c>
      <c r="FJ2183">
        <v>89.332509999999999</v>
      </c>
      <c r="FK2183">
        <v>93.693280000000001</v>
      </c>
      <c r="FL2183">
        <v>98.076329999999999</v>
      </c>
      <c r="FM2183">
        <v>100.9973</v>
      </c>
      <c r="FN2183">
        <v>101.7838</v>
      </c>
      <c r="FO2183">
        <v>99.006129999999999</v>
      </c>
      <c r="FP2183">
        <v>95.044269999999997</v>
      </c>
      <c r="FQ2183">
        <v>88.974069999999998</v>
      </c>
      <c r="FR2183">
        <v>82.873630000000006</v>
      </c>
      <c r="FS2183">
        <v>79.563720000000004</v>
      </c>
      <c r="FT2183">
        <v>77.684030000000007</v>
      </c>
      <c r="FU2183">
        <v>76.230930000000001</v>
      </c>
      <c r="FV2183">
        <v>74.761880000000005</v>
      </c>
      <c r="FW2183">
        <v>0.16593359999999999</v>
      </c>
      <c r="FX2183">
        <v>8.0432000000000003E-3</v>
      </c>
      <c r="FY2183">
        <v>8.0432000000000003E-3</v>
      </c>
      <c r="FZ2183">
        <v>0</v>
      </c>
      <c r="GA2183">
        <v>0</v>
      </c>
    </row>
    <row r="2184" spans="1:183" x14ac:dyDescent="0.3">
      <c r="A2184" t="s">
        <v>58</v>
      </c>
      <c r="B2184" t="s">
        <v>53</v>
      </c>
      <c r="C2184" t="s">
        <v>54</v>
      </c>
      <c r="D2184" s="6">
        <v>44812</v>
      </c>
      <c r="E2184" s="46">
        <v>18</v>
      </c>
      <c r="F2184">
        <v>19</v>
      </c>
      <c r="G2184">
        <v>18</v>
      </c>
      <c r="H2184">
        <v>19</v>
      </c>
      <c r="I2184">
        <v>14215</v>
      </c>
      <c r="J2184">
        <v>65875</v>
      </c>
      <c r="K2184">
        <v>1.529336</v>
      </c>
      <c r="L2184">
        <v>1.3240799999999999</v>
      </c>
      <c r="M2184">
        <v>1.1659999999999999</v>
      </c>
      <c r="N2184">
        <v>1.037517</v>
      </c>
      <c r="O2184">
        <v>0.94166030000000001</v>
      </c>
      <c r="P2184">
        <v>0.89168029999999998</v>
      </c>
      <c r="Q2184">
        <v>0.91236689999999998</v>
      </c>
      <c r="R2184">
        <v>0.92484120000000003</v>
      </c>
      <c r="S2184">
        <v>0.90707470000000001</v>
      </c>
      <c r="T2184">
        <v>0.9823693</v>
      </c>
      <c r="U2184">
        <v>1.143726</v>
      </c>
      <c r="V2184">
        <v>1.3785810000000001</v>
      </c>
      <c r="W2184">
        <v>1.749274</v>
      </c>
      <c r="X2184">
        <v>2.1350159999999998</v>
      </c>
      <c r="Y2184">
        <v>2.5110009999999998</v>
      </c>
      <c r="Z2184">
        <v>2.8649979999999999</v>
      </c>
      <c r="AA2184">
        <v>3.1081020000000001</v>
      </c>
      <c r="AB2184">
        <v>3.3331949999999999</v>
      </c>
      <c r="AC2184">
        <v>3.389453</v>
      </c>
      <c r="AD2184">
        <v>3.267566</v>
      </c>
      <c r="AE2184">
        <v>3.0981969999999999</v>
      </c>
      <c r="AF2184">
        <v>2.868128</v>
      </c>
      <c r="AG2184">
        <v>2.4913620000000001</v>
      </c>
      <c r="AH2184">
        <v>2.073674</v>
      </c>
      <c r="AI2184">
        <v>-2.4982500000000001E-2</v>
      </c>
      <c r="AJ2184">
        <v>-9.724E-3</v>
      </c>
      <c r="AK2184">
        <v>5.0361E-3</v>
      </c>
      <c r="AL2184">
        <v>8.786E-4</v>
      </c>
      <c r="AM2184">
        <v>4.2572E-3</v>
      </c>
      <c r="AN2184">
        <v>2.2772000000000001E-3</v>
      </c>
      <c r="AO2184">
        <v>-5.7003000000000002E-3</v>
      </c>
      <c r="AP2184">
        <v>-8.6484999999999999E-3</v>
      </c>
      <c r="AQ2184">
        <v>-3.74846E-2</v>
      </c>
      <c r="AR2184">
        <v>-5.9892500000000001E-2</v>
      </c>
      <c r="AS2184">
        <v>-7.71511E-2</v>
      </c>
      <c r="AT2184">
        <v>-0.1080306</v>
      </c>
      <c r="AU2184">
        <v>-8.6893700000000004E-2</v>
      </c>
      <c r="AV2184">
        <v>-0.1201527</v>
      </c>
      <c r="AW2184">
        <v>-0.14303589999999999</v>
      </c>
      <c r="AX2184">
        <v>-0.14729780000000001</v>
      </c>
      <c r="AY2184">
        <v>-0.1007368</v>
      </c>
      <c r="AZ2184">
        <v>0.36039460000000001</v>
      </c>
      <c r="BA2184">
        <v>0.43217220000000001</v>
      </c>
      <c r="BB2184">
        <v>-0.14918039999999999</v>
      </c>
      <c r="BC2184">
        <v>-0.17026050000000001</v>
      </c>
      <c r="BD2184">
        <v>-0.1725167</v>
      </c>
      <c r="BE2184">
        <v>-0.107238</v>
      </c>
      <c r="BF2184">
        <v>-6.5972000000000003E-2</v>
      </c>
      <c r="BG2184">
        <v>-1.40208E-2</v>
      </c>
      <c r="BH2184">
        <v>7.1000000000000002E-4</v>
      </c>
      <c r="BI2184">
        <v>1.46599E-2</v>
      </c>
      <c r="BJ2184">
        <v>9.6152000000000008E-3</v>
      </c>
      <c r="BK2184">
        <v>1.19647E-2</v>
      </c>
      <c r="BL2184">
        <v>9.0495999999999997E-3</v>
      </c>
      <c r="BM2184">
        <v>8.8750000000000005E-4</v>
      </c>
      <c r="BN2184">
        <v>-1.8010000000000001E-3</v>
      </c>
      <c r="BO2184">
        <v>-2.9989600000000002E-2</v>
      </c>
      <c r="BP2184">
        <v>-5.1530899999999998E-2</v>
      </c>
      <c r="BQ2184">
        <v>-6.7848800000000001E-2</v>
      </c>
      <c r="BR2184">
        <v>-9.7650600000000004E-2</v>
      </c>
      <c r="BS2184">
        <v>-7.5200699999999995E-2</v>
      </c>
      <c r="BT2184">
        <v>-0.10716199999999999</v>
      </c>
      <c r="BU2184">
        <v>-0.12929979999999999</v>
      </c>
      <c r="BV2184">
        <v>-0.13332550000000001</v>
      </c>
      <c r="BW2184">
        <v>-8.6643600000000001E-2</v>
      </c>
      <c r="BX2184">
        <v>0.37424849999999998</v>
      </c>
      <c r="BY2184">
        <v>0.44572659999999997</v>
      </c>
      <c r="BZ2184">
        <v>-0.13556219999999999</v>
      </c>
      <c r="CA2184">
        <v>-0.1569594</v>
      </c>
      <c r="CB2184">
        <v>-0.15937319999999999</v>
      </c>
      <c r="CC2184">
        <v>-9.4503699999999996E-2</v>
      </c>
      <c r="CD2184">
        <v>-5.3909199999999997E-2</v>
      </c>
      <c r="CE2184">
        <v>-6.4286999999999999E-3</v>
      </c>
      <c r="CF2184">
        <v>7.9365000000000008E-3</v>
      </c>
      <c r="CG2184">
        <v>2.1325199999999999E-2</v>
      </c>
      <c r="CH2184">
        <v>1.5666099999999999E-2</v>
      </c>
      <c r="CI2184">
        <v>1.73029E-2</v>
      </c>
      <c r="CJ2184">
        <v>1.3740199999999999E-2</v>
      </c>
      <c r="CK2184">
        <v>5.4502999999999999E-3</v>
      </c>
      <c r="CL2184">
        <v>2.9416999999999998E-3</v>
      </c>
      <c r="CM2184">
        <v>-2.4798600000000001E-2</v>
      </c>
      <c r="CN2184">
        <v>-4.5739599999999998E-2</v>
      </c>
      <c r="CO2184">
        <v>-6.1406099999999998E-2</v>
      </c>
      <c r="CP2184">
        <v>-9.04615E-2</v>
      </c>
      <c r="CQ2184">
        <v>-6.7102099999999998E-2</v>
      </c>
      <c r="CR2184">
        <v>-9.8164600000000005E-2</v>
      </c>
      <c r="CS2184">
        <v>-0.1197862</v>
      </c>
      <c r="CT2184">
        <v>-0.1236483</v>
      </c>
      <c r="CU2184">
        <v>-7.6882699999999998E-2</v>
      </c>
      <c r="CV2184">
        <v>0.38384370000000001</v>
      </c>
      <c r="CW2184">
        <v>0.45511430000000003</v>
      </c>
      <c r="CX2184">
        <v>-0.1261303</v>
      </c>
      <c r="CY2184">
        <v>-0.1477472</v>
      </c>
      <c r="CZ2184">
        <v>-0.15026999999999999</v>
      </c>
      <c r="DA2184">
        <v>-8.5683999999999996E-2</v>
      </c>
      <c r="DB2184">
        <v>-4.5554600000000001E-2</v>
      </c>
      <c r="DC2184">
        <v>1.1634E-3</v>
      </c>
      <c r="DD2184">
        <v>1.5162999999999999E-2</v>
      </c>
      <c r="DE2184">
        <v>2.7990600000000001E-2</v>
      </c>
      <c r="DF2184">
        <v>2.1717E-2</v>
      </c>
      <c r="DG2184">
        <v>2.2641100000000001E-2</v>
      </c>
      <c r="DH2184">
        <v>1.8430700000000001E-2</v>
      </c>
      <c r="DI2184">
        <v>1.0012999999999999E-2</v>
      </c>
      <c r="DJ2184">
        <v>7.6842999999999998E-3</v>
      </c>
      <c r="DK2184">
        <v>-1.9607599999999999E-2</v>
      </c>
      <c r="DL2184">
        <v>-3.9948400000000002E-2</v>
      </c>
      <c r="DM2184">
        <v>-5.49633E-2</v>
      </c>
      <c r="DN2184">
        <v>-8.3272399999999996E-2</v>
      </c>
      <c r="DO2184">
        <v>-5.9003600000000003E-2</v>
      </c>
      <c r="DP2184">
        <v>-8.9167300000000005E-2</v>
      </c>
      <c r="DQ2184">
        <v>-0.1102727</v>
      </c>
      <c r="DR2184">
        <v>-0.11397110000000001</v>
      </c>
      <c r="DS2184">
        <v>-6.7121899999999998E-2</v>
      </c>
      <c r="DT2184">
        <v>0.39343889999999998</v>
      </c>
      <c r="DU2184">
        <v>0.46450209999999997</v>
      </c>
      <c r="DV2184">
        <v>-0.11669839999999999</v>
      </c>
      <c r="DW2184">
        <v>-0.13853489999999999</v>
      </c>
      <c r="DX2184">
        <v>-0.14116680000000001</v>
      </c>
      <c r="DY2184">
        <v>-7.6864199999999994E-2</v>
      </c>
      <c r="DZ2184">
        <v>-3.7199999999999997E-2</v>
      </c>
      <c r="EA2184">
        <v>1.2125199999999999E-2</v>
      </c>
      <c r="EB2184">
        <v>2.5596899999999999E-2</v>
      </c>
      <c r="EC2184">
        <v>3.7614300000000003E-2</v>
      </c>
      <c r="ED2184">
        <v>3.0453600000000001E-2</v>
      </c>
      <c r="EE2184">
        <v>3.03486E-2</v>
      </c>
      <c r="EF2184">
        <v>2.5203099999999999E-2</v>
      </c>
      <c r="EG2184">
        <v>1.6600799999999999E-2</v>
      </c>
      <c r="EH2184">
        <v>1.4531799999999999E-2</v>
      </c>
      <c r="EI2184">
        <v>-1.2112599999999999E-2</v>
      </c>
      <c r="EJ2184">
        <v>-3.1586700000000002E-2</v>
      </c>
      <c r="EK2184">
        <v>-4.5661100000000003E-2</v>
      </c>
      <c r="EL2184">
        <v>-7.2892399999999996E-2</v>
      </c>
      <c r="EM2184">
        <v>-4.7310600000000001E-2</v>
      </c>
      <c r="EN2184">
        <v>-7.6176499999999994E-2</v>
      </c>
      <c r="EO2184">
        <v>-9.65366E-2</v>
      </c>
      <c r="EP2184">
        <v>-9.9998799999999999E-2</v>
      </c>
      <c r="EQ2184">
        <v>-5.3028699999999998E-2</v>
      </c>
      <c r="ER2184">
        <v>0.40729280000000001</v>
      </c>
      <c r="ES2184">
        <v>0.47805639999999999</v>
      </c>
      <c r="ET2184">
        <v>-0.1030802</v>
      </c>
      <c r="EU2184">
        <v>-0.12523380000000001</v>
      </c>
      <c r="EV2184">
        <v>-0.12802330000000001</v>
      </c>
      <c r="EW2184">
        <v>-6.4129900000000004E-2</v>
      </c>
      <c r="EX2184">
        <v>-2.5137300000000001E-2</v>
      </c>
      <c r="EY2184">
        <v>73.491420000000005</v>
      </c>
      <c r="EZ2184">
        <v>72.327169999999995</v>
      </c>
      <c r="FA2184">
        <v>70.942830000000001</v>
      </c>
      <c r="FB2184">
        <v>69.996769999999998</v>
      </c>
      <c r="FC2184">
        <v>68.920490000000001</v>
      </c>
      <c r="FD2184">
        <v>67.688540000000003</v>
      </c>
      <c r="FE2184">
        <v>67.273229999999998</v>
      </c>
      <c r="FF2184">
        <v>69.509500000000003</v>
      </c>
      <c r="FG2184">
        <v>74.943290000000005</v>
      </c>
      <c r="FH2184">
        <v>81.272099999999995</v>
      </c>
      <c r="FI2184">
        <v>87.708749999999995</v>
      </c>
      <c r="FJ2184">
        <v>94.299970000000002</v>
      </c>
      <c r="FK2184">
        <v>99.731840000000005</v>
      </c>
      <c r="FL2184">
        <v>104.58920000000001</v>
      </c>
      <c r="FM2184">
        <v>108.6896</v>
      </c>
      <c r="FN2184">
        <v>109.03579999999999</v>
      </c>
      <c r="FO2184">
        <v>106.1173</v>
      </c>
      <c r="FP2184">
        <v>100.2775</v>
      </c>
      <c r="FQ2184">
        <v>93.236350000000002</v>
      </c>
      <c r="FR2184">
        <v>86.393320000000003</v>
      </c>
      <c r="FS2184">
        <v>81.927719999999994</v>
      </c>
      <c r="FT2184">
        <v>78.378709999999998</v>
      </c>
      <c r="FU2184">
        <v>76.208430000000007</v>
      </c>
      <c r="FV2184">
        <v>74.591290000000001</v>
      </c>
      <c r="FW2184">
        <v>0.17213129999999999</v>
      </c>
      <c r="FX2184">
        <v>1.2799100000000001E-2</v>
      </c>
      <c r="FY2184">
        <v>1.2799100000000001E-2</v>
      </c>
      <c r="FZ2184">
        <v>0</v>
      </c>
      <c r="GA2184">
        <v>0</v>
      </c>
    </row>
    <row r="2185" spans="1:183" x14ac:dyDescent="0.3">
      <c r="A2185" t="s">
        <v>58</v>
      </c>
      <c r="B2185" t="s">
        <v>53</v>
      </c>
      <c r="C2185" t="s">
        <v>54</v>
      </c>
      <c r="D2185" s="6">
        <v>44813</v>
      </c>
      <c r="FZ2185">
        <v>0</v>
      </c>
      <c r="GA2185">
        <v>1</v>
      </c>
    </row>
    <row r="2186" spans="1:183" x14ac:dyDescent="0.3">
      <c r="A2186" t="s">
        <v>58</v>
      </c>
      <c r="B2186" t="s">
        <v>53</v>
      </c>
      <c r="C2186" t="s">
        <v>95</v>
      </c>
      <c r="D2186" s="6">
        <v>44753</v>
      </c>
      <c r="FZ2186">
        <v>0</v>
      </c>
      <c r="GA2186">
        <v>1</v>
      </c>
    </row>
    <row r="2187" spans="1:183" x14ac:dyDescent="0.3">
      <c r="A2187" t="s">
        <v>58</v>
      </c>
      <c r="B2187" t="s">
        <v>53</v>
      </c>
      <c r="C2187" t="s">
        <v>95</v>
      </c>
      <c r="D2187" s="6">
        <v>44758</v>
      </c>
      <c r="FZ2187">
        <v>0</v>
      </c>
      <c r="GA2187">
        <v>1</v>
      </c>
    </row>
    <row r="2188" spans="1:183" x14ac:dyDescent="0.3">
      <c r="A2188" t="s">
        <v>58</v>
      </c>
      <c r="B2188" t="s">
        <v>53</v>
      </c>
      <c r="C2188" t="s">
        <v>95</v>
      </c>
      <c r="D2188" s="6">
        <v>44759</v>
      </c>
      <c r="FZ2188">
        <v>0</v>
      </c>
      <c r="GA2188">
        <v>1</v>
      </c>
    </row>
    <row r="2189" spans="1:183" x14ac:dyDescent="0.3">
      <c r="A2189" t="s">
        <v>58</v>
      </c>
      <c r="B2189" t="s">
        <v>53</v>
      </c>
      <c r="C2189" t="s">
        <v>95</v>
      </c>
      <c r="D2189" s="6">
        <v>44766</v>
      </c>
      <c r="FZ2189">
        <v>0</v>
      </c>
      <c r="GA2189">
        <v>1</v>
      </c>
    </row>
    <row r="2190" spans="1:183" x14ac:dyDescent="0.3">
      <c r="A2190" t="s">
        <v>58</v>
      </c>
      <c r="B2190" t="s">
        <v>53</v>
      </c>
      <c r="C2190" t="s">
        <v>95</v>
      </c>
      <c r="D2190" s="6">
        <v>44771</v>
      </c>
      <c r="FZ2190">
        <v>0</v>
      </c>
      <c r="GA2190">
        <v>1</v>
      </c>
    </row>
    <row r="2191" spans="1:183" x14ac:dyDescent="0.3">
      <c r="A2191" t="s">
        <v>58</v>
      </c>
      <c r="B2191" t="s">
        <v>53</v>
      </c>
      <c r="C2191" t="s">
        <v>95</v>
      </c>
      <c r="D2191" s="6">
        <v>44789</v>
      </c>
      <c r="FZ2191">
        <v>0</v>
      </c>
      <c r="GA2191">
        <v>1</v>
      </c>
    </row>
    <row r="2192" spans="1:183" x14ac:dyDescent="0.3">
      <c r="A2192" t="s">
        <v>58</v>
      </c>
      <c r="B2192" t="s">
        <v>53</v>
      </c>
      <c r="C2192" t="s">
        <v>95</v>
      </c>
      <c r="D2192" s="6">
        <v>44790</v>
      </c>
      <c r="FZ2192">
        <v>0</v>
      </c>
      <c r="GA2192">
        <v>1</v>
      </c>
    </row>
    <row r="2193" spans="1:183" x14ac:dyDescent="0.3">
      <c r="A2193" t="s">
        <v>58</v>
      </c>
      <c r="B2193" t="s">
        <v>53</v>
      </c>
      <c r="C2193" t="s">
        <v>95</v>
      </c>
      <c r="D2193" s="6">
        <v>44792</v>
      </c>
      <c r="FZ2193">
        <v>0</v>
      </c>
      <c r="GA2193">
        <v>1</v>
      </c>
    </row>
    <row r="2194" spans="1:183" x14ac:dyDescent="0.3">
      <c r="A2194" t="s">
        <v>58</v>
      </c>
      <c r="B2194" t="s">
        <v>53</v>
      </c>
      <c r="C2194" t="s">
        <v>95</v>
      </c>
      <c r="D2194" s="6">
        <v>44806</v>
      </c>
      <c r="FZ2194">
        <v>0</v>
      </c>
      <c r="GA2194">
        <v>1</v>
      </c>
    </row>
    <row r="2195" spans="1:183" x14ac:dyDescent="0.3">
      <c r="A2195" t="s">
        <v>58</v>
      </c>
      <c r="B2195" t="s">
        <v>53</v>
      </c>
      <c r="C2195" t="s">
        <v>95</v>
      </c>
      <c r="D2195" s="6">
        <v>44809</v>
      </c>
      <c r="FZ2195">
        <v>0</v>
      </c>
      <c r="GA2195">
        <v>1</v>
      </c>
    </row>
    <row r="2196" spans="1:183" x14ac:dyDescent="0.3">
      <c r="A2196" t="s">
        <v>58</v>
      </c>
      <c r="B2196" t="s">
        <v>53</v>
      </c>
      <c r="C2196" t="s">
        <v>95</v>
      </c>
      <c r="D2196" s="6">
        <v>44810</v>
      </c>
      <c r="FZ2196">
        <v>0</v>
      </c>
      <c r="GA2196">
        <v>1</v>
      </c>
    </row>
    <row r="2197" spans="1:183" x14ac:dyDescent="0.3">
      <c r="A2197" t="s">
        <v>58</v>
      </c>
      <c r="B2197" t="s">
        <v>53</v>
      </c>
      <c r="C2197" t="s">
        <v>95</v>
      </c>
      <c r="D2197" s="6">
        <v>44811</v>
      </c>
      <c r="FZ2197">
        <v>0</v>
      </c>
      <c r="GA2197">
        <v>1</v>
      </c>
    </row>
    <row r="2198" spans="1:183" x14ac:dyDescent="0.3">
      <c r="A2198" t="s">
        <v>58</v>
      </c>
      <c r="B2198" t="s">
        <v>53</v>
      </c>
      <c r="C2198" t="s">
        <v>95</v>
      </c>
      <c r="D2198" s="6">
        <v>44812</v>
      </c>
      <c r="FZ2198">
        <v>0</v>
      </c>
      <c r="GA2198">
        <v>1</v>
      </c>
    </row>
    <row r="2199" spans="1:183" x14ac:dyDescent="0.3">
      <c r="A2199" t="s">
        <v>58</v>
      </c>
      <c r="B2199" t="s">
        <v>53</v>
      </c>
      <c r="C2199" t="s">
        <v>95</v>
      </c>
      <c r="D2199" s="6">
        <v>44813</v>
      </c>
      <c r="FZ2199">
        <v>0</v>
      </c>
      <c r="GA2199">
        <v>1</v>
      </c>
    </row>
    <row r="2200" spans="1:183" x14ac:dyDescent="0.3">
      <c r="A2200" t="s">
        <v>58</v>
      </c>
      <c r="B2200" t="s">
        <v>53</v>
      </c>
      <c r="C2200" t="s">
        <v>104</v>
      </c>
      <c r="D2200" s="6">
        <v>44753</v>
      </c>
      <c r="FZ2200">
        <v>0</v>
      </c>
      <c r="GA2200">
        <v>1</v>
      </c>
    </row>
    <row r="2201" spans="1:183" x14ac:dyDescent="0.3">
      <c r="A2201" t="s">
        <v>58</v>
      </c>
      <c r="B2201" t="s">
        <v>53</v>
      </c>
      <c r="C2201" t="s">
        <v>104</v>
      </c>
      <c r="D2201" s="6">
        <v>44758</v>
      </c>
      <c r="FZ2201">
        <v>0</v>
      </c>
      <c r="GA2201">
        <v>1</v>
      </c>
    </row>
    <row r="2202" spans="1:183" x14ac:dyDescent="0.3">
      <c r="A2202" t="s">
        <v>58</v>
      </c>
      <c r="B2202" t="s">
        <v>53</v>
      </c>
      <c r="C2202" t="s">
        <v>104</v>
      </c>
      <c r="D2202" s="6">
        <v>44759</v>
      </c>
      <c r="FZ2202">
        <v>0</v>
      </c>
      <c r="GA2202">
        <v>1</v>
      </c>
    </row>
    <row r="2203" spans="1:183" x14ac:dyDescent="0.3">
      <c r="A2203" t="s">
        <v>58</v>
      </c>
      <c r="B2203" t="s">
        <v>53</v>
      </c>
      <c r="C2203" t="s">
        <v>104</v>
      </c>
      <c r="D2203" s="6">
        <v>44766</v>
      </c>
      <c r="FZ2203">
        <v>0</v>
      </c>
      <c r="GA2203">
        <v>1</v>
      </c>
    </row>
    <row r="2204" spans="1:183" x14ac:dyDescent="0.3">
      <c r="A2204" t="s">
        <v>58</v>
      </c>
      <c r="B2204" t="s">
        <v>53</v>
      </c>
      <c r="C2204" t="s">
        <v>104</v>
      </c>
      <c r="D2204" s="6">
        <v>44771</v>
      </c>
      <c r="FZ2204">
        <v>0</v>
      </c>
      <c r="GA2204">
        <v>1</v>
      </c>
    </row>
    <row r="2205" spans="1:183" x14ac:dyDescent="0.3">
      <c r="A2205" t="s">
        <v>58</v>
      </c>
      <c r="B2205" t="s">
        <v>53</v>
      </c>
      <c r="C2205" t="s">
        <v>104</v>
      </c>
      <c r="D2205" s="6">
        <v>44789</v>
      </c>
      <c r="FZ2205">
        <v>0</v>
      </c>
      <c r="GA2205">
        <v>1</v>
      </c>
    </row>
    <row r="2206" spans="1:183" x14ac:dyDescent="0.3">
      <c r="A2206" t="s">
        <v>58</v>
      </c>
      <c r="B2206" t="s">
        <v>53</v>
      </c>
      <c r="C2206" t="s">
        <v>104</v>
      </c>
      <c r="D2206" s="6">
        <v>44790</v>
      </c>
      <c r="FZ2206">
        <v>0</v>
      </c>
      <c r="GA2206">
        <v>1</v>
      </c>
    </row>
    <row r="2207" spans="1:183" x14ac:dyDescent="0.3">
      <c r="A2207" t="s">
        <v>58</v>
      </c>
      <c r="B2207" t="s">
        <v>53</v>
      </c>
      <c r="C2207" t="s">
        <v>104</v>
      </c>
      <c r="D2207" s="6">
        <v>44792</v>
      </c>
      <c r="FZ2207">
        <v>0</v>
      </c>
      <c r="GA2207">
        <v>1</v>
      </c>
    </row>
    <row r="2208" spans="1:183" x14ac:dyDescent="0.3">
      <c r="A2208" t="s">
        <v>58</v>
      </c>
      <c r="B2208" t="s">
        <v>53</v>
      </c>
      <c r="C2208" t="s">
        <v>104</v>
      </c>
      <c r="D2208" s="6">
        <v>44806</v>
      </c>
      <c r="FZ2208">
        <v>0</v>
      </c>
      <c r="GA2208">
        <v>1</v>
      </c>
    </row>
    <row r="2209" spans="1:183" x14ac:dyDescent="0.3">
      <c r="A2209" t="s">
        <v>58</v>
      </c>
      <c r="B2209" t="s">
        <v>53</v>
      </c>
      <c r="C2209" t="s">
        <v>104</v>
      </c>
      <c r="D2209" s="6">
        <v>44809</v>
      </c>
      <c r="FZ2209">
        <v>0</v>
      </c>
      <c r="GA2209">
        <v>1</v>
      </c>
    </row>
    <row r="2210" spans="1:183" x14ac:dyDescent="0.3">
      <c r="A2210" t="s">
        <v>58</v>
      </c>
      <c r="B2210" t="s">
        <v>53</v>
      </c>
      <c r="C2210" t="s">
        <v>104</v>
      </c>
      <c r="D2210" s="6">
        <v>44810</v>
      </c>
      <c r="FZ2210">
        <v>0</v>
      </c>
      <c r="GA2210">
        <v>1</v>
      </c>
    </row>
    <row r="2211" spans="1:183" x14ac:dyDescent="0.3">
      <c r="A2211" t="s">
        <v>58</v>
      </c>
      <c r="B2211" t="s">
        <v>53</v>
      </c>
      <c r="C2211" t="s">
        <v>104</v>
      </c>
      <c r="D2211" s="6">
        <v>44811</v>
      </c>
      <c r="FZ2211">
        <v>0</v>
      </c>
      <c r="GA2211">
        <v>1</v>
      </c>
    </row>
    <row r="2212" spans="1:183" x14ac:dyDescent="0.3">
      <c r="A2212" t="s">
        <v>58</v>
      </c>
      <c r="B2212" t="s">
        <v>53</v>
      </c>
      <c r="C2212" t="s">
        <v>104</v>
      </c>
      <c r="D2212" s="6">
        <v>44812</v>
      </c>
      <c r="FZ2212">
        <v>0</v>
      </c>
      <c r="GA2212">
        <v>1</v>
      </c>
    </row>
    <row r="2213" spans="1:183" x14ac:dyDescent="0.3">
      <c r="A2213" t="s">
        <v>58</v>
      </c>
      <c r="B2213" t="s">
        <v>53</v>
      </c>
      <c r="C2213" t="s">
        <v>104</v>
      </c>
      <c r="D2213" s="6">
        <v>44813</v>
      </c>
      <c r="FZ2213">
        <v>0</v>
      </c>
      <c r="GA2213">
        <v>1</v>
      </c>
    </row>
    <row r="2214" spans="1:183" x14ac:dyDescent="0.3">
      <c r="A2214" t="s">
        <v>58</v>
      </c>
      <c r="B2214" t="s">
        <v>53</v>
      </c>
      <c r="C2214" t="s">
        <v>94</v>
      </c>
      <c r="D2214" s="6">
        <v>44753</v>
      </c>
      <c r="FZ2214">
        <v>0</v>
      </c>
      <c r="GA2214">
        <v>1</v>
      </c>
    </row>
    <row r="2215" spans="1:183" x14ac:dyDescent="0.3">
      <c r="A2215" t="s">
        <v>58</v>
      </c>
      <c r="B2215" t="s">
        <v>53</v>
      </c>
      <c r="C2215" t="s">
        <v>94</v>
      </c>
      <c r="D2215" s="6">
        <v>44758</v>
      </c>
      <c r="FZ2215">
        <v>0</v>
      </c>
      <c r="GA2215">
        <v>1</v>
      </c>
    </row>
    <row r="2216" spans="1:183" x14ac:dyDescent="0.3">
      <c r="A2216" t="s">
        <v>58</v>
      </c>
      <c r="B2216" t="s">
        <v>53</v>
      </c>
      <c r="C2216" t="s">
        <v>94</v>
      </c>
      <c r="D2216" s="6">
        <v>44759</v>
      </c>
      <c r="FZ2216">
        <v>0</v>
      </c>
      <c r="GA2216">
        <v>1</v>
      </c>
    </row>
    <row r="2217" spans="1:183" x14ac:dyDescent="0.3">
      <c r="A2217" t="s">
        <v>58</v>
      </c>
      <c r="B2217" t="s">
        <v>53</v>
      </c>
      <c r="C2217" t="s">
        <v>94</v>
      </c>
      <c r="D2217" s="6">
        <v>44766</v>
      </c>
      <c r="FZ2217">
        <v>0</v>
      </c>
      <c r="GA2217">
        <v>1</v>
      </c>
    </row>
    <row r="2218" spans="1:183" x14ac:dyDescent="0.3">
      <c r="A2218" t="s">
        <v>58</v>
      </c>
      <c r="B2218" t="s">
        <v>53</v>
      </c>
      <c r="C2218" t="s">
        <v>94</v>
      </c>
      <c r="D2218" s="6">
        <v>44771</v>
      </c>
      <c r="FZ2218">
        <v>0</v>
      </c>
      <c r="GA2218">
        <v>1</v>
      </c>
    </row>
    <row r="2219" spans="1:183" x14ac:dyDescent="0.3">
      <c r="A2219" t="s">
        <v>58</v>
      </c>
      <c r="B2219" t="s">
        <v>53</v>
      </c>
      <c r="C2219" t="s">
        <v>94</v>
      </c>
      <c r="D2219" s="6">
        <v>44789</v>
      </c>
      <c r="FZ2219">
        <v>0</v>
      </c>
      <c r="GA2219">
        <v>1</v>
      </c>
    </row>
    <row r="2220" spans="1:183" x14ac:dyDescent="0.3">
      <c r="A2220" t="s">
        <v>58</v>
      </c>
      <c r="B2220" t="s">
        <v>53</v>
      </c>
      <c r="C2220" t="s">
        <v>94</v>
      </c>
      <c r="D2220" s="6">
        <v>44790</v>
      </c>
      <c r="FZ2220">
        <v>0</v>
      </c>
      <c r="GA2220">
        <v>1</v>
      </c>
    </row>
    <row r="2221" spans="1:183" x14ac:dyDescent="0.3">
      <c r="A2221" t="s">
        <v>58</v>
      </c>
      <c r="B2221" t="s">
        <v>53</v>
      </c>
      <c r="C2221" t="s">
        <v>94</v>
      </c>
      <c r="D2221" s="6">
        <v>44792</v>
      </c>
      <c r="FZ2221">
        <v>0</v>
      </c>
      <c r="GA2221">
        <v>1</v>
      </c>
    </row>
    <row r="2222" spans="1:183" x14ac:dyDescent="0.3">
      <c r="A2222" t="s">
        <v>58</v>
      </c>
      <c r="B2222" t="s">
        <v>53</v>
      </c>
      <c r="C2222" t="s">
        <v>94</v>
      </c>
      <c r="D2222" s="6">
        <v>44806</v>
      </c>
      <c r="FZ2222">
        <v>0</v>
      </c>
      <c r="GA2222">
        <v>1</v>
      </c>
    </row>
    <row r="2223" spans="1:183" x14ac:dyDescent="0.3">
      <c r="A2223" t="s">
        <v>58</v>
      </c>
      <c r="B2223" t="s">
        <v>53</v>
      </c>
      <c r="C2223" t="s">
        <v>94</v>
      </c>
      <c r="D2223" s="6">
        <v>44809</v>
      </c>
      <c r="FZ2223">
        <v>0</v>
      </c>
      <c r="GA2223">
        <v>1</v>
      </c>
    </row>
    <row r="2224" spans="1:183" x14ac:dyDescent="0.3">
      <c r="A2224" t="s">
        <v>58</v>
      </c>
      <c r="B2224" t="s">
        <v>53</v>
      </c>
      <c r="C2224" t="s">
        <v>94</v>
      </c>
      <c r="D2224" s="6">
        <v>44810</v>
      </c>
      <c r="FZ2224">
        <v>0</v>
      </c>
      <c r="GA2224">
        <v>1</v>
      </c>
    </row>
    <row r="2225" spans="1:183" x14ac:dyDescent="0.3">
      <c r="A2225" t="s">
        <v>58</v>
      </c>
      <c r="B2225" t="s">
        <v>53</v>
      </c>
      <c r="C2225" t="s">
        <v>94</v>
      </c>
      <c r="D2225" s="6">
        <v>44811</v>
      </c>
      <c r="FZ2225">
        <v>0</v>
      </c>
      <c r="GA2225">
        <v>1</v>
      </c>
    </row>
    <row r="2226" spans="1:183" x14ac:dyDescent="0.3">
      <c r="A2226" t="s">
        <v>58</v>
      </c>
      <c r="B2226" t="s">
        <v>53</v>
      </c>
      <c r="C2226" t="s">
        <v>94</v>
      </c>
      <c r="D2226" s="6">
        <v>44812</v>
      </c>
      <c r="FZ2226">
        <v>0</v>
      </c>
      <c r="GA2226">
        <v>1</v>
      </c>
    </row>
    <row r="2227" spans="1:183" x14ac:dyDescent="0.3">
      <c r="A2227" t="s">
        <v>58</v>
      </c>
      <c r="B2227" t="s">
        <v>53</v>
      </c>
      <c r="C2227" t="s">
        <v>94</v>
      </c>
      <c r="D2227" s="6">
        <v>44813</v>
      </c>
      <c r="FZ2227">
        <v>0</v>
      </c>
      <c r="GA2227">
        <v>1</v>
      </c>
    </row>
    <row r="2228" spans="1:183" x14ac:dyDescent="0.3">
      <c r="A2228" t="s">
        <v>58</v>
      </c>
      <c r="B2228" t="s">
        <v>53</v>
      </c>
      <c r="C2228" t="s">
        <v>102</v>
      </c>
      <c r="D2228" s="6">
        <v>44753</v>
      </c>
      <c r="FZ2228">
        <v>0</v>
      </c>
      <c r="GA2228">
        <v>1</v>
      </c>
    </row>
    <row r="2229" spans="1:183" x14ac:dyDescent="0.3">
      <c r="A2229" t="s">
        <v>58</v>
      </c>
      <c r="B2229" t="s">
        <v>53</v>
      </c>
      <c r="C2229" t="s">
        <v>102</v>
      </c>
      <c r="D2229" s="6">
        <v>44758</v>
      </c>
      <c r="FZ2229">
        <v>0</v>
      </c>
      <c r="GA2229">
        <v>1</v>
      </c>
    </row>
    <row r="2230" spans="1:183" x14ac:dyDescent="0.3">
      <c r="A2230" t="s">
        <v>58</v>
      </c>
      <c r="B2230" t="s">
        <v>53</v>
      </c>
      <c r="C2230" t="s">
        <v>102</v>
      </c>
      <c r="D2230" s="6">
        <v>44759</v>
      </c>
      <c r="FZ2230">
        <v>0</v>
      </c>
      <c r="GA2230">
        <v>1</v>
      </c>
    </row>
    <row r="2231" spans="1:183" x14ac:dyDescent="0.3">
      <c r="A2231" t="s">
        <v>58</v>
      </c>
      <c r="B2231" t="s">
        <v>53</v>
      </c>
      <c r="C2231" t="s">
        <v>102</v>
      </c>
      <c r="D2231" s="6">
        <v>44766</v>
      </c>
      <c r="FZ2231">
        <v>0</v>
      </c>
      <c r="GA2231">
        <v>1</v>
      </c>
    </row>
    <row r="2232" spans="1:183" x14ac:dyDescent="0.3">
      <c r="A2232" t="s">
        <v>58</v>
      </c>
      <c r="B2232" t="s">
        <v>53</v>
      </c>
      <c r="C2232" t="s">
        <v>102</v>
      </c>
      <c r="D2232" s="6">
        <v>44771</v>
      </c>
      <c r="FZ2232">
        <v>0</v>
      </c>
      <c r="GA2232">
        <v>1</v>
      </c>
    </row>
    <row r="2233" spans="1:183" x14ac:dyDescent="0.3">
      <c r="A2233" t="s">
        <v>58</v>
      </c>
      <c r="B2233" t="s">
        <v>53</v>
      </c>
      <c r="C2233" t="s">
        <v>102</v>
      </c>
      <c r="D2233" s="6">
        <v>44789</v>
      </c>
      <c r="FZ2233">
        <v>0</v>
      </c>
      <c r="GA2233">
        <v>1</v>
      </c>
    </row>
    <row r="2234" spans="1:183" x14ac:dyDescent="0.3">
      <c r="A2234" t="s">
        <v>58</v>
      </c>
      <c r="B2234" t="s">
        <v>53</v>
      </c>
      <c r="C2234" t="s">
        <v>102</v>
      </c>
      <c r="D2234" s="6">
        <v>44790</v>
      </c>
      <c r="FZ2234">
        <v>0</v>
      </c>
      <c r="GA2234">
        <v>1</v>
      </c>
    </row>
    <row r="2235" spans="1:183" x14ac:dyDescent="0.3">
      <c r="A2235" t="s">
        <v>58</v>
      </c>
      <c r="B2235" t="s">
        <v>53</v>
      </c>
      <c r="C2235" t="s">
        <v>102</v>
      </c>
      <c r="D2235" s="6">
        <v>44792</v>
      </c>
      <c r="FZ2235">
        <v>0</v>
      </c>
      <c r="GA2235">
        <v>1</v>
      </c>
    </row>
    <row r="2236" spans="1:183" x14ac:dyDescent="0.3">
      <c r="A2236" t="s">
        <v>58</v>
      </c>
      <c r="B2236" t="s">
        <v>53</v>
      </c>
      <c r="C2236" t="s">
        <v>102</v>
      </c>
      <c r="D2236" s="6">
        <v>44806</v>
      </c>
      <c r="FZ2236">
        <v>0</v>
      </c>
      <c r="GA2236">
        <v>1</v>
      </c>
    </row>
    <row r="2237" spans="1:183" x14ac:dyDescent="0.3">
      <c r="A2237" t="s">
        <v>58</v>
      </c>
      <c r="B2237" t="s">
        <v>53</v>
      </c>
      <c r="C2237" t="s">
        <v>102</v>
      </c>
      <c r="D2237" s="6">
        <v>44809</v>
      </c>
      <c r="FZ2237">
        <v>0</v>
      </c>
      <c r="GA2237">
        <v>1</v>
      </c>
    </row>
    <row r="2238" spans="1:183" x14ac:dyDescent="0.3">
      <c r="A2238" t="s">
        <v>58</v>
      </c>
      <c r="B2238" t="s">
        <v>53</v>
      </c>
      <c r="C2238" t="s">
        <v>102</v>
      </c>
      <c r="D2238" s="6">
        <v>44810</v>
      </c>
      <c r="FZ2238">
        <v>0</v>
      </c>
      <c r="GA2238">
        <v>1</v>
      </c>
    </row>
    <row r="2239" spans="1:183" x14ac:dyDescent="0.3">
      <c r="A2239" t="s">
        <v>58</v>
      </c>
      <c r="B2239" t="s">
        <v>53</v>
      </c>
      <c r="C2239" t="s">
        <v>102</v>
      </c>
      <c r="D2239" s="6">
        <v>44811</v>
      </c>
      <c r="FZ2239">
        <v>0</v>
      </c>
      <c r="GA2239">
        <v>1</v>
      </c>
    </row>
    <row r="2240" spans="1:183" x14ac:dyDescent="0.3">
      <c r="A2240" t="s">
        <v>58</v>
      </c>
      <c r="B2240" t="s">
        <v>53</v>
      </c>
      <c r="C2240" t="s">
        <v>102</v>
      </c>
      <c r="D2240" s="6">
        <v>44812</v>
      </c>
      <c r="FZ2240">
        <v>0</v>
      </c>
      <c r="GA2240">
        <v>1</v>
      </c>
    </row>
    <row r="2241" spans="1:183" x14ac:dyDescent="0.3">
      <c r="A2241" t="s">
        <v>58</v>
      </c>
      <c r="B2241" t="s">
        <v>53</v>
      </c>
      <c r="C2241" t="s">
        <v>102</v>
      </c>
      <c r="D2241" s="6">
        <v>44813</v>
      </c>
      <c r="FZ2241">
        <v>0</v>
      </c>
      <c r="GA2241">
        <v>1</v>
      </c>
    </row>
    <row r="2242" spans="1:183" x14ac:dyDescent="0.3">
      <c r="A2242" t="s">
        <v>58</v>
      </c>
      <c r="B2242" t="s">
        <v>53</v>
      </c>
      <c r="C2242" t="s">
        <v>103</v>
      </c>
      <c r="D2242" s="6">
        <v>44753</v>
      </c>
      <c r="FZ2242">
        <v>0</v>
      </c>
      <c r="GA2242">
        <v>1</v>
      </c>
    </row>
    <row r="2243" spans="1:183" x14ac:dyDescent="0.3">
      <c r="A2243" t="s">
        <v>58</v>
      </c>
      <c r="B2243" t="s">
        <v>53</v>
      </c>
      <c r="C2243" t="s">
        <v>103</v>
      </c>
      <c r="D2243" s="6">
        <v>44758</v>
      </c>
      <c r="FZ2243">
        <v>0</v>
      </c>
      <c r="GA2243">
        <v>1</v>
      </c>
    </row>
    <row r="2244" spans="1:183" x14ac:dyDescent="0.3">
      <c r="A2244" t="s">
        <v>58</v>
      </c>
      <c r="B2244" t="s">
        <v>53</v>
      </c>
      <c r="C2244" t="s">
        <v>103</v>
      </c>
      <c r="D2244" s="6">
        <v>44759</v>
      </c>
      <c r="FZ2244">
        <v>0</v>
      </c>
      <c r="GA2244">
        <v>1</v>
      </c>
    </row>
    <row r="2245" spans="1:183" x14ac:dyDescent="0.3">
      <c r="A2245" t="s">
        <v>58</v>
      </c>
      <c r="B2245" t="s">
        <v>53</v>
      </c>
      <c r="C2245" t="s">
        <v>103</v>
      </c>
      <c r="D2245" s="6">
        <v>44766</v>
      </c>
      <c r="FZ2245">
        <v>0</v>
      </c>
      <c r="GA2245">
        <v>1</v>
      </c>
    </row>
    <row r="2246" spans="1:183" x14ac:dyDescent="0.3">
      <c r="A2246" t="s">
        <v>58</v>
      </c>
      <c r="B2246" t="s">
        <v>53</v>
      </c>
      <c r="C2246" t="s">
        <v>103</v>
      </c>
      <c r="D2246" s="6">
        <v>44771</v>
      </c>
      <c r="FZ2246">
        <v>0</v>
      </c>
      <c r="GA2246">
        <v>1</v>
      </c>
    </row>
    <row r="2247" spans="1:183" x14ac:dyDescent="0.3">
      <c r="A2247" t="s">
        <v>58</v>
      </c>
      <c r="B2247" t="s">
        <v>53</v>
      </c>
      <c r="C2247" t="s">
        <v>103</v>
      </c>
      <c r="D2247" s="6">
        <v>44789</v>
      </c>
      <c r="FZ2247">
        <v>0</v>
      </c>
      <c r="GA2247">
        <v>1</v>
      </c>
    </row>
    <row r="2248" spans="1:183" x14ac:dyDescent="0.3">
      <c r="A2248" t="s">
        <v>58</v>
      </c>
      <c r="B2248" t="s">
        <v>53</v>
      </c>
      <c r="C2248" t="s">
        <v>103</v>
      </c>
      <c r="D2248" s="6">
        <v>44790</v>
      </c>
      <c r="FZ2248">
        <v>0</v>
      </c>
      <c r="GA2248">
        <v>1</v>
      </c>
    </row>
    <row r="2249" spans="1:183" x14ac:dyDescent="0.3">
      <c r="A2249" t="s">
        <v>58</v>
      </c>
      <c r="B2249" t="s">
        <v>53</v>
      </c>
      <c r="C2249" t="s">
        <v>103</v>
      </c>
      <c r="D2249" s="6">
        <v>44792</v>
      </c>
      <c r="FZ2249">
        <v>0</v>
      </c>
      <c r="GA2249">
        <v>1</v>
      </c>
    </row>
    <row r="2250" spans="1:183" x14ac:dyDescent="0.3">
      <c r="A2250" t="s">
        <v>58</v>
      </c>
      <c r="B2250" t="s">
        <v>53</v>
      </c>
      <c r="C2250" t="s">
        <v>103</v>
      </c>
      <c r="D2250" s="6">
        <v>44806</v>
      </c>
      <c r="FZ2250">
        <v>0</v>
      </c>
      <c r="GA2250">
        <v>1</v>
      </c>
    </row>
    <row r="2251" spans="1:183" x14ac:dyDescent="0.3">
      <c r="A2251" t="s">
        <v>58</v>
      </c>
      <c r="B2251" t="s">
        <v>53</v>
      </c>
      <c r="C2251" t="s">
        <v>103</v>
      </c>
      <c r="D2251" s="6">
        <v>44809</v>
      </c>
      <c r="FZ2251">
        <v>0</v>
      </c>
      <c r="GA2251">
        <v>1</v>
      </c>
    </row>
    <row r="2252" spans="1:183" x14ac:dyDescent="0.3">
      <c r="A2252" t="s">
        <v>58</v>
      </c>
      <c r="B2252" t="s">
        <v>53</v>
      </c>
      <c r="C2252" t="s">
        <v>103</v>
      </c>
      <c r="D2252" s="6">
        <v>44810</v>
      </c>
      <c r="FZ2252">
        <v>0</v>
      </c>
      <c r="GA2252">
        <v>1</v>
      </c>
    </row>
    <row r="2253" spans="1:183" x14ac:dyDescent="0.3">
      <c r="A2253" t="s">
        <v>58</v>
      </c>
      <c r="B2253" t="s">
        <v>53</v>
      </c>
      <c r="C2253" t="s">
        <v>103</v>
      </c>
      <c r="D2253" s="6">
        <v>44811</v>
      </c>
      <c r="FZ2253">
        <v>0</v>
      </c>
      <c r="GA2253">
        <v>1</v>
      </c>
    </row>
    <row r="2254" spans="1:183" x14ac:dyDescent="0.3">
      <c r="A2254" t="s">
        <v>58</v>
      </c>
      <c r="B2254" t="s">
        <v>53</v>
      </c>
      <c r="C2254" t="s">
        <v>103</v>
      </c>
      <c r="D2254" s="6">
        <v>44812</v>
      </c>
      <c r="FZ2254">
        <v>0</v>
      </c>
      <c r="GA2254">
        <v>1</v>
      </c>
    </row>
    <row r="2255" spans="1:183" x14ac:dyDescent="0.3">
      <c r="A2255" t="s">
        <v>58</v>
      </c>
      <c r="B2255" t="s">
        <v>53</v>
      </c>
      <c r="C2255" t="s">
        <v>103</v>
      </c>
      <c r="D2255" s="6">
        <v>44813</v>
      </c>
      <c r="FZ2255">
        <v>0</v>
      </c>
      <c r="GA2255">
        <v>1</v>
      </c>
    </row>
    <row r="2256" spans="1:183" x14ac:dyDescent="0.3">
      <c r="A2256" t="s">
        <v>58</v>
      </c>
      <c r="B2256" t="s">
        <v>53</v>
      </c>
      <c r="C2256" t="s">
        <v>108</v>
      </c>
      <c r="D2256" s="6">
        <v>44753</v>
      </c>
      <c r="FZ2256">
        <v>0</v>
      </c>
      <c r="GA2256">
        <v>1</v>
      </c>
    </row>
    <row r="2257" spans="1:183" x14ac:dyDescent="0.3">
      <c r="A2257" t="s">
        <v>58</v>
      </c>
      <c r="B2257" t="s">
        <v>53</v>
      </c>
      <c r="C2257" t="s">
        <v>108</v>
      </c>
      <c r="D2257" s="6">
        <v>44758</v>
      </c>
      <c r="FZ2257">
        <v>0</v>
      </c>
      <c r="GA2257">
        <v>1</v>
      </c>
    </row>
    <row r="2258" spans="1:183" x14ac:dyDescent="0.3">
      <c r="A2258" t="s">
        <v>58</v>
      </c>
      <c r="B2258" t="s">
        <v>53</v>
      </c>
      <c r="C2258" t="s">
        <v>108</v>
      </c>
      <c r="D2258" s="6">
        <v>44759</v>
      </c>
      <c r="FZ2258">
        <v>0</v>
      </c>
      <c r="GA2258">
        <v>1</v>
      </c>
    </row>
    <row r="2259" spans="1:183" x14ac:dyDescent="0.3">
      <c r="A2259" t="s">
        <v>58</v>
      </c>
      <c r="B2259" t="s">
        <v>53</v>
      </c>
      <c r="C2259" t="s">
        <v>108</v>
      </c>
      <c r="D2259" s="6">
        <v>44766</v>
      </c>
      <c r="FZ2259">
        <v>0</v>
      </c>
      <c r="GA2259">
        <v>1</v>
      </c>
    </row>
    <row r="2260" spans="1:183" x14ac:dyDescent="0.3">
      <c r="A2260" t="s">
        <v>58</v>
      </c>
      <c r="B2260" t="s">
        <v>53</v>
      </c>
      <c r="C2260" t="s">
        <v>108</v>
      </c>
      <c r="D2260" s="6">
        <v>44771</v>
      </c>
      <c r="FZ2260">
        <v>0</v>
      </c>
      <c r="GA2260">
        <v>1</v>
      </c>
    </row>
    <row r="2261" spans="1:183" x14ac:dyDescent="0.3">
      <c r="A2261" t="s">
        <v>58</v>
      </c>
      <c r="B2261" t="s">
        <v>53</v>
      </c>
      <c r="C2261" t="s">
        <v>108</v>
      </c>
      <c r="D2261" s="6">
        <v>44789</v>
      </c>
      <c r="FZ2261">
        <v>0</v>
      </c>
      <c r="GA2261">
        <v>1</v>
      </c>
    </row>
    <row r="2262" spans="1:183" x14ac:dyDescent="0.3">
      <c r="A2262" t="s">
        <v>58</v>
      </c>
      <c r="B2262" t="s">
        <v>53</v>
      </c>
      <c r="C2262" t="s">
        <v>108</v>
      </c>
      <c r="D2262" s="6">
        <v>44790</v>
      </c>
      <c r="FZ2262">
        <v>0</v>
      </c>
      <c r="GA2262">
        <v>1</v>
      </c>
    </row>
    <row r="2263" spans="1:183" x14ac:dyDescent="0.3">
      <c r="A2263" t="s">
        <v>58</v>
      </c>
      <c r="B2263" t="s">
        <v>53</v>
      </c>
      <c r="C2263" t="s">
        <v>108</v>
      </c>
      <c r="D2263" s="6">
        <v>44792</v>
      </c>
      <c r="FZ2263">
        <v>0</v>
      </c>
      <c r="GA2263">
        <v>1</v>
      </c>
    </row>
    <row r="2264" spans="1:183" x14ac:dyDescent="0.3">
      <c r="A2264" t="s">
        <v>58</v>
      </c>
      <c r="B2264" t="s">
        <v>53</v>
      </c>
      <c r="C2264" t="s">
        <v>108</v>
      </c>
      <c r="D2264" s="6">
        <v>44806</v>
      </c>
      <c r="FZ2264">
        <v>0</v>
      </c>
      <c r="GA2264">
        <v>1</v>
      </c>
    </row>
    <row r="2265" spans="1:183" x14ac:dyDescent="0.3">
      <c r="A2265" t="s">
        <v>58</v>
      </c>
      <c r="B2265" t="s">
        <v>53</v>
      </c>
      <c r="C2265" t="s">
        <v>108</v>
      </c>
      <c r="D2265" s="6">
        <v>44809</v>
      </c>
      <c r="FZ2265">
        <v>0</v>
      </c>
      <c r="GA2265">
        <v>1</v>
      </c>
    </row>
    <row r="2266" spans="1:183" x14ac:dyDescent="0.3">
      <c r="A2266" t="s">
        <v>58</v>
      </c>
      <c r="B2266" t="s">
        <v>53</v>
      </c>
      <c r="C2266" t="s">
        <v>108</v>
      </c>
      <c r="D2266" s="6">
        <v>44810</v>
      </c>
      <c r="BJ2266" s="34"/>
      <c r="FZ2266">
        <v>0</v>
      </c>
      <c r="GA2266">
        <v>1</v>
      </c>
    </row>
    <row r="2267" spans="1:183" x14ac:dyDescent="0.3">
      <c r="A2267" t="s">
        <v>58</v>
      </c>
      <c r="B2267" t="s">
        <v>53</v>
      </c>
      <c r="C2267" t="s">
        <v>108</v>
      </c>
      <c r="D2267" s="6">
        <v>44811</v>
      </c>
      <c r="FZ2267">
        <v>0</v>
      </c>
      <c r="GA2267">
        <v>1</v>
      </c>
    </row>
    <row r="2268" spans="1:183" x14ac:dyDescent="0.3">
      <c r="A2268" t="s">
        <v>58</v>
      </c>
      <c r="B2268" t="s">
        <v>53</v>
      </c>
      <c r="C2268" t="s">
        <v>108</v>
      </c>
      <c r="D2268" s="6">
        <v>44812</v>
      </c>
      <c r="FZ2268">
        <v>0</v>
      </c>
      <c r="GA2268">
        <v>1</v>
      </c>
    </row>
    <row r="2269" spans="1:183" x14ac:dyDescent="0.3">
      <c r="A2269" t="s">
        <v>58</v>
      </c>
      <c r="B2269" t="s">
        <v>53</v>
      </c>
      <c r="C2269" t="s">
        <v>108</v>
      </c>
      <c r="D2269" s="6">
        <v>44813</v>
      </c>
      <c r="FZ2269">
        <v>0</v>
      </c>
      <c r="GA2269">
        <v>1</v>
      </c>
    </row>
    <row r="2270" spans="1:183" x14ac:dyDescent="0.3">
      <c r="A2270" t="s">
        <v>58</v>
      </c>
      <c r="B2270" t="s">
        <v>53</v>
      </c>
      <c r="C2270" t="s">
        <v>106</v>
      </c>
      <c r="D2270" s="6">
        <v>44753</v>
      </c>
      <c r="FZ2270">
        <v>0</v>
      </c>
      <c r="GA2270">
        <v>1</v>
      </c>
    </row>
    <row r="2271" spans="1:183" x14ac:dyDescent="0.3">
      <c r="A2271" t="s">
        <v>58</v>
      </c>
      <c r="B2271" t="s">
        <v>53</v>
      </c>
      <c r="C2271" t="s">
        <v>106</v>
      </c>
      <c r="D2271" s="6">
        <v>44758</v>
      </c>
      <c r="FZ2271">
        <v>0</v>
      </c>
      <c r="GA2271">
        <v>1</v>
      </c>
    </row>
    <row r="2272" spans="1:183" x14ac:dyDescent="0.3">
      <c r="A2272" t="s">
        <v>58</v>
      </c>
      <c r="B2272" t="s">
        <v>53</v>
      </c>
      <c r="C2272" t="s">
        <v>106</v>
      </c>
      <c r="D2272" s="6">
        <v>44759</v>
      </c>
      <c r="FZ2272">
        <v>0</v>
      </c>
      <c r="GA2272">
        <v>1</v>
      </c>
    </row>
    <row r="2273" spans="1:183" x14ac:dyDescent="0.3">
      <c r="A2273" t="s">
        <v>58</v>
      </c>
      <c r="B2273" t="s">
        <v>53</v>
      </c>
      <c r="C2273" t="s">
        <v>106</v>
      </c>
      <c r="D2273" s="6">
        <v>44766</v>
      </c>
      <c r="FZ2273">
        <v>0</v>
      </c>
      <c r="GA2273">
        <v>1</v>
      </c>
    </row>
    <row r="2274" spans="1:183" x14ac:dyDescent="0.3">
      <c r="A2274" t="s">
        <v>58</v>
      </c>
      <c r="B2274" t="s">
        <v>53</v>
      </c>
      <c r="C2274" t="s">
        <v>106</v>
      </c>
      <c r="D2274" s="6">
        <v>44771</v>
      </c>
      <c r="FZ2274">
        <v>0</v>
      </c>
      <c r="GA2274">
        <v>1</v>
      </c>
    </row>
    <row r="2275" spans="1:183" x14ac:dyDescent="0.3">
      <c r="A2275" t="s">
        <v>58</v>
      </c>
      <c r="B2275" t="s">
        <v>53</v>
      </c>
      <c r="C2275" t="s">
        <v>106</v>
      </c>
      <c r="D2275" s="6">
        <v>44789</v>
      </c>
      <c r="FZ2275">
        <v>0</v>
      </c>
      <c r="GA2275">
        <v>1</v>
      </c>
    </row>
    <row r="2276" spans="1:183" x14ac:dyDescent="0.3">
      <c r="A2276" t="s">
        <v>58</v>
      </c>
      <c r="B2276" t="s">
        <v>53</v>
      </c>
      <c r="C2276" t="s">
        <v>106</v>
      </c>
      <c r="D2276" s="6">
        <v>44790</v>
      </c>
      <c r="FZ2276">
        <v>0</v>
      </c>
      <c r="GA2276">
        <v>1</v>
      </c>
    </row>
    <row r="2277" spans="1:183" x14ac:dyDescent="0.3">
      <c r="A2277" t="s">
        <v>58</v>
      </c>
      <c r="B2277" t="s">
        <v>53</v>
      </c>
      <c r="C2277" t="s">
        <v>106</v>
      </c>
      <c r="D2277" s="6">
        <v>44792</v>
      </c>
      <c r="FZ2277">
        <v>0</v>
      </c>
      <c r="GA2277">
        <v>1</v>
      </c>
    </row>
    <row r="2278" spans="1:183" x14ac:dyDescent="0.3">
      <c r="A2278" t="s">
        <v>58</v>
      </c>
      <c r="B2278" t="s">
        <v>53</v>
      </c>
      <c r="C2278" t="s">
        <v>106</v>
      </c>
      <c r="D2278" s="6">
        <v>44806</v>
      </c>
      <c r="FZ2278">
        <v>0</v>
      </c>
      <c r="GA2278">
        <v>1</v>
      </c>
    </row>
    <row r="2279" spans="1:183" x14ac:dyDescent="0.3">
      <c r="A2279" t="s">
        <v>58</v>
      </c>
      <c r="B2279" t="s">
        <v>53</v>
      </c>
      <c r="C2279" t="s">
        <v>106</v>
      </c>
      <c r="D2279" s="6">
        <v>44809</v>
      </c>
      <c r="FZ2279">
        <v>0</v>
      </c>
      <c r="GA2279">
        <v>1</v>
      </c>
    </row>
    <row r="2280" spans="1:183" x14ac:dyDescent="0.3">
      <c r="A2280" t="s">
        <v>58</v>
      </c>
      <c r="B2280" t="s">
        <v>53</v>
      </c>
      <c r="C2280" t="s">
        <v>106</v>
      </c>
      <c r="D2280" s="6">
        <v>44810</v>
      </c>
      <c r="FZ2280">
        <v>0</v>
      </c>
      <c r="GA2280">
        <v>1</v>
      </c>
    </row>
    <row r="2281" spans="1:183" x14ac:dyDescent="0.3">
      <c r="A2281" t="s">
        <v>58</v>
      </c>
      <c r="B2281" t="s">
        <v>53</v>
      </c>
      <c r="C2281" t="s">
        <v>106</v>
      </c>
      <c r="D2281" s="6">
        <v>44811</v>
      </c>
      <c r="FZ2281">
        <v>0</v>
      </c>
      <c r="GA2281">
        <v>1</v>
      </c>
    </row>
    <row r="2282" spans="1:183" x14ac:dyDescent="0.3">
      <c r="A2282" t="s">
        <v>58</v>
      </c>
      <c r="B2282" t="s">
        <v>53</v>
      </c>
      <c r="C2282" t="s">
        <v>106</v>
      </c>
      <c r="D2282" s="6">
        <v>44812</v>
      </c>
      <c r="FZ2282">
        <v>0</v>
      </c>
      <c r="GA2282">
        <v>1</v>
      </c>
    </row>
    <row r="2283" spans="1:183" x14ac:dyDescent="0.3">
      <c r="A2283" t="s">
        <v>58</v>
      </c>
      <c r="B2283" t="s">
        <v>53</v>
      </c>
      <c r="C2283" t="s">
        <v>106</v>
      </c>
      <c r="D2283" s="6">
        <v>44813</v>
      </c>
      <c r="FZ2283">
        <v>0</v>
      </c>
      <c r="GA2283">
        <v>1</v>
      </c>
    </row>
    <row r="2284" spans="1:183" x14ac:dyDescent="0.3">
      <c r="A2284" t="s">
        <v>58</v>
      </c>
      <c r="B2284" t="s">
        <v>53</v>
      </c>
      <c r="C2284" t="s">
        <v>107</v>
      </c>
      <c r="D2284" s="6">
        <v>44753</v>
      </c>
      <c r="FZ2284">
        <v>0</v>
      </c>
      <c r="GA2284">
        <v>1</v>
      </c>
    </row>
    <row r="2285" spans="1:183" x14ac:dyDescent="0.3">
      <c r="A2285" t="s">
        <v>58</v>
      </c>
      <c r="B2285" t="s">
        <v>53</v>
      </c>
      <c r="C2285" t="s">
        <v>107</v>
      </c>
      <c r="D2285" s="6">
        <v>44758</v>
      </c>
      <c r="FZ2285">
        <v>0</v>
      </c>
      <c r="GA2285">
        <v>1</v>
      </c>
    </row>
    <row r="2286" spans="1:183" x14ac:dyDescent="0.3">
      <c r="A2286" t="s">
        <v>58</v>
      </c>
      <c r="B2286" t="s">
        <v>53</v>
      </c>
      <c r="C2286" t="s">
        <v>107</v>
      </c>
      <c r="D2286" s="6">
        <v>44759</v>
      </c>
      <c r="FZ2286">
        <v>0</v>
      </c>
      <c r="GA2286">
        <v>1</v>
      </c>
    </row>
    <row r="2287" spans="1:183" x14ac:dyDescent="0.3">
      <c r="A2287" t="s">
        <v>58</v>
      </c>
      <c r="B2287" t="s">
        <v>53</v>
      </c>
      <c r="C2287" t="s">
        <v>107</v>
      </c>
      <c r="D2287" s="6">
        <v>44766</v>
      </c>
      <c r="FZ2287">
        <v>0</v>
      </c>
      <c r="GA2287">
        <v>1</v>
      </c>
    </row>
    <row r="2288" spans="1:183" x14ac:dyDescent="0.3">
      <c r="A2288" t="s">
        <v>58</v>
      </c>
      <c r="B2288" t="s">
        <v>53</v>
      </c>
      <c r="C2288" t="s">
        <v>107</v>
      </c>
      <c r="D2288" s="6">
        <v>44771</v>
      </c>
      <c r="FZ2288">
        <v>0</v>
      </c>
      <c r="GA2288">
        <v>1</v>
      </c>
    </row>
    <row r="2289" spans="1:183" x14ac:dyDescent="0.3">
      <c r="A2289" t="s">
        <v>58</v>
      </c>
      <c r="B2289" t="s">
        <v>53</v>
      </c>
      <c r="C2289" t="s">
        <v>107</v>
      </c>
      <c r="D2289" s="6">
        <v>44789</v>
      </c>
      <c r="FZ2289">
        <v>0</v>
      </c>
      <c r="GA2289">
        <v>1</v>
      </c>
    </row>
    <row r="2290" spans="1:183" x14ac:dyDescent="0.3">
      <c r="A2290" t="s">
        <v>58</v>
      </c>
      <c r="B2290" t="s">
        <v>53</v>
      </c>
      <c r="C2290" t="s">
        <v>107</v>
      </c>
      <c r="D2290" s="6">
        <v>44790</v>
      </c>
      <c r="FZ2290">
        <v>0</v>
      </c>
      <c r="GA2290">
        <v>1</v>
      </c>
    </row>
    <row r="2291" spans="1:183" x14ac:dyDescent="0.3">
      <c r="A2291" t="s">
        <v>58</v>
      </c>
      <c r="B2291" t="s">
        <v>53</v>
      </c>
      <c r="C2291" t="s">
        <v>107</v>
      </c>
      <c r="D2291" s="6">
        <v>44792</v>
      </c>
      <c r="FZ2291">
        <v>0</v>
      </c>
      <c r="GA2291">
        <v>1</v>
      </c>
    </row>
    <row r="2292" spans="1:183" x14ac:dyDescent="0.3">
      <c r="A2292" t="s">
        <v>58</v>
      </c>
      <c r="B2292" t="s">
        <v>53</v>
      </c>
      <c r="C2292" t="s">
        <v>107</v>
      </c>
      <c r="D2292" s="6">
        <v>44806</v>
      </c>
      <c r="FZ2292">
        <v>0</v>
      </c>
      <c r="GA2292">
        <v>1</v>
      </c>
    </row>
    <row r="2293" spans="1:183" x14ac:dyDescent="0.3">
      <c r="A2293" t="s">
        <v>58</v>
      </c>
      <c r="B2293" t="s">
        <v>53</v>
      </c>
      <c r="C2293" t="s">
        <v>107</v>
      </c>
      <c r="D2293" s="6">
        <v>44809</v>
      </c>
      <c r="FZ2293">
        <v>0</v>
      </c>
      <c r="GA2293">
        <v>1</v>
      </c>
    </row>
    <row r="2294" spans="1:183" x14ac:dyDescent="0.3">
      <c r="A2294" t="s">
        <v>58</v>
      </c>
      <c r="B2294" t="s">
        <v>53</v>
      </c>
      <c r="C2294" t="s">
        <v>107</v>
      </c>
      <c r="D2294" s="6">
        <v>44810</v>
      </c>
      <c r="FZ2294">
        <v>0</v>
      </c>
      <c r="GA2294">
        <v>1</v>
      </c>
    </row>
    <row r="2295" spans="1:183" x14ac:dyDescent="0.3">
      <c r="A2295" t="s">
        <v>58</v>
      </c>
      <c r="B2295" t="s">
        <v>53</v>
      </c>
      <c r="C2295" t="s">
        <v>107</v>
      </c>
      <c r="D2295" s="6">
        <v>44811</v>
      </c>
      <c r="FZ2295">
        <v>0</v>
      </c>
      <c r="GA2295">
        <v>1</v>
      </c>
    </row>
    <row r="2296" spans="1:183" x14ac:dyDescent="0.3">
      <c r="A2296" t="s">
        <v>58</v>
      </c>
      <c r="B2296" t="s">
        <v>53</v>
      </c>
      <c r="C2296" t="s">
        <v>107</v>
      </c>
      <c r="D2296" s="6">
        <v>44812</v>
      </c>
      <c r="FZ2296">
        <v>0</v>
      </c>
      <c r="GA2296">
        <v>1</v>
      </c>
    </row>
    <row r="2297" spans="1:183" x14ac:dyDescent="0.3">
      <c r="A2297" t="s">
        <v>58</v>
      </c>
      <c r="B2297" t="s">
        <v>53</v>
      </c>
      <c r="C2297" t="s">
        <v>107</v>
      </c>
      <c r="D2297" s="6">
        <v>44813</v>
      </c>
      <c r="FZ2297">
        <v>0</v>
      </c>
      <c r="GA2297">
        <v>1</v>
      </c>
    </row>
    <row r="2298" spans="1:183" x14ac:dyDescent="0.3">
      <c r="A2298" t="s">
        <v>58</v>
      </c>
      <c r="B2298" t="s">
        <v>53</v>
      </c>
      <c r="C2298" t="s">
        <v>97</v>
      </c>
      <c r="D2298" s="6">
        <v>44753</v>
      </c>
      <c r="FZ2298">
        <v>0</v>
      </c>
      <c r="GA2298">
        <v>1</v>
      </c>
    </row>
    <row r="2299" spans="1:183" x14ac:dyDescent="0.3">
      <c r="A2299" t="s">
        <v>58</v>
      </c>
      <c r="B2299" t="s">
        <v>53</v>
      </c>
      <c r="C2299" t="s">
        <v>97</v>
      </c>
      <c r="D2299" s="6">
        <v>44758</v>
      </c>
      <c r="FZ2299">
        <v>0</v>
      </c>
      <c r="GA2299">
        <v>1</v>
      </c>
    </row>
    <row r="2300" spans="1:183" x14ac:dyDescent="0.3">
      <c r="A2300" t="s">
        <v>58</v>
      </c>
      <c r="B2300" t="s">
        <v>53</v>
      </c>
      <c r="C2300" t="s">
        <v>97</v>
      </c>
      <c r="D2300" s="6">
        <v>44759</v>
      </c>
      <c r="FZ2300">
        <v>0</v>
      </c>
      <c r="GA2300">
        <v>1</v>
      </c>
    </row>
    <row r="2301" spans="1:183" x14ac:dyDescent="0.3">
      <c r="A2301" t="s">
        <v>58</v>
      </c>
      <c r="B2301" t="s">
        <v>53</v>
      </c>
      <c r="C2301" t="s">
        <v>97</v>
      </c>
      <c r="D2301" s="6">
        <v>44766</v>
      </c>
      <c r="FZ2301">
        <v>0</v>
      </c>
      <c r="GA2301">
        <v>1</v>
      </c>
    </row>
    <row r="2302" spans="1:183" x14ac:dyDescent="0.3">
      <c r="A2302" t="s">
        <v>58</v>
      </c>
      <c r="B2302" t="s">
        <v>53</v>
      </c>
      <c r="C2302" t="s">
        <v>97</v>
      </c>
      <c r="D2302" s="6">
        <v>44771</v>
      </c>
      <c r="FZ2302">
        <v>0</v>
      </c>
      <c r="GA2302">
        <v>1</v>
      </c>
    </row>
    <row r="2303" spans="1:183" x14ac:dyDescent="0.3">
      <c r="A2303" t="s">
        <v>58</v>
      </c>
      <c r="B2303" t="s">
        <v>53</v>
      </c>
      <c r="C2303" t="s">
        <v>97</v>
      </c>
      <c r="D2303" s="6">
        <v>44789</v>
      </c>
      <c r="FZ2303">
        <v>0</v>
      </c>
      <c r="GA2303">
        <v>1</v>
      </c>
    </row>
    <row r="2304" spans="1:183" x14ac:dyDescent="0.3">
      <c r="A2304" t="s">
        <v>58</v>
      </c>
      <c r="B2304" t="s">
        <v>53</v>
      </c>
      <c r="C2304" t="s">
        <v>97</v>
      </c>
      <c r="D2304" s="6">
        <v>44790</v>
      </c>
      <c r="FZ2304">
        <v>0</v>
      </c>
      <c r="GA2304">
        <v>1</v>
      </c>
    </row>
    <row r="2305" spans="1:183" x14ac:dyDescent="0.3">
      <c r="A2305" t="s">
        <v>58</v>
      </c>
      <c r="B2305" t="s">
        <v>53</v>
      </c>
      <c r="C2305" t="s">
        <v>97</v>
      </c>
      <c r="D2305" s="6">
        <v>44792</v>
      </c>
      <c r="FZ2305">
        <v>0</v>
      </c>
      <c r="GA2305">
        <v>1</v>
      </c>
    </row>
    <row r="2306" spans="1:183" x14ac:dyDescent="0.3">
      <c r="A2306" t="s">
        <v>58</v>
      </c>
      <c r="B2306" t="s">
        <v>53</v>
      </c>
      <c r="C2306" t="s">
        <v>97</v>
      </c>
      <c r="D2306" s="6">
        <v>44806</v>
      </c>
      <c r="FZ2306">
        <v>0</v>
      </c>
      <c r="GA2306">
        <v>1</v>
      </c>
    </row>
    <row r="2307" spans="1:183" x14ac:dyDescent="0.3">
      <c r="A2307" t="s">
        <v>58</v>
      </c>
      <c r="B2307" t="s">
        <v>53</v>
      </c>
      <c r="C2307" t="s">
        <v>97</v>
      </c>
      <c r="D2307" s="6">
        <v>44809</v>
      </c>
      <c r="FZ2307">
        <v>0</v>
      </c>
      <c r="GA2307">
        <v>1</v>
      </c>
    </row>
    <row r="2308" spans="1:183" x14ac:dyDescent="0.3">
      <c r="A2308" t="s">
        <v>58</v>
      </c>
      <c r="B2308" t="s">
        <v>53</v>
      </c>
      <c r="C2308" t="s">
        <v>97</v>
      </c>
      <c r="D2308" s="6">
        <v>44810</v>
      </c>
      <c r="FZ2308">
        <v>0</v>
      </c>
      <c r="GA2308">
        <v>1</v>
      </c>
    </row>
    <row r="2309" spans="1:183" x14ac:dyDescent="0.3">
      <c r="A2309" t="s">
        <v>58</v>
      </c>
      <c r="B2309" t="s">
        <v>53</v>
      </c>
      <c r="C2309" t="s">
        <v>97</v>
      </c>
      <c r="D2309" s="6">
        <v>44811</v>
      </c>
      <c r="FZ2309">
        <v>0</v>
      </c>
      <c r="GA2309">
        <v>1</v>
      </c>
    </row>
    <row r="2310" spans="1:183" x14ac:dyDescent="0.3">
      <c r="A2310" t="s">
        <v>58</v>
      </c>
      <c r="B2310" t="s">
        <v>53</v>
      </c>
      <c r="C2310" t="s">
        <v>97</v>
      </c>
      <c r="D2310" s="6">
        <v>44812</v>
      </c>
      <c r="FZ2310">
        <v>0</v>
      </c>
      <c r="GA2310">
        <v>1</v>
      </c>
    </row>
    <row r="2311" spans="1:183" x14ac:dyDescent="0.3">
      <c r="A2311" t="s">
        <v>58</v>
      </c>
      <c r="B2311" t="s">
        <v>53</v>
      </c>
      <c r="C2311" t="s">
        <v>97</v>
      </c>
      <c r="D2311" s="6">
        <v>44813</v>
      </c>
      <c r="FZ2311">
        <v>0</v>
      </c>
      <c r="GA2311">
        <v>1</v>
      </c>
    </row>
    <row r="2312" spans="1:183" x14ac:dyDescent="0.3">
      <c r="A2312" t="s">
        <v>58</v>
      </c>
      <c r="B2312" t="s">
        <v>53</v>
      </c>
      <c r="C2312" t="s">
        <v>96</v>
      </c>
      <c r="D2312" s="6">
        <v>44753</v>
      </c>
      <c r="FZ2312">
        <v>0</v>
      </c>
      <c r="GA2312">
        <v>1</v>
      </c>
    </row>
    <row r="2313" spans="1:183" x14ac:dyDescent="0.3">
      <c r="A2313" t="s">
        <v>58</v>
      </c>
      <c r="B2313" t="s">
        <v>53</v>
      </c>
      <c r="C2313" t="s">
        <v>96</v>
      </c>
      <c r="D2313" s="6">
        <v>44758</v>
      </c>
      <c r="FZ2313">
        <v>0</v>
      </c>
      <c r="GA2313">
        <v>1</v>
      </c>
    </row>
    <row r="2314" spans="1:183" x14ac:dyDescent="0.3">
      <c r="A2314" t="s">
        <v>58</v>
      </c>
      <c r="B2314" t="s">
        <v>53</v>
      </c>
      <c r="C2314" t="s">
        <v>96</v>
      </c>
      <c r="D2314" s="6">
        <v>44759</v>
      </c>
      <c r="FZ2314">
        <v>0</v>
      </c>
      <c r="GA2314">
        <v>1</v>
      </c>
    </row>
    <row r="2315" spans="1:183" x14ac:dyDescent="0.3">
      <c r="A2315" t="s">
        <v>58</v>
      </c>
      <c r="B2315" t="s">
        <v>53</v>
      </c>
      <c r="C2315" t="s">
        <v>96</v>
      </c>
      <c r="D2315" s="6">
        <v>44766</v>
      </c>
      <c r="FZ2315">
        <v>0</v>
      </c>
      <c r="GA2315">
        <v>1</v>
      </c>
    </row>
    <row r="2316" spans="1:183" x14ac:dyDescent="0.3">
      <c r="A2316" t="s">
        <v>58</v>
      </c>
      <c r="B2316" t="s">
        <v>53</v>
      </c>
      <c r="C2316" t="s">
        <v>96</v>
      </c>
      <c r="D2316" s="6">
        <v>44771</v>
      </c>
      <c r="FZ2316">
        <v>0</v>
      </c>
      <c r="GA2316">
        <v>1</v>
      </c>
    </row>
    <row r="2317" spans="1:183" x14ac:dyDescent="0.3">
      <c r="A2317" t="s">
        <v>58</v>
      </c>
      <c r="B2317" t="s">
        <v>53</v>
      </c>
      <c r="C2317" t="s">
        <v>96</v>
      </c>
      <c r="D2317" s="6">
        <v>44789</v>
      </c>
      <c r="FZ2317">
        <v>0</v>
      </c>
      <c r="GA2317">
        <v>1</v>
      </c>
    </row>
    <row r="2318" spans="1:183" x14ac:dyDescent="0.3">
      <c r="A2318" t="s">
        <v>58</v>
      </c>
      <c r="B2318" t="s">
        <v>53</v>
      </c>
      <c r="C2318" t="s">
        <v>96</v>
      </c>
      <c r="D2318" s="6">
        <v>44790</v>
      </c>
      <c r="FZ2318">
        <v>0</v>
      </c>
      <c r="GA2318">
        <v>1</v>
      </c>
    </row>
    <row r="2319" spans="1:183" x14ac:dyDescent="0.3">
      <c r="A2319" t="s">
        <v>58</v>
      </c>
      <c r="B2319" t="s">
        <v>53</v>
      </c>
      <c r="C2319" t="s">
        <v>96</v>
      </c>
      <c r="D2319" s="6">
        <v>44792</v>
      </c>
      <c r="FZ2319">
        <v>0</v>
      </c>
      <c r="GA2319">
        <v>1</v>
      </c>
    </row>
    <row r="2320" spans="1:183" x14ac:dyDescent="0.3">
      <c r="A2320" t="s">
        <v>58</v>
      </c>
      <c r="B2320" t="s">
        <v>53</v>
      </c>
      <c r="C2320" t="s">
        <v>96</v>
      </c>
      <c r="D2320" s="6">
        <v>44806</v>
      </c>
      <c r="FZ2320">
        <v>0</v>
      </c>
      <c r="GA2320">
        <v>1</v>
      </c>
    </row>
    <row r="2321" spans="1:183" x14ac:dyDescent="0.3">
      <c r="A2321" t="s">
        <v>58</v>
      </c>
      <c r="B2321" t="s">
        <v>53</v>
      </c>
      <c r="C2321" t="s">
        <v>96</v>
      </c>
      <c r="D2321" s="6">
        <v>44809</v>
      </c>
      <c r="FZ2321">
        <v>0</v>
      </c>
      <c r="GA2321">
        <v>1</v>
      </c>
    </row>
    <row r="2322" spans="1:183" x14ac:dyDescent="0.3">
      <c r="A2322" t="s">
        <v>58</v>
      </c>
      <c r="B2322" t="s">
        <v>53</v>
      </c>
      <c r="C2322" t="s">
        <v>96</v>
      </c>
      <c r="D2322" s="6">
        <v>44810</v>
      </c>
      <c r="FZ2322">
        <v>0</v>
      </c>
      <c r="GA2322">
        <v>1</v>
      </c>
    </row>
    <row r="2323" spans="1:183" x14ac:dyDescent="0.3">
      <c r="A2323" t="s">
        <v>58</v>
      </c>
      <c r="B2323" t="s">
        <v>53</v>
      </c>
      <c r="C2323" t="s">
        <v>96</v>
      </c>
      <c r="D2323" s="6">
        <v>44811</v>
      </c>
      <c r="FZ2323">
        <v>0</v>
      </c>
      <c r="GA2323">
        <v>1</v>
      </c>
    </row>
    <row r="2324" spans="1:183" x14ac:dyDescent="0.3">
      <c r="A2324" t="s">
        <v>58</v>
      </c>
      <c r="B2324" t="s">
        <v>53</v>
      </c>
      <c r="C2324" t="s">
        <v>96</v>
      </c>
      <c r="D2324" s="6">
        <v>44812</v>
      </c>
      <c r="FZ2324">
        <v>0</v>
      </c>
      <c r="GA2324">
        <v>1</v>
      </c>
    </row>
    <row r="2325" spans="1:183" x14ac:dyDescent="0.3">
      <c r="A2325" t="s">
        <v>58</v>
      </c>
      <c r="B2325" t="s">
        <v>53</v>
      </c>
      <c r="C2325" t="s">
        <v>96</v>
      </c>
      <c r="D2325" s="6">
        <v>44813</v>
      </c>
      <c r="FZ2325">
        <v>0</v>
      </c>
      <c r="GA2325">
        <v>1</v>
      </c>
    </row>
    <row r="2326" spans="1:183" x14ac:dyDescent="0.3">
      <c r="A2326" t="s">
        <v>58</v>
      </c>
      <c r="B2326" t="s">
        <v>53</v>
      </c>
      <c r="C2326" t="s">
        <v>98</v>
      </c>
      <c r="D2326" s="6">
        <v>44753</v>
      </c>
      <c r="FZ2326">
        <v>0</v>
      </c>
      <c r="GA2326">
        <v>1</v>
      </c>
    </row>
    <row r="2327" spans="1:183" x14ac:dyDescent="0.3">
      <c r="A2327" t="s">
        <v>58</v>
      </c>
      <c r="B2327" t="s">
        <v>53</v>
      </c>
      <c r="C2327" t="s">
        <v>98</v>
      </c>
      <c r="D2327" s="6">
        <v>44758</v>
      </c>
      <c r="FZ2327">
        <v>0</v>
      </c>
      <c r="GA2327">
        <v>1</v>
      </c>
    </row>
    <row r="2328" spans="1:183" x14ac:dyDescent="0.3">
      <c r="A2328" t="s">
        <v>58</v>
      </c>
      <c r="B2328" t="s">
        <v>53</v>
      </c>
      <c r="C2328" t="s">
        <v>98</v>
      </c>
      <c r="D2328" s="6">
        <v>44759</v>
      </c>
      <c r="FZ2328">
        <v>0</v>
      </c>
      <c r="GA2328">
        <v>1</v>
      </c>
    </row>
    <row r="2329" spans="1:183" x14ac:dyDescent="0.3">
      <c r="A2329" t="s">
        <v>58</v>
      </c>
      <c r="B2329" t="s">
        <v>53</v>
      </c>
      <c r="C2329" t="s">
        <v>98</v>
      </c>
      <c r="D2329" s="6">
        <v>44766</v>
      </c>
      <c r="FZ2329">
        <v>0</v>
      </c>
      <c r="GA2329">
        <v>1</v>
      </c>
    </row>
    <row r="2330" spans="1:183" x14ac:dyDescent="0.3">
      <c r="A2330" t="s">
        <v>58</v>
      </c>
      <c r="B2330" t="s">
        <v>53</v>
      </c>
      <c r="C2330" t="s">
        <v>98</v>
      </c>
      <c r="D2330" s="6">
        <v>44771</v>
      </c>
      <c r="FZ2330">
        <v>0</v>
      </c>
      <c r="GA2330">
        <v>1</v>
      </c>
    </row>
    <row r="2331" spans="1:183" x14ac:dyDescent="0.3">
      <c r="A2331" t="s">
        <v>58</v>
      </c>
      <c r="B2331" t="s">
        <v>53</v>
      </c>
      <c r="C2331" t="s">
        <v>98</v>
      </c>
      <c r="D2331" s="6">
        <v>44789</v>
      </c>
      <c r="FZ2331">
        <v>0</v>
      </c>
      <c r="GA2331">
        <v>1</v>
      </c>
    </row>
    <row r="2332" spans="1:183" x14ac:dyDescent="0.3">
      <c r="A2332" t="s">
        <v>58</v>
      </c>
      <c r="B2332" t="s">
        <v>53</v>
      </c>
      <c r="C2332" t="s">
        <v>98</v>
      </c>
      <c r="D2332" s="6">
        <v>44790</v>
      </c>
      <c r="FZ2332">
        <v>0</v>
      </c>
      <c r="GA2332">
        <v>1</v>
      </c>
    </row>
    <row r="2333" spans="1:183" x14ac:dyDescent="0.3">
      <c r="A2333" t="s">
        <v>58</v>
      </c>
      <c r="B2333" t="s">
        <v>53</v>
      </c>
      <c r="C2333" t="s">
        <v>98</v>
      </c>
      <c r="D2333" s="6">
        <v>44792</v>
      </c>
      <c r="FZ2333">
        <v>0</v>
      </c>
      <c r="GA2333">
        <v>1</v>
      </c>
    </row>
    <row r="2334" spans="1:183" x14ac:dyDescent="0.3">
      <c r="A2334" t="s">
        <v>58</v>
      </c>
      <c r="B2334" t="s">
        <v>53</v>
      </c>
      <c r="C2334" t="s">
        <v>98</v>
      </c>
      <c r="D2334" s="6">
        <v>44806</v>
      </c>
      <c r="FZ2334">
        <v>0</v>
      </c>
      <c r="GA2334">
        <v>1</v>
      </c>
    </row>
    <row r="2335" spans="1:183" x14ac:dyDescent="0.3">
      <c r="A2335" t="s">
        <v>58</v>
      </c>
      <c r="B2335" t="s">
        <v>53</v>
      </c>
      <c r="C2335" t="s">
        <v>98</v>
      </c>
      <c r="D2335" s="6">
        <v>44809</v>
      </c>
      <c r="FZ2335">
        <v>0</v>
      </c>
      <c r="GA2335">
        <v>1</v>
      </c>
    </row>
    <row r="2336" spans="1:183" x14ac:dyDescent="0.3">
      <c r="A2336" t="s">
        <v>58</v>
      </c>
      <c r="B2336" t="s">
        <v>53</v>
      </c>
      <c r="C2336" t="s">
        <v>98</v>
      </c>
      <c r="D2336" s="6">
        <v>44810</v>
      </c>
      <c r="FZ2336">
        <v>0</v>
      </c>
      <c r="GA2336">
        <v>1</v>
      </c>
    </row>
    <row r="2337" spans="1:183" x14ac:dyDescent="0.3">
      <c r="A2337" t="s">
        <v>58</v>
      </c>
      <c r="B2337" t="s">
        <v>53</v>
      </c>
      <c r="C2337" t="s">
        <v>98</v>
      </c>
      <c r="D2337" s="6">
        <v>44811</v>
      </c>
      <c r="FZ2337">
        <v>0</v>
      </c>
      <c r="GA2337">
        <v>1</v>
      </c>
    </row>
    <row r="2338" spans="1:183" x14ac:dyDescent="0.3">
      <c r="A2338" t="s">
        <v>58</v>
      </c>
      <c r="B2338" t="s">
        <v>53</v>
      </c>
      <c r="C2338" t="s">
        <v>98</v>
      </c>
      <c r="D2338" s="6">
        <v>44812</v>
      </c>
      <c r="FZ2338">
        <v>0</v>
      </c>
      <c r="GA2338">
        <v>1</v>
      </c>
    </row>
    <row r="2339" spans="1:183" x14ac:dyDescent="0.3">
      <c r="A2339" t="s">
        <v>58</v>
      </c>
      <c r="B2339" t="s">
        <v>53</v>
      </c>
      <c r="C2339" t="s">
        <v>98</v>
      </c>
      <c r="D2339" s="6">
        <v>44813</v>
      </c>
      <c r="FZ2339">
        <v>0</v>
      </c>
      <c r="GA2339">
        <v>1</v>
      </c>
    </row>
    <row r="2340" spans="1:183" x14ac:dyDescent="0.3">
      <c r="A2340" t="s">
        <v>58</v>
      </c>
      <c r="B2340" t="s">
        <v>53</v>
      </c>
      <c r="C2340" t="s">
        <v>105</v>
      </c>
      <c r="D2340" s="6">
        <v>44753</v>
      </c>
      <c r="FZ2340">
        <v>0</v>
      </c>
      <c r="GA2340">
        <v>1</v>
      </c>
    </row>
    <row r="2341" spans="1:183" x14ac:dyDescent="0.3">
      <c r="A2341" t="s">
        <v>58</v>
      </c>
      <c r="B2341" t="s">
        <v>53</v>
      </c>
      <c r="C2341" t="s">
        <v>105</v>
      </c>
      <c r="D2341" s="6">
        <v>44758</v>
      </c>
      <c r="FZ2341">
        <v>0</v>
      </c>
      <c r="GA2341">
        <v>1</v>
      </c>
    </row>
    <row r="2342" spans="1:183" x14ac:dyDescent="0.3">
      <c r="A2342" t="s">
        <v>58</v>
      </c>
      <c r="B2342" t="s">
        <v>53</v>
      </c>
      <c r="C2342" t="s">
        <v>105</v>
      </c>
      <c r="D2342" s="6">
        <v>44759</v>
      </c>
      <c r="FZ2342">
        <v>0</v>
      </c>
      <c r="GA2342">
        <v>1</v>
      </c>
    </row>
    <row r="2343" spans="1:183" x14ac:dyDescent="0.3">
      <c r="A2343" t="s">
        <v>58</v>
      </c>
      <c r="B2343" t="s">
        <v>53</v>
      </c>
      <c r="C2343" t="s">
        <v>105</v>
      </c>
      <c r="D2343" s="6">
        <v>44766</v>
      </c>
      <c r="FZ2343">
        <v>0</v>
      </c>
      <c r="GA2343">
        <v>1</v>
      </c>
    </row>
    <row r="2344" spans="1:183" x14ac:dyDescent="0.3">
      <c r="A2344" t="s">
        <v>58</v>
      </c>
      <c r="B2344" t="s">
        <v>53</v>
      </c>
      <c r="C2344" t="s">
        <v>105</v>
      </c>
      <c r="D2344" s="6">
        <v>44771</v>
      </c>
      <c r="FZ2344">
        <v>0</v>
      </c>
      <c r="GA2344">
        <v>1</v>
      </c>
    </row>
    <row r="2345" spans="1:183" x14ac:dyDescent="0.3">
      <c r="A2345" t="s">
        <v>58</v>
      </c>
      <c r="B2345" t="s">
        <v>53</v>
      </c>
      <c r="C2345" t="s">
        <v>105</v>
      </c>
      <c r="D2345" s="6">
        <v>44789</v>
      </c>
      <c r="FZ2345">
        <v>0</v>
      </c>
      <c r="GA2345">
        <v>1</v>
      </c>
    </row>
    <row r="2346" spans="1:183" x14ac:dyDescent="0.3">
      <c r="A2346" t="s">
        <v>58</v>
      </c>
      <c r="B2346" t="s">
        <v>53</v>
      </c>
      <c r="C2346" t="s">
        <v>105</v>
      </c>
      <c r="D2346" s="6">
        <v>44790</v>
      </c>
      <c r="FZ2346">
        <v>0</v>
      </c>
      <c r="GA2346">
        <v>1</v>
      </c>
    </row>
    <row r="2347" spans="1:183" x14ac:dyDescent="0.3">
      <c r="A2347" t="s">
        <v>58</v>
      </c>
      <c r="B2347" t="s">
        <v>53</v>
      </c>
      <c r="C2347" t="s">
        <v>105</v>
      </c>
      <c r="D2347" s="6">
        <v>44792</v>
      </c>
      <c r="FZ2347">
        <v>0</v>
      </c>
      <c r="GA2347">
        <v>1</v>
      </c>
    </row>
    <row r="2348" spans="1:183" x14ac:dyDescent="0.3">
      <c r="A2348" t="s">
        <v>58</v>
      </c>
      <c r="B2348" t="s">
        <v>53</v>
      </c>
      <c r="C2348" t="s">
        <v>105</v>
      </c>
      <c r="D2348" s="6">
        <v>44806</v>
      </c>
      <c r="FZ2348">
        <v>0</v>
      </c>
      <c r="GA2348">
        <v>1</v>
      </c>
    </row>
    <row r="2349" spans="1:183" x14ac:dyDescent="0.3">
      <c r="A2349" t="s">
        <v>58</v>
      </c>
      <c r="B2349" t="s">
        <v>53</v>
      </c>
      <c r="C2349" t="s">
        <v>105</v>
      </c>
      <c r="D2349" s="6">
        <v>44809</v>
      </c>
      <c r="FZ2349">
        <v>0</v>
      </c>
      <c r="GA2349">
        <v>1</v>
      </c>
    </row>
    <row r="2350" spans="1:183" x14ac:dyDescent="0.3">
      <c r="A2350" t="s">
        <v>58</v>
      </c>
      <c r="B2350" t="s">
        <v>53</v>
      </c>
      <c r="C2350" t="s">
        <v>105</v>
      </c>
      <c r="D2350" s="6">
        <v>44810</v>
      </c>
      <c r="FZ2350">
        <v>0</v>
      </c>
      <c r="GA2350">
        <v>1</v>
      </c>
    </row>
    <row r="2351" spans="1:183" x14ac:dyDescent="0.3">
      <c r="A2351" t="s">
        <v>58</v>
      </c>
      <c r="B2351" t="s">
        <v>53</v>
      </c>
      <c r="C2351" t="s">
        <v>105</v>
      </c>
      <c r="D2351" s="6">
        <v>44811</v>
      </c>
      <c r="FZ2351">
        <v>0</v>
      </c>
      <c r="GA2351">
        <v>1</v>
      </c>
    </row>
    <row r="2352" spans="1:183" x14ac:dyDescent="0.3">
      <c r="A2352" t="s">
        <v>58</v>
      </c>
      <c r="B2352" t="s">
        <v>53</v>
      </c>
      <c r="C2352" t="s">
        <v>105</v>
      </c>
      <c r="D2352" s="6">
        <v>44812</v>
      </c>
      <c r="FZ2352">
        <v>0</v>
      </c>
      <c r="GA2352">
        <v>1</v>
      </c>
    </row>
    <row r="2353" spans="1:183" x14ac:dyDescent="0.3">
      <c r="A2353" t="s">
        <v>58</v>
      </c>
      <c r="B2353" t="s">
        <v>53</v>
      </c>
      <c r="C2353" t="s">
        <v>105</v>
      </c>
      <c r="D2353" s="6">
        <v>44813</v>
      </c>
      <c r="FZ2353">
        <v>0</v>
      </c>
      <c r="GA2353">
        <v>1</v>
      </c>
    </row>
    <row r="2354" spans="1:183" x14ac:dyDescent="0.3">
      <c r="A2354" t="s">
        <v>58</v>
      </c>
      <c r="B2354" t="s">
        <v>53</v>
      </c>
      <c r="C2354" t="s">
        <v>93</v>
      </c>
      <c r="D2354" s="6">
        <v>44753</v>
      </c>
      <c r="FZ2354">
        <v>0</v>
      </c>
      <c r="GA2354">
        <v>1</v>
      </c>
    </row>
    <row r="2355" spans="1:183" x14ac:dyDescent="0.3">
      <c r="A2355" t="s">
        <v>58</v>
      </c>
      <c r="B2355" t="s">
        <v>53</v>
      </c>
      <c r="C2355" t="s">
        <v>93</v>
      </c>
      <c r="D2355" s="6">
        <v>44758</v>
      </c>
      <c r="FZ2355">
        <v>0</v>
      </c>
      <c r="GA2355">
        <v>1</v>
      </c>
    </row>
    <row r="2356" spans="1:183" x14ac:dyDescent="0.3">
      <c r="A2356" t="s">
        <v>58</v>
      </c>
      <c r="B2356" t="s">
        <v>53</v>
      </c>
      <c r="C2356" t="s">
        <v>93</v>
      </c>
      <c r="D2356" s="6">
        <v>44759</v>
      </c>
      <c r="FZ2356">
        <v>0</v>
      </c>
      <c r="GA2356">
        <v>1</v>
      </c>
    </row>
    <row r="2357" spans="1:183" x14ac:dyDescent="0.3">
      <c r="A2357" t="s">
        <v>58</v>
      </c>
      <c r="B2357" t="s">
        <v>53</v>
      </c>
      <c r="C2357" t="s">
        <v>93</v>
      </c>
      <c r="D2357" s="6">
        <v>44766</v>
      </c>
      <c r="FZ2357">
        <v>0</v>
      </c>
      <c r="GA2357">
        <v>1</v>
      </c>
    </row>
    <row r="2358" spans="1:183" x14ac:dyDescent="0.3">
      <c r="A2358" t="s">
        <v>58</v>
      </c>
      <c r="B2358" t="s">
        <v>53</v>
      </c>
      <c r="C2358" t="s">
        <v>93</v>
      </c>
      <c r="D2358" s="6">
        <v>44771</v>
      </c>
      <c r="FZ2358">
        <v>0</v>
      </c>
      <c r="GA2358">
        <v>1</v>
      </c>
    </row>
    <row r="2359" spans="1:183" x14ac:dyDescent="0.3">
      <c r="A2359" t="s">
        <v>58</v>
      </c>
      <c r="B2359" t="s">
        <v>53</v>
      </c>
      <c r="C2359" t="s">
        <v>93</v>
      </c>
      <c r="D2359" s="6">
        <v>44789</v>
      </c>
      <c r="FZ2359">
        <v>0</v>
      </c>
      <c r="GA2359">
        <v>1</v>
      </c>
    </row>
    <row r="2360" spans="1:183" x14ac:dyDescent="0.3">
      <c r="A2360" t="s">
        <v>58</v>
      </c>
      <c r="B2360" t="s">
        <v>53</v>
      </c>
      <c r="C2360" t="s">
        <v>93</v>
      </c>
      <c r="D2360" s="6">
        <v>44790</v>
      </c>
      <c r="FZ2360">
        <v>0</v>
      </c>
      <c r="GA2360">
        <v>1</v>
      </c>
    </row>
    <row r="2361" spans="1:183" x14ac:dyDescent="0.3">
      <c r="A2361" t="s">
        <v>58</v>
      </c>
      <c r="B2361" t="s">
        <v>53</v>
      </c>
      <c r="C2361" t="s">
        <v>93</v>
      </c>
      <c r="D2361" s="6">
        <v>44792</v>
      </c>
      <c r="FZ2361">
        <v>0</v>
      </c>
      <c r="GA2361">
        <v>1</v>
      </c>
    </row>
    <row r="2362" spans="1:183" x14ac:dyDescent="0.3">
      <c r="A2362" t="s">
        <v>58</v>
      </c>
      <c r="B2362" t="s">
        <v>53</v>
      </c>
      <c r="C2362" t="s">
        <v>93</v>
      </c>
      <c r="D2362" s="6">
        <v>44806</v>
      </c>
      <c r="FZ2362">
        <v>0</v>
      </c>
      <c r="GA2362">
        <v>1</v>
      </c>
    </row>
    <row r="2363" spans="1:183" x14ac:dyDescent="0.3">
      <c r="A2363" t="s">
        <v>58</v>
      </c>
      <c r="B2363" t="s">
        <v>53</v>
      </c>
      <c r="C2363" t="s">
        <v>93</v>
      </c>
      <c r="D2363" s="6">
        <v>44809</v>
      </c>
      <c r="FZ2363">
        <v>0</v>
      </c>
      <c r="GA2363">
        <v>1</v>
      </c>
    </row>
    <row r="2364" spans="1:183" x14ac:dyDescent="0.3">
      <c r="A2364" t="s">
        <v>58</v>
      </c>
      <c r="B2364" t="s">
        <v>53</v>
      </c>
      <c r="C2364" t="s">
        <v>93</v>
      </c>
      <c r="D2364" s="6">
        <v>44810</v>
      </c>
      <c r="FZ2364">
        <v>0</v>
      </c>
      <c r="GA2364">
        <v>1</v>
      </c>
    </row>
    <row r="2365" spans="1:183" x14ac:dyDescent="0.3">
      <c r="A2365" t="s">
        <v>58</v>
      </c>
      <c r="B2365" t="s">
        <v>53</v>
      </c>
      <c r="C2365" t="s">
        <v>93</v>
      </c>
      <c r="D2365" s="6">
        <v>44811</v>
      </c>
      <c r="FZ2365">
        <v>0</v>
      </c>
      <c r="GA2365">
        <v>1</v>
      </c>
    </row>
    <row r="2366" spans="1:183" x14ac:dyDescent="0.3">
      <c r="A2366" t="s">
        <v>58</v>
      </c>
      <c r="B2366" t="s">
        <v>53</v>
      </c>
      <c r="C2366" t="s">
        <v>93</v>
      </c>
      <c r="D2366" s="6">
        <v>44812</v>
      </c>
      <c r="FZ2366">
        <v>0</v>
      </c>
      <c r="GA2366">
        <v>1</v>
      </c>
    </row>
    <row r="2367" spans="1:183" x14ac:dyDescent="0.3">
      <c r="A2367" t="s">
        <v>58</v>
      </c>
      <c r="B2367" t="s">
        <v>53</v>
      </c>
      <c r="C2367" t="s">
        <v>93</v>
      </c>
      <c r="D2367" s="6">
        <v>44813</v>
      </c>
      <c r="FZ2367">
        <v>0</v>
      </c>
      <c r="GA2367">
        <v>1</v>
      </c>
    </row>
    <row r="2368" spans="1:183" x14ac:dyDescent="0.3">
      <c r="A2368" t="s">
        <v>58</v>
      </c>
      <c r="B2368" t="s">
        <v>53</v>
      </c>
      <c r="C2368" t="s">
        <v>101</v>
      </c>
      <c r="D2368" s="6">
        <v>44753</v>
      </c>
      <c r="FZ2368">
        <v>0</v>
      </c>
      <c r="GA2368">
        <v>1</v>
      </c>
    </row>
    <row r="2369" spans="1:183" x14ac:dyDescent="0.3">
      <c r="A2369" t="s">
        <v>58</v>
      </c>
      <c r="B2369" t="s">
        <v>53</v>
      </c>
      <c r="C2369" t="s">
        <v>101</v>
      </c>
      <c r="D2369" s="6">
        <v>44758</v>
      </c>
      <c r="FZ2369">
        <v>0</v>
      </c>
      <c r="GA2369">
        <v>1</v>
      </c>
    </row>
    <row r="2370" spans="1:183" x14ac:dyDescent="0.3">
      <c r="A2370" t="s">
        <v>58</v>
      </c>
      <c r="B2370" t="s">
        <v>53</v>
      </c>
      <c r="C2370" t="s">
        <v>101</v>
      </c>
      <c r="D2370" s="6">
        <v>44759</v>
      </c>
      <c r="FZ2370">
        <v>0</v>
      </c>
      <c r="GA2370">
        <v>1</v>
      </c>
    </row>
    <row r="2371" spans="1:183" x14ac:dyDescent="0.3">
      <c r="A2371" t="s">
        <v>58</v>
      </c>
      <c r="B2371" t="s">
        <v>53</v>
      </c>
      <c r="C2371" t="s">
        <v>101</v>
      </c>
      <c r="D2371" s="6">
        <v>44766</v>
      </c>
      <c r="FZ2371">
        <v>0</v>
      </c>
      <c r="GA2371">
        <v>1</v>
      </c>
    </row>
    <row r="2372" spans="1:183" x14ac:dyDescent="0.3">
      <c r="A2372" t="s">
        <v>58</v>
      </c>
      <c r="B2372" t="s">
        <v>53</v>
      </c>
      <c r="C2372" t="s">
        <v>101</v>
      </c>
      <c r="D2372" s="6">
        <v>44771</v>
      </c>
      <c r="FZ2372">
        <v>0</v>
      </c>
      <c r="GA2372">
        <v>1</v>
      </c>
    </row>
    <row r="2373" spans="1:183" x14ac:dyDescent="0.3">
      <c r="A2373" t="s">
        <v>58</v>
      </c>
      <c r="B2373" t="s">
        <v>53</v>
      </c>
      <c r="C2373" t="s">
        <v>101</v>
      </c>
      <c r="D2373" s="6">
        <v>44789</v>
      </c>
      <c r="FZ2373">
        <v>0</v>
      </c>
      <c r="GA2373">
        <v>1</v>
      </c>
    </row>
    <row r="2374" spans="1:183" x14ac:dyDescent="0.3">
      <c r="A2374" t="s">
        <v>58</v>
      </c>
      <c r="B2374" t="s">
        <v>53</v>
      </c>
      <c r="C2374" t="s">
        <v>101</v>
      </c>
      <c r="D2374" s="6">
        <v>44790</v>
      </c>
      <c r="FZ2374">
        <v>0</v>
      </c>
      <c r="GA2374">
        <v>1</v>
      </c>
    </row>
    <row r="2375" spans="1:183" x14ac:dyDescent="0.3">
      <c r="A2375" t="s">
        <v>58</v>
      </c>
      <c r="B2375" t="s">
        <v>53</v>
      </c>
      <c r="C2375" t="s">
        <v>101</v>
      </c>
      <c r="D2375" s="6">
        <v>44792</v>
      </c>
      <c r="FZ2375">
        <v>0</v>
      </c>
      <c r="GA2375">
        <v>1</v>
      </c>
    </row>
    <row r="2376" spans="1:183" x14ac:dyDescent="0.3">
      <c r="A2376" t="s">
        <v>58</v>
      </c>
      <c r="B2376" t="s">
        <v>53</v>
      </c>
      <c r="C2376" t="s">
        <v>101</v>
      </c>
      <c r="D2376" s="6">
        <v>44806</v>
      </c>
      <c r="FZ2376">
        <v>0</v>
      </c>
      <c r="GA2376">
        <v>1</v>
      </c>
    </row>
    <row r="2377" spans="1:183" x14ac:dyDescent="0.3">
      <c r="A2377" t="s">
        <v>58</v>
      </c>
      <c r="B2377" t="s">
        <v>53</v>
      </c>
      <c r="C2377" t="s">
        <v>101</v>
      </c>
      <c r="D2377" s="6">
        <v>44809</v>
      </c>
      <c r="FZ2377">
        <v>0</v>
      </c>
      <c r="GA2377">
        <v>1</v>
      </c>
    </row>
    <row r="2378" spans="1:183" x14ac:dyDescent="0.3">
      <c r="A2378" t="s">
        <v>58</v>
      </c>
      <c r="B2378" t="s">
        <v>53</v>
      </c>
      <c r="C2378" t="s">
        <v>101</v>
      </c>
      <c r="D2378" s="6">
        <v>44810</v>
      </c>
      <c r="FZ2378">
        <v>0</v>
      </c>
      <c r="GA2378">
        <v>1</v>
      </c>
    </row>
    <row r="2379" spans="1:183" x14ac:dyDescent="0.3">
      <c r="A2379" t="s">
        <v>58</v>
      </c>
      <c r="B2379" t="s">
        <v>53</v>
      </c>
      <c r="C2379" t="s">
        <v>101</v>
      </c>
      <c r="D2379" s="6">
        <v>44811</v>
      </c>
      <c r="FZ2379">
        <v>0</v>
      </c>
      <c r="GA2379">
        <v>1</v>
      </c>
    </row>
    <row r="2380" spans="1:183" x14ac:dyDescent="0.3">
      <c r="A2380" t="s">
        <v>58</v>
      </c>
      <c r="B2380" t="s">
        <v>53</v>
      </c>
      <c r="C2380" t="s">
        <v>101</v>
      </c>
      <c r="D2380" s="6">
        <v>44812</v>
      </c>
      <c r="FZ2380">
        <v>0</v>
      </c>
      <c r="GA2380">
        <v>1</v>
      </c>
    </row>
    <row r="2381" spans="1:183" x14ac:dyDescent="0.3">
      <c r="A2381" t="s">
        <v>58</v>
      </c>
      <c r="B2381" t="s">
        <v>53</v>
      </c>
      <c r="C2381" t="s">
        <v>101</v>
      </c>
      <c r="D2381" s="6">
        <v>44813</v>
      </c>
      <c r="FZ2381">
        <v>0</v>
      </c>
      <c r="GA2381">
        <v>1</v>
      </c>
    </row>
    <row r="2382" spans="1:183" x14ac:dyDescent="0.3">
      <c r="A2382" t="s">
        <v>59</v>
      </c>
      <c r="B2382" t="s">
        <v>53</v>
      </c>
      <c r="C2382" t="s">
        <v>99</v>
      </c>
      <c r="D2382" s="6">
        <v>44753</v>
      </c>
      <c r="FZ2382">
        <v>0</v>
      </c>
      <c r="GA2382">
        <v>1</v>
      </c>
    </row>
    <row r="2383" spans="1:183" x14ac:dyDescent="0.3">
      <c r="A2383" t="s">
        <v>59</v>
      </c>
      <c r="B2383" t="s">
        <v>53</v>
      </c>
      <c r="C2383" t="s">
        <v>99</v>
      </c>
      <c r="D2383" s="6">
        <v>44758</v>
      </c>
      <c r="FZ2383">
        <v>0</v>
      </c>
      <c r="GA2383">
        <v>1</v>
      </c>
    </row>
    <row r="2384" spans="1:183" x14ac:dyDescent="0.3">
      <c r="A2384" t="s">
        <v>59</v>
      </c>
      <c r="B2384" t="s">
        <v>53</v>
      </c>
      <c r="C2384" t="s">
        <v>99</v>
      </c>
      <c r="D2384" s="6">
        <v>44759</v>
      </c>
      <c r="FZ2384">
        <v>0</v>
      </c>
      <c r="GA2384">
        <v>1</v>
      </c>
    </row>
    <row r="2385" spans="1:183" x14ac:dyDescent="0.3">
      <c r="A2385" t="s">
        <v>59</v>
      </c>
      <c r="B2385" t="s">
        <v>53</v>
      </c>
      <c r="C2385" t="s">
        <v>99</v>
      </c>
      <c r="D2385" s="6">
        <v>44766</v>
      </c>
      <c r="FZ2385">
        <v>0</v>
      </c>
      <c r="GA2385">
        <v>1</v>
      </c>
    </row>
    <row r="2386" spans="1:183" x14ac:dyDescent="0.3">
      <c r="A2386" t="s">
        <v>59</v>
      </c>
      <c r="B2386" t="s">
        <v>53</v>
      </c>
      <c r="C2386" t="s">
        <v>99</v>
      </c>
      <c r="D2386" s="6">
        <v>44771</v>
      </c>
      <c r="FZ2386">
        <v>0</v>
      </c>
      <c r="GA2386">
        <v>1</v>
      </c>
    </row>
    <row r="2387" spans="1:183" x14ac:dyDescent="0.3">
      <c r="A2387" t="s">
        <v>59</v>
      </c>
      <c r="B2387" t="s">
        <v>53</v>
      </c>
      <c r="C2387" t="s">
        <v>99</v>
      </c>
      <c r="D2387" s="6">
        <v>44789</v>
      </c>
      <c r="FZ2387">
        <v>0</v>
      </c>
      <c r="GA2387">
        <v>1</v>
      </c>
    </row>
    <row r="2388" spans="1:183" x14ac:dyDescent="0.3">
      <c r="A2388" t="s">
        <v>59</v>
      </c>
      <c r="B2388" t="s">
        <v>53</v>
      </c>
      <c r="C2388" t="s">
        <v>99</v>
      </c>
      <c r="D2388" s="6">
        <v>44790</v>
      </c>
      <c r="FZ2388">
        <v>0</v>
      </c>
      <c r="GA2388">
        <v>1</v>
      </c>
    </row>
    <row r="2389" spans="1:183" x14ac:dyDescent="0.3">
      <c r="A2389" t="s">
        <v>59</v>
      </c>
      <c r="B2389" t="s">
        <v>53</v>
      </c>
      <c r="C2389" t="s">
        <v>99</v>
      </c>
      <c r="D2389" s="6">
        <v>44792</v>
      </c>
      <c r="FZ2389">
        <v>0</v>
      </c>
      <c r="GA2389">
        <v>1</v>
      </c>
    </row>
    <row r="2390" spans="1:183" x14ac:dyDescent="0.3">
      <c r="A2390" t="s">
        <v>59</v>
      </c>
      <c r="B2390" t="s">
        <v>53</v>
      </c>
      <c r="C2390" t="s">
        <v>99</v>
      </c>
      <c r="D2390" s="6">
        <v>44806</v>
      </c>
      <c r="FZ2390">
        <v>0</v>
      </c>
      <c r="GA2390">
        <v>1</v>
      </c>
    </row>
    <row r="2391" spans="1:183" x14ac:dyDescent="0.3">
      <c r="A2391" t="s">
        <v>59</v>
      </c>
      <c r="B2391" t="s">
        <v>53</v>
      </c>
      <c r="C2391" t="s">
        <v>99</v>
      </c>
      <c r="D2391" s="6">
        <v>44809</v>
      </c>
      <c r="FZ2391">
        <v>0</v>
      </c>
      <c r="GA2391">
        <v>1</v>
      </c>
    </row>
    <row r="2392" spans="1:183" x14ac:dyDescent="0.3">
      <c r="A2392" t="s">
        <v>59</v>
      </c>
      <c r="B2392" t="s">
        <v>53</v>
      </c>
      <c r="C2392" t="s">
        <v>99</v>
      </c>
      <c r="D2392" s="6">
        <v>44810</v>
      </c>
      <c r="FZ2392">
        <v>0</v>
      </c>
      <c r="GA2392">
        <v>1</v>
      </c>
    </row>
    <row r="2393" spans="1:183" x14ac:dyDescent="0.3">
      <c r="A2393" t="s">
        <v>59</v>
      </c>
      <c r="B2393" t="s">
        <v>53</v>
      </c>
      <c r="C2393" t="s">
        <v>99</v>
      </c>
      <c r="D2393" s="6">
        <v>44811</v>
      </c>
      <c r="FZ2393">
        <v>0</v>
      </c>
      <c r="GA2393">
        <v>1</v>
      </c>
    </row>
    <row r="2394" spans="1:183" x14ac:dyDescent="0.3">
      <c r="A2394" t="s">
        <v>59</v>
      </c>
      <c r="B2394" t="s">
        <v>53</v>
      </c>
      <c r="C2394" t="s">
        <v>99</v>
      </c>
      <c r="D2394" s="6">
        <v>44812</v>
      </c>
      <c r="FZ2394">
        <v>0</v>
      </c>
      <c r="GA2394">
        <v>1</v>
      </c>
    </row>
    <row r="2395" spans="1:183" x14ac:dyDescent="0.3">
      <c r="A2395" t="s">
        <v>59</v>
      </c>
      <c r="B2395" t="s">
        <v>53</v>
      </c>
      <c r="C2395" t="s">
        <v>99</v>
      </c>
      <c r="D2395" s="6">
        <v>44813</v>
      </c>
      <c r="FZ2395">
        <v>0</v>
      </c>
      <c r="GA2395">
        <v>1</v>
      </c>
    </row>
    <row r="2396" spans="1:183" x14ac:dyDescent="0.3">
      <c r="A2396" t="s">
        <v>59</v>
      </c>
      <c r="B2396" t="s">
        <v>53</v>
      </c>
      <c r="C2396" t="s">
        <v>100</v>
      </c>
      <c r="D2396" s="6">
        <v>44753</v>
      </c>
      <c r="FZ2396">
        <v>0</v>
      </c>
      <c r="GA2396">
        <v>1</v>
      </c>
    </row>
    <row r="2397" spans="1:183" x14ac:dyDescent="0.3">
      <c r="A2397" t="s">
        <v>59</v>
      </c>
      <c r="B2397" t="s">
        <v>53</v>
      </c>
      <c r="C2397" t="s">
        <v>100</v>
      </c>
      <c r="D2397" s="6">
        <v>44758</v>
      </c>
      <c r="FZ2397">
        <v>0</v>
      </c>
      <c r="GA2397">
        <v>1</v>
      </c>
    </row>
    <row r="2398" spans="1:183" x14ac:dyDescent="0.3">
      <c r="A2398" t="s">
        <v>59</v>
      </c>
      <c r="B2398" t="s">
        <v>53</v>
      </c>
      <c r="C2398" t="s">
        <v>100</v>
      </c>
      <c r="D2398" s="6">
        <v>44759</v>
      </c>
      <c r="FZ2398">
        <v>0</v>
      </c>
      <c r="GA2398">
        <v>1</v>
      </c>
    </row>
    <row r="2399" spans="1:183" x14ac:dyDescent="0.3">
      <c r="A2399" t="s">
        <v>59</v>
      </c>
      <c r="B2399" t="s">
        <v>53</v>
      </c>
      <c r="C2399" t="s">
        <v>100</v>
      </c>
      <c r="D2399" s="6">
        <v>44766</v>
      </c>
      <c r="FZ2399">
        <v>0</v>
      </c>
      <c r="GA2399">
        <v>1</v>
      </c>
    </row>
    <row r="2400" spans="1:183" x14ac:dyDescent="0.3">
      <c r="A2400" t="s">
        <v>59</v>
      </c>
      <c r="B2400" t="s">
        <v>53</v>
      </c>
      <c r="C2400" t="s">
        <v>100</v>
      </c>
      <c r="D2400" s="6">
        <v>44771</v>
      </c>
      <c r="FZ2400">
        <v>0</v>
      </c>
      <c r="GA2400">
        <v>1</v>
      </c>
    </row>
    <row r="2401" spans="1:183" x14ac:dyDescent="0.3">
      <c r="A2401" t="s">
        <v>59</v>
      </c>
      <c r="B2401" t="s">
        <v>53</v>
      </c>
      <c r="C2401" t="s">
        <v>100</v>
      </c>
      <c r="D2401" s="6">
        <v>44789</v>
      </c>
      <c r="FZ2401">
        <v>0</v>
      </c>
      <c r="GA2401">
        <v>1</v>
      </c>
    </row>
    <row r="2402" spans="1:183" x14ac:dyDescent="0.3">
      <c r="A2402" t="s">
        <v>59</v>
      </c>
      <c r="B2402" t="s">
        <v>53</v>
      </c>
      <c r="C2402" t="s">
        <v>100</v>
      </c>
      <c r="D2402" s="6">
        <v>44790</v>
      </c>
      <c r="FZ2402">
        <v>0</v>
      </c>
      <c r="GA2402">
        <v>1</v>
      </c>
    </row>
    <row r="2403" spans="1:183" x14ac:dyDescent="0.3">
      <c r="A2403" t="s">
        <v>59</v>
      </c>
      <c r="B2403" t="s">
        <v>53</v>
      </c>
      <c r="C2403" t="s">
        <v>100</v>
      </c>
      <c r="D2403" s="6">
        <v>44792</v>
      </c>
      <c r="FZ2403">
        <v>0</v>
      </c>
      <c r="GA2403">
        <v>1</v>
      </c>
    </row>
    <row r="2404" spans="1:183" x14ac:dyDescent="0.3">
      <c r="A2404" t="s">
        <v>59</v>
      </c>
      <c r="B2404" t="s">
        <v>53</v>
      </c>
      <c r="C2404" t="s">
        <v>100</v>
      </c>
      <c r="D2404" s="6">
        <v>44806</v>
      </c>
      <c r="FZ2404">
        <v>0</v>
      </c>
      <c r="GA2404">
        <v>1</v>
      </c>
    </row>
    <row r="2405" spans="1:183" x14ac:dyDescent="0.3">
      <c r="A2405" t="s">
        <v>59</v>
      </c>
      <c r="B2405" t="s">
        <v>53</v>
      </c>
      <c r="C2405" t="s">
        <v>100</v>
      </c>
      <c r="D2405" s="6">
        <v>44809</v>
      </c>
      <c r="FZ2405">
        <v>0</v>
      </c>
      <c r="GA2405">
        <v>1</v>
      </c>
    </row>
    <row r="2406" spans="1:183" x14ac:dyDescent="0.3">
      <c r="A2406" t="s">
        <v>59</v>
      </c>
      <c r="B2406" t="s">
        <v>53</v>
      </c>
      <c r="C2406" t="s">
        <v>100</v>
      </c>
      <c r="D2406" s="6">
        <v>44810</v>
      </c>
      <c r="FZ2406">
        <v>0</v>
      </c>
      <c r="GA2406">
        <v>1</v>
      </c>
    </row>
    <row r="2407" spans="1:183" x14ac:dyDescent="0.3">
      <c r="A2407" t="s">
        <v>59</v>
      </c>
      <c r="B2407" t="s">
        <v>53</v>
      </c>
      <c r="C2407" t="s">
        <v>100</v>
      </c>
      <c r="D2407" s="6">
        <v>44811</v>
      </c>
      <c r="FZ2407">
        <v>0</v>
      </c>
      <c r="GA2407">
        <v>1</v>
      </c>
    </row>
    <row r="2408" spans="1:183" x14ac:dyDescent="0.3">
      <c r="A2408" t="s">
        <v>59</v>
      </c>
      <c r="B2408" t="s">
        <v>53</v>
      </c>
      <c r="C2408" t="s">
        <v>100</v>
      </c>
      <c r="D2408" s="6">
        <v>44812</v>
      </c>
      <c r="FZ2408">
        <v>0</v>
      </c>
      <c r="GA2408">
        <v>1</v>
      </c>
    </row>
    <row r="2409" spans="1:183" x14ac:dyDescent="0.3">
      <c r="A2409" t="s">
        <v>59</v>
      </c>
      <c r="B2409" t="s">
        <v>53</v>
      </c>
      <c r="C2409" t="s">
        <v>100</v>
      </c>
      <c r="D2409" s="6">
        <v>44813</v>
      </c>
      <c r="FZ2409">
        <v>0</v>
      </c>
      <c r="GA2409">
        <v>1</v>
      </c>
    </row>
    <row r="2410" spans="1:183" x14ac:dyDescent="0.3">
      <c r="A2410" t="s">
        <v>59</v>
      </c>
      <c r="B2410" t="s">
        <v>53</v>
      </c>
      <c r="C2410" t="s">
        <v>54</v>
      </c>
      <c r="D2410" s="6">
        <v>44753</v>
      </c>
      <c r="FZ2410">
        <v>0</v>
      </c>
      <c r="GA2410">
        <v>1</v>
      </c>
    </row>
    <row r="2411" spans="1:183" x14ac:dyDescent="0.3">
      <c r="A2411" t="s">
        <v>59</v>
      </c>
      <c r="B2411" t="s">
        <v>53</v>
      </c>
      <c r="C2411" t="s">
        <v>54</v>
      </c>
      <c r="D2411" s="6">
        <v>44758</v>
      </c>
      <c r="E2411" s="46">
        <v>17</v>
      </c>
      <c r="F2411">
        <v>18</v>
      </c>
      <c r="G2411">
        <v>17</v>
      </c>
      <c r="H2411">
        <v>18</v>
      </c>
      <c r="I2411">
        <v>12480</v>
      </c>
      <c r="J2411">
        <v>72721</v>
      </c>
      <c r="K2411">
        <v>1.483641</v>
      </c>
      <c r="L2411">
        <v>1.252259</v>
      </c>
      <c r="M2411">
        <v>1.0945339999999999</v>
      </c>
      <c r="N2411">
        <v>0.98115629999999998</v>
      </c>
      <c r="O2411">
        <v>0.89888869999999998</v>
      </c>
      <c r="P2411">
        <v>0.86527659999999995</v>
      </c>
      <c r="Q2411">
        <v>0.82922030000000002</v>
      </c>
      <c r="R2411">
        <v>0.82900799999999997</v>
      </c>
      <c r="S2411">
        <v>0.89683190000000002</v>
      </c>
      <c r="T2411">
        <v>1.0345299999999999</v>
      </c>
      <c r="U2411">
        <v>1.2108319999999999</v>
      </c>
      <c r="V2411">
        <v>1.441046</v>
      </c>
      <c r="W2411">
        <v>1.724253</v>
      </c>
      <c r="X2411">
        <v>2.0082270000000002</v>
      </c>
      <c r="Y2411">
        <v>2.3106460000000002</v>
      </c>
      <c r="Z2411">
        <v>2.5715129999999999</v>
      </c>
      <c r="AA2411">
        <v>2.8439800000000002</v>
      </c>
      <c r="AB2411">
        <v>3.132082</v>
      </c>
      <c r="AC2411">
        <v>3.307493</v>
      </c>
      <c r="AD2411">
        <v>3.2808139999999999</v>
      </c>
      <c r="AE2411">
        <v>3.0393859999999999</v>
      </c>
      <c r="AF2411">
        <v>2.7839330000000002</v>
      </c>
      <c r="AG2411">
        <v>2.4248289999999999</v>
      </c>
      <c r="AH2411">
        <v>2.0614029999999999</v>
      </c>
      <c r="AI2411">
        <v>6.7369999999999999E-3</v>
      </c>
      <c r="AJ2411">
        <v>-5.4831000000000003E-3</v>
      </c>
      <c r="AK2411">
        <v>-5.2902000000000001E-3</v>
      </c>
      <c r="AL2411">
        <v>-5.5241999999999999E-3</v>
      </c>
      <c r="AM2411">
        <v>-1.28802E-2</v>
      </c>
      <c r="AN2411">
        <v>-1.6316E-3</v>
      </c>
      <c r="AO2411">
        <v>-1.5136200000000001E-2</v>
      </c>
      <c r="AP2411">
        <v>-9.3419000000000002E-3</v>
      </c>
      <c r="AQ2411">
        <v>-5.1739999999999998E-3</v>
      </c>
      <c r="AR2411">
        <v>-2.7509000000000001E-3</v>
      </c>
      <c r="AS2411">
        <v>-8.0946999999999998E-3</v>
      </c>
      <c r="AT2411">
        <v>-7.0863000000000002E-3</v>
      </c>
      <c r="AU2411">
        <v>-1.8991600000000001E-2</v>
      </c>
      <c r="AV2411">
        <v>-2.1282499999999999E-2</v>
      </c>
      <c r="AW2411">
        <v>-3.4801800000000001E-2</v>
      </c>
      <c r="AX2411">
        <v>-5.36243E-2</v>
      </c>
      <c r="AY2411">
        <v>0.222992</v>
      </c>
      <c r="AZ2411">
        <v>0.28822009999999998</v>
      </c>
      <c r="BA2411">
        <v>-0.1537887</v>
      </c>
      <c r="BB2411">
        <v>-0.15770590000000001</v>
      </c>
      <c r="BC2411">
        <v>-0.1224589</v>
      </c>
      <c r="BD2411">
        <v>-8.54269E-2</v>
      </c>
      <c r="BE2411">
        <v>-5.8770900000000001E-2</v>
      </c>
      <c r="BF2411">
        <v>-2.6833900000000001E-2</v>
      </c>
      <c r="BG2411">
        <v>1.47148E-2</v>
      </c>
      <c r="BH2411">
        <v>1.5876E-3</v>
      </c>
      <c r="BI2411">
        <v>9.5040000000000001E-4</v>
      </c>
      <c r="BJ2411">
        <v>3.0810000000000001E-4</v>
      </c>
      <c r="BK2411">
        <v>-7.4850000000000003E-3</v>
      </c>
      <c r="BL2411">
        <v>3.4853000000000002E-3</v>
      </c>
      <c r="BM2411">
        <v>-9.6816999999999997E-3</v>
      </c>
      <c r="BN2411">
        <v>-3.2843E-3</v>
      </c>
      <c r="BO2411">
        <v>1.707E-3</v>
      </c>
      <c r="BP2411">
        <v>5.1641999999999999E-3</v>
      </c>
      <c r="BQ2411">
        <v>8.2600000000000002E-4</v>
      </c>
      <c r="BR2411">
        <v>2.8234000000000002E-3</v>
      </c>
      <c r="BS2411">
        <v>-8.3245999999999997E-3</v>
      </c>
      <c r="BT2411">
        <v>-1.0145599999999999E-2</v>
      </c>
      <c r="BU2411">
        <v>-2.3099600000000001E-2</v>
      </c>
      <c r="BV2411">
        <v>-4.1852500000000001E-2</v>
      </c>
      <c r="BW2411">
        <v>0.23494989999999999</v>
      </c>
      <c r="BX2411">
        <v>0.30061100000000002</v>
      </c>
      <c r="BY2411">
        <v>-0.14102190000000001</v>
      </c>
      <c r="BZ2411">
        <v>-0.1451587</v>
      </c>
      <c r="CA2411">
        <v>-0.1102891</v>
      </c>
      <c r="CB2411">
        <v>-7.3704099999999995E-2</v>
      </c>
      <c r="CC2411">
        <v>-4.7788600000000001E-2</v>
      </c>
      <c r="CD2411">
        <v>-1.6902899999999998E-2</v>
      </c>
      <c r="CE2411">
        <v>2.0240299999999999E-2</v>
      </c>
      <c r="CF2411">
        <v>6.4847000000000004E-3</v>
      </c>
      <c r="CG2411">
        <v>5.2725999999999997E-3</v>
      </c>
      <c r="CH2411">
        <v>4.3474999999999998E-3</v>
      </c>
      <c r="CI2411">
        <v>-3.7483E-3</v>
      </c>
      <c r="CJ2411">
        <v>7.0292000000000002E-3</v>
      </c>
      <c r="CK2411">
        <v>-5.9039000000000001E-3</v>
      </c>
      <c r="CL2411">
        <v>9.1109999999999997E-4</v>
      </c>
      <c r="CM2411">
        <v>6.4726999999999996E-3</v>
      </c>
      <c r="CN2411">
        <v>1.06462E-2</v>
      </c>
      <c r="CO2411">
        <v>7.0045000000000003E-3</v>
      </c>
      <c r="CP2411">
        <v>9.6869E-3</v>
      </c>
      <c r="CQ2411">
        <v>-9.366E-4</v>
      </c>
      <c r="CR2411">
        <v>-2.4321999999999998E-3</v>
      </c>
      <c r="CS2411">
        <v>-1.49947E-2</v>
      </c>
      <c r="CT2411">
        <v>-3.3699300000000001E-2</v>
      </c>
      <c r="CU2411">
        <v>0.2432318</v>
      </c>
      <c r="CV2411">
        <v>0.30919289999999999</v>
      </c>
      <c r="CW2411">
        <v>-0.13217960000000001</v>
      </c>
      <c r="CX2411">
        <v>-0.13646849999999999</v>
      </c>
      <c r="CY2411">
        <v>-0.1018603</v>
      </c>
      <c r="CZ2411">
        <v>-6.5584900000000002E-2</v>
      </c>
      <c r="DA2411">
        <v>-4.01824E-2</v>
      </c>
      <c r="DB2411">
        <v>-1.00248E-2</v>
      </c>
      <c r="DC2411">
        <v>2.5765799999999998E-2</v>
      </c>
      <c r="DD2411">
        <v>1.1381799999999999E-2</v>
      </c>
      <c r="DE2411">
        <v>9.5948000000000006E-3</v>
      </c>
      <c r="DF2411">
        <v>8.3868999999999992E-3</v>
      </c>
      <c r="DG2411">
        <v>-1.1600000000000001E-5</v>
      </c>
      <c r="DH2411">
        <v>1.05731E-2</v>
      </c>
      <c r="DI2411">
        <v>-2.1261000000000001E-3</v>
      </c>
      <c r="DJ2411">
        <v>5.1066000000000002E-3</v>
      </c>
      <c r="DK2411">
        <v>1.1238400000000001E-2</v>
      </c>
      <c r="DL2411">
        <v>1.6128199999999999E-2</v>
      </c>
      <c r="DM2411">
        <v>1.3182900000000001E-2</v>
      </c>
      <c r="DN2411">
        <v>1.65503E-2</v>
      </c>
      <c r="DO2411">
        <v>6.4514000000000004E-3</v>
      </c>
      <c r="DP2411">
        <v>5.2811000000000004E-3</v>
      </c>
      <c r="DQ2411">
        <v>-6.8897999999999997E-3</v>
      </c>
      <c r="DR2411">
        <v>-2.5546200000000002E-2</v>
      </c>
      <c r="DS2411">
        <v>0.25151380000000001</v>
      </c>
      <c r="DT2411">
        <v>0.31777480000000002</v>
      </c>
      <c r="DU2411">
        <v>-0.1233374</v>
      </c>
      <c r="DV2411">
        <v>-0.12777830000000001</v>
      </c>
      <c r="DW2411">
        <v>-9.3431500000000001E-2</v>
      </c>
      <c r="DX2411">
        <v>-5.7465799999999997E-2</v>
      </c>
      <c r="DY2411">
        <v>-3.2576099999999997E-2</v>
      </c>
      <c r="DZ2411">
        <v>-3.1465999999999998E-3</v>
      </c>
      <c r="EA2411">
        <v>3.3743599999999999E-2</v>
      </c>
      <c r="EB2411">
        <v>1.8452400000000001E-2</v>
      </c>
      <c r="EC2411">
        <v>1.5835399999999999E-2</v>
      </c>
      <c r="ED2411">
        <v>1.42191E-2</v>
      </c>
      <c r="EE2411">
        <v>5.3836999999999999E-3</v>
      </c>
      <c r="EF2411">
        <v>1.5689999999999999E-2</v>
      </c>
      <c r="EG2411">
        <v>3.3284E-3</v>
      </c>
      <c r="EH2411">
        <v>1.1164200000000001E-2</v>
      </c>
      <c r="EI2411">
        <v>1.8119400000000001E-2</v>
      </c>
      <c r="EJ2411">
        <v>2.40433E-2</v>
      </c>
      <c r="EK2411">
        <v>2.2103600000000001E-2</v>
      </c>
      <c r="EL2411">
        <v>2.6460000000000001E-2</v>
      </c>
      <c r="EM2411">
        <v>1.7118399999999999E-2</v>
      </c>
      <c r="EN2411">
        <v>1.6417999999999999E-2</v>
      </c>
      <c r="EO2411">
        <v>4.8123000000000003E-3</v>
      </c>
      <c r="EP2411">
        <v>-1.37743E-2</v>
      </c>
      <c r="EQ2411">
        <v>0.26347169999999998</v>
      </c>
      <c r="ER2411">
        <v>0.33016580000000001</v>
      </c>
      <c r="ES2411">
        <v>-0.1105706</v>
      </c>
      <c r="ET2411">
        <v>-0.115231</v>
      </c>
      <c r="EU2411">
        <v>-8.1261700000000006E-2</v>
      </c>
      <c r="EV2411">
        <v>-4.5742999999999999E-2</v>
      </c>
      <c r="EW2411">
        <v>-2.1593899999999999E-2</v>
      </c>
      <c r="EX2411">
        <v>6.7844000000000003E-3</v>
      </c>
      <c r="EY2411">
        <v>81.819320000000005</v>
      </c>
      <c r="EZ2411">
        <v>80.786799999999999</v>
      </c>
      <c r="FA2411">
        <v>78.927580000000006</v>
      </c>
      <c r="FB2411">
        <v>77.351849999999999</v>
      </c>
      <c r="FC2411">
        <v>75.946640000000002</v>
      </c>
      <c r="FD2411">
        <v>74.962900000000005</v>
      </c>
      <c r="FE2411">
        <v>75.357429999999994</v>
      </c>
      <c r="FF2411">
        <v>77.049800000000005</v>
      </c>
      <c r="FG2411">
        <v>81.787279999999996</v>
      </c>
      <c r="FH2411">
        <v>85.711550000000003</v>
      </c>
      <c r="FI2411">
        <v>88.993120000000005</v>
      </c>
      <c r="FJ2411">
        <v>92.976860000000002</v>
      </c>
      <c r="FK2411">
        <v>96.539119999999997</v>
      </c>
      <c r="FL2411">
        <v>99.941540000000003</v>
      </c>
      <c r="FM2411">
        <v>103.34399999999999</v>
      </c>
      <c r="FN2411">
        <v>104.4982</v>
      </c>
      <c r="FO2411">
        <v>105.9494</v>
      </c>
      <c r="FP2411">
        <v>105.9169</v>
      </c>
      <c r="FQ2411">
        <v>105.0252</v>
      </c>
      <c r="FR2411">
        <v>103.4141</v>
      </c>
      <c r="FS2411">
        <v>99.694800000000001</v>
      </c>
      <c r="FT2411">
        <v>95.570269999999994</v>
      </c>
      <c r="FU2411">
        <v>92.97269</v>
      </c>
      <c r="FV2411">
        <v>90.407640000000001</v>
      </c>
      <c r="FW2411">
        <v>0.1419744</v>
      </c>
      <c r="FX2411">
        <v>1.13715E-2</v>
      </c>
      <c r="FY2411">
        <v>1.13715E-2</v>
      </c>
      <c r="FZ2411">
        <v>0</v>
      </c>
      <c r="GA2411">
        <v>0</v>
      </c>
    </row>
    <row r="2412" spans="1:183" x14ac:dyDescent="0.3">
      <c r="A2412" t="s">
        <v>59</v>
      </c>
      <c r="B2412" t="s">
        <v>53</v>
      </c>
      <c r="C2412" t="s">
        <v>54</v>
      </c>
      <c r="D2412" s="6">
        <v>44759</v>
      </c>
      <c r="E2412" s="46">
        <v>16</v>
      </c>
      <c r="F2412">
        <v>17</v>
      </c>
      <c r="G2412">
        <v>16</v>
      </c>
      <c r="H2412">
        <v>17</v>
      </c>
      <c r="I2412">
        <v>12479</v>
      </c>
      <c r="J2412">
        <v>72719</v>
      </c>
      <c r="K2412">
        <v>1.7501990000000001</v>
      </c>
      <c r="L2412">
        <v>1.4955179999999999</v>
      </c>
      <c r="M2412">
        <v>1.3061480000000001</v>
      </c>
      <c r="N2412">
        <v>1.162841</v>
      </c>
      <c r="O2412">
        <v>1.052692</v>
      </c>
      <c r="P2412">
        <v>0.98709429999999998</v>
      </c>
      <c r="Q2412">
        <v>0.95893050000000002</v>
      </c>
      <c r="R2412">
        <v>0.97082849999999998</v>
      </c>
      <c r="S2412">
        <v>1.0848660000000001</v>
      </c>
      <c r="T2412">
        <v>1.2631939999999999</v>
      </c>
      <c r="U2412">
        <v>1.489557</v>
      </c>
      <c r="V2412">
        <v>1.795636</v>
      </c>
      <c r="W2412">
        <v>2.1007060000000002</v>
      </c>
      <c r="X2412">
        <v>2.37032</v>
      </c>
      <c r="Y2412">
        <v>2.6260780000000001</v>
      </c>
      <c r="Z2412">
        <v>2.8802569999999998</v>
      </c>
      <c r="AA2412">
        <v>3.140962</v>
      </c>
      <c r="AB2412">
        <v>3.4124029999999999</v>
      </c>
      <c r="AC2412">
        <v>3.5731679999999999</v>
      </c>
      <c r="AD2412">
        <v>3.5213809999999999</v>
      </c>
      <c r="AE2412">
        <v>3.2845659999999999</v>
      </c>
      <c r="AF2412">
        <v>3.0276329999999998</v>
      </c>
      <c r="AG2412">
        <v>2.592571</v>
      </c>
      <c r="AH2412">
        <v>2.1344310000000002</v>
      </c>
      <c r="AI2412">
        <v>-1.3761000000000001E-2</v>
      </c>
      <c r="AJ2412">
        <v>-1.51632E-2</v>
      </c>
      <c r="AK2412">
        <v>-1.32076E-2</v>
      </c>
      <c r="AL2412">
        <v>-1.4314E-3</v>
      </c>
      <c r="AM2412">
        <v>-7.1796000000000004E-3</v>
      </c>
      <c r="AN2412">
        <v>-1.6936400000000001E-2</v>
      </c>
      <c r="AO2412">
        <v>-1.1066599999999999E-2</v>
      </c>
      <c r="AP2412">
        <v>-1.0686999999999999E-3</v>
      </c>
      <c r="AQ2412">
        <v>1.47019E-2</v>
      </c>
      <c r="AR2412">
        <v>2.6407199999999999E-2</v>
      </c>
      <c r="AS2412">
        <v>5.4003999999999996E-3</v>
      </c>
      <c r="AT2412">
        <v>1.9410299999999998E-2</v>
      </c>
      <c r="AU2412">
        <v>-1.62233E-2</v>
      </c>
      <c r="AV2412">
        <v>-1.8984399999999998E-2</v>
      </c>
      <c r="AW2412">
        <v>-3.89491E-2</v>
      </c>
      <c r="AX2412">
        <v>0.23638770000000001</v>
      </c>
      <c r="AY2412">
        <v>0.29376350000000001</v>
      </c>
      <c r="AZ2412">
        <v>-9.5066999999999999E-2</v>
      </c>
      <c r="BA2412">
        <v>-0.110043</v>
      </c>
      <c r="BB2412">
        <v>-7.0976200000000003E-2</v>
      </c>
      <c r="BC2412">
        <v>-5.3922499999999998E-2</v>
      </c>
      <c r="BD2412">
        <v>-3.4017699999999998E-2</v>
      </c>
      <c r="BE2412">
        <v>-2.43675E-2</v>
      </c>
      <c r="BF2412">
        <v>-1.2773700000000001E-2</v>
      </c>
      <c r="BG2412">
        <v>-4.8133999999999998E-3</v>
      </c>
      <c r="BH2412">
        <v>-7.1605999999999996E-3</v>
      </c>
      <c r="BI2412">
        <v>-5.9857E-3</v>
      </c>
      <c r="BJ2412">
        <v>5.0445999999999998E-3</v>
      </c>
      <c r="BK2412">
        <v>-1.1086E-3</v>
      </c>
      <c r="BL2412">
        <v>-1.1151100000000001E-2</v>
      </c>
      <c r="BM2412">
        <v>-5.0664999999999998E-3</v>
      </c>
      <c r="BN2412">
        <v>5.5677000000000001E-3</v>
      </c>
      <c r="BO2412">
        <v>2.2486099999999998E-2</v>
      </c>
      <c r="BP2412">
        <v>3.5278400000000001E-2</v>
      </c>
      <c r="BQ2412">
        <v>1.55082E-2</v>
      </c>
      <c r="BR2412">
        <v>3.0594699999999999E-2</v>
      </c>
      <c r="BS2412">
        <v>-4.2169E-3</v>
      </c>
      <c r="BT2412">
        <v>-6.6604000000000003E-3</v>
      </c>
      <c r="BU2412">
        <v>-2.6531699999999998E-2</v>
      </c>
      <c r="BV2412">
        <v>0.2484384</v>
      </c>
      <c r="BW2412">
        <v>0.30608239999999998</v>
      </c>
      <c r="BX2412">
        <v>-8.2493899999999995E-2</v>
      </c>
      <c r="BY2412">
        <v>-9.7461000000000006E-2</v>
      </c>
      <c r="BZ2412">
        <v>-5.8738899999999997E-2</v>
      </c>
      <c r="CA2412">
        <v>-4.2013200000000001E-2</v>
      </c>
      <c r="CB2412">
        <v>-2.2468100000000001E-2</v>
      </c>
      <c r="CC2412">
        <v>-1.3605900000000001E-2</v>
      </c>
      <c r="CD2412">
        <v>-3.0282E-3</v>
      </c>
      <c r="CE2412">
        <v>1.3837000000000001E-3</v>
      </c>
      <c r="CF2412">
        <v>-1.6180000000000001E-3</v>
      </c>
      <c r="CG2412">
        <v>-9.8379999999999995E-4</v>
      </c>
      <c r="CH2412">
        <v>9.5298999999999991E-3</v>
      </c>
      <c r="CI2412">
        <v>3.0961000000000001E-3</v>
      </c>
      <c r="CJ2412">
        <v>-7.1443000000000001E-3</v>
      </c>
      <c r="CK2412">
        <v>-9.1089999999999997E-4</v>
      </c>
      <c r="CL2412">
        <v>1.0164100000000001E-2</v>
      </c>
      <c r="CM2412">
        <v>2.78774E-2</v>
      </c>
      <c r="CN2412">
        <v>4.1422500000000001E-2</v>
      </c>
      <c r="CO2412">
        <v>2.2508899999999998E-2</v>
      </c>
      <c r="CP2412">
        <v>3.8340899999999997E-2</v>
      </c>
      <c r="CQ2412">
        <v>4.0987999999999997E-3</v>
      </c>
      <c r="CR2412">
        <v>1.8752E-3</v>
      </c>
      <c r="CS2412">
        <v>-1.79315E-2</v>
      </c>
      <c r="CT2412">
        <v>0.25678459999999997</v>
      </c>
      <c r="CU2412">
        <v>0.31461440000000002</v>
      </c>
      <c r="CV2412">
        <v>-7.3785699999999996E-2</v>
      </c>
      <c r="CW2412">
        <v>-8.8746800000000001E-2</v>
      </c>
      <c r="CX2412">
        <v>-5.02634E-2</v>
      </c>
      <c r="CY2412">
        <v>-3.3764799999999998E-2</v>
      </c>
      <c r="CZ2412">
        <v>-1.44689E-2</v>
      </c>
      <c r="DA2412">
        <v>-6.1523999999999997E-3</v>
      </c>
      <c r="DB2412">
        <v>3.7215E-3</v>
      </c>
      <c r="DC2412">
        <v>7.5808000000000004E-3</v>
      </c>
      <c r="DD2412">
        <v>3.9245E-3</v>
      </c>
      <c r="DE2412">
        <v>4.0179999999999999E-3</v>
      </c>
      <c r="DF2412">
        <v>1.40152E-2</v>
      </c>
      <c r="DG2412">
        <v>7.3008999999999999E-3</v>
      </c>
      <c r="DH2412">
        <v>-3.1373999999999998E-3</v>
      </c>
      <c r="DI2412">
        <v>3.2447999999999999E-3</v>
      </c>
      <c r="DJ2412">
        <v>1.4760499999999999E-2</v>
      </c>
      <c r="DK2412">
        <v>3.3268800000000001E-2</v>
      </c>
      <c r="DL2412">
        <v>4.7566700000000003E-2</v>
      </c>
      <c r="DM2412">
        <v>2.9509500000000001E-2</v>
      </c>
      <c r="DN2412">
        <v>4.6087200000000002E-2</v>
      </c>
      <c r="DO2412">
        <v>1.2414400000000001E-2</v>
      </c>
      <c r="DP2412">
        <v>1.04107E-2</v>
      </c>
      <c r="DQ2412">
        <v>-9.3313000000000007E-3</v>
      </c>
      <c r="DR2412">
        <v>0.2651308</v>
      </c>
      <c r="DS2412">
        <v>0.3231464</v>
      </c>
      <c r="DT2412">
        <v>-6.5077599999999999E-2</v>
      </c>
      <c r="DU2412">
        <v>-8.0032500000000006E-2</v>
      </c>
      <c r="DV2412">
        <v>-4.1787900000000003E-2</v>
      </c>
      <c r="DW2412">
        <v>-2.5516400000000002E-2</v>
      </c>
      <c r="DX2412">
        <v>-6.4697000000000001E-3</v>
      </c>
      <c r="DY2412">
        <v>1.3010999999999999E-3</v>
      </c>
      <c r="DZ2412">
        <v>1.04712E-2</v>
      </c>
      <c r="EA2412">
        <v>1.6528399999999999E-2</v>
      </c>
      <c r="EB2412">
        <v>1.19271E-2</v>
      </c>
      <c r="EC2412">
        <v>1.1239900000000001E-2</v>
      </c>
      <c r="ED2412">
        <v>2.0491200000000001E-2</v>
      </c>
      <c r="EE2412">
        <v>1.3371900000000001E-2</v>
      </c>
      <c r="EF2412">
        <v>2.6478000000000001E-3</v>
      </c>
      <c r="EG2412">
        <v>9.2449000000000003E-3</v>
      </c>
      <c r="EH2412">
        <v>2.13969E-2</v>
      </c>
      <c r="EI2412">
        <v>4.1052999999999999E-2</v>
      </c>
      <c r="EJ2412">
        <v>5.6437800000000003E-2</v>
      </c>
      <c r="EK2412">
        <v>3.9617300000000001E-2</v>
      </c>
      <c r="EL2412">
        <v>5.7271599999999999E-2</v>
      </c>
      <c r="EM2412">
        <v>2.4420899999999999E-2</v>
      </c>
      <c r="EN2412">
        <v>2.27347E-2</v>
      </c>
      <c r="EO2412">
        <v>3.0861E-3</v>
      </c>
      <c r="EP2412">
        <v>0.27718150000000003</v>
      </c>
      <c r="EQ2412">
        <v>0.33546530000000002</v>
      </c>
      <c r="ER2412">
        <v>-5.25044E-2</v>
      </c>
      <c r="ES2412">
        <v>-6.7450499999999997E-2</v>
      </c>
      <c r="ET2412">
        <v>-2.95506E-2</v>
      </c>
      <c r="EU2412">
        <v>-1.36071E-2</v>
      </c>
      <c r="EV2412">
        <v>5.0799E-3</v>
      </c>
      <c r="EW2412">
        <v>1.2062700000000001E-2</v>
      </c>
      <c r="EX2412">
        <v>2.0216700000000001E-2</v>
      </c>
      <c r="EY2412">
        <v>86.937250000000006</v>
      </c>
      <c r="EZ2412">
        <v>85.715119999999999</v>
      </c>
      <c r="FA2412">
        <v>83.655649999999994</v>
      </c>
      <c r="FB2412">
        <v>81.812709999999996</v>
      </c>
      <c r="FC2412">
        <v>79.940039999999996</v>
      </c>
      <c r="FD2412">
        <v>78.972570000000005</v>
      </c>
      <c r="FE2412">
        <v>77.645899999999997</v>
      </c>
      <c r="FF2412">
        <v>80.067369999999997</v>
      </c>
      <c r="FG2412">
        <v>84.629630000000006</v>
      </c>
      <c r="FH2412">
        <v>89.724429999999998</v>
      </c>
      <c r="FI2412">
        <v>94.851759999999999</v>
      </c>
      <c r="FJ2412">
        <v>98.805750000000003</v>
      </c>
      <c r="FK2412">
        <v>101.66500000000001</v>
      </c>
      <c r="FL2412">
        <v>104.8806</v>
      </c>
      <c r="FM2412">
        <v>105.41030000000001</v>
      </c>
      <c r="FN2412">
        <v>106.4075</v>
      </c>
      <c r="FO2412">
        <v>107.12309999999999</v>
      </c>
      <c r="FP2412">
        <v>106.401</v>
      </c>
      <c r="FQ2412">
        <v>104.3819</v>
      </c>
      <c r="FR2412">
        <v>101.6598</v>
      </c>
      <c r="FS2412">
        <v>98.424220000000005</v>
      </c>
      <c r="FT2412">
        <v>95.394480000000001</v>
      </c>
      <c r="FU2412">
        <v>91.757400000000004</v>
      </c>
      <c r="FV2412">
        <v>88.2286</v>
      </c>
      <c r="FW2412">
        <v>0.14719160000000001</v>
      </c>
      <c r="FX2412">
        <v>1.1380100000000001E-2</v>
      </c>
      <c r="FY2412">
        <v>1.1380100000000001E-2</v>
      </c>
      <c r="FZ2412">
        <v>0</v>
      </c>
      <c r="GA2412">
        <v>0</v>
      </c>
    </row>
    <row r="2413" spans="1:183" x14ac:dyDescent="0.3">
      <c r="A2413" t="s">
        <v>59</v>
      </c>
      <c r="B2413" t="s">
        <v>53</v>
      </c>
      <c r="C2413" t="s">
        <v>54</v>
      </c>
      <c r="D2413" s="6">
        <v>44766</v>
      </c>
      <c r="FZ2413">
        <v>0</v>
      </c>
      <c r="GA2413">
        <v>1</v>
      </c>
    </row>
    <row r="2414" spans="1:183" x14ac:dyDescent="0.3">
      <c r="A2414" t="s">
        <v>59</v>
      </c>
      <c r="B2414" t="s">
        <v>53</v>
      </c>
      <c r="C2414" t="s">
        <v>54</v>
      </c>
      <c r="D2414" s="6">
        <v>44771</v>
      </c>
      <c r="E2414" s="46">
        <v>18</v>
      </c>
      <c r="F2414">
        <v>19</v>
      </c>
      <c r="G2414">
        <v>18</v>
      </c>
      <c r="H2414">
        <v>19</v>
      </c>
      <c r="I2414">
        <v>12449</v>
      </c>
      <c r="J2414">
        <v>72541</v>
      </c>
      <c r="K2414">
        <v>1.5040789999999999</v>
      </c>
      <c r="L2414">
        <v>1.28684</v>
      </c>
      <c r="M2414">
        <v>1.157135</v>
      </c>
      <c r="N2414">
        <v>1.041147</v>
      </c>
      <c r="O2414">
        <v>0.97534509999999996</v>
      </c>
      <c r="P2414">
        <v>0.93123540000000005</v>
      </c>
      <c r="Q2414">
        <v>0.89789300000000005</v>
      </c>
      <c r="R2414">
        <v>0.84477690000000005</v>
      </c>
      <c r="S2414">
        <v>0.85088609999999998</v>
      </c>
      <c r="T2414">
        <v>0.93097649999999998</v>
      </c>
      <c r="U2414">
        <v>1.074139</v>
      </c>
      <c r="V2414">
        <v>1.3043689999999999</v>
      </c>
      <c r="W2414">
        <v>1.5558149999999999</v>
      </c>
      <c r="X2414">
        <v>1.825307</v>
      </c>
      <c r="Y2414">
        <v>2.075809</v>
      </c>
      <c r="Z2414">
        <v>2.3622730000000001</v>
      </c>
      <c r="AA2414">
        <v>2.6644030000000001</v>
      </c>
      <c r="AB2414">
        <v>2.9687730000000001</v>
      </c>
      <c r="AC2414">
        <v>3.1215639999999998</v>
      </c>
      <c r="AD2414">
        <v>3.0372080000000001</v>
      </c>
      <c r="AE2414">
        <v>2.8367789999999999</v>
      </c>
      <c r="AF2414">
        <v>2.6138159999999999</v>
      </c>
      <c r="AG2414">
        <v>2.2793969999999999</v>
      </c>
      <c r="AH2414">
        <v>1.92316</v>
      </c>
      <c r="AI2414">
        <v>7.4552000000000004E-3</v>
      </c>
      <c r="AJ2414">
        <v>-1.06091E-2</v>
      </c>
      <c r="AK2414">
        <v>1.2122300000000001E-2</v>
      </c>
      <c r="AL2414">
        <v>-3.4575000000000001E-3</v>
      </c>
      <c r="AM2414">
        <v>-2.6394999999999999E-3</v>
      </c>
      <c r="AN2414">
        <v>-1.00613E-2</v>
      </c>
      <c r="AO2414">
        <v>-5.5411999999999996E-3</v>
      </c>
      <c r="AP2414">
        <v>-1.32348E-2</v>
      </c>
      <c r="AQ2414">
        <v>1.1619E-3</v>
      </c>
      <c r="AR2414">
        <v>-1.01285E-2</v>
      </c>
      <c r="AS2414">
        <v>-2.0993299999999999E-2</v>
      </c>
      <c r="AT2414">
        <v>1.4622000000000001E-3</v>
      </c>
      <c r="AU2414">
        <v>-2.0686800000000002E-2</v>
      </c>
      <c r="AV2414">
        <v>-1.7127099999999999E-2</v>
      </c>
      <c r="AW2414">
        <v>-2.7365400000000002E-2</v>
      </c>
      <c r="AX2414">
        <v>-4.6159499999999999E-2</v>
      </c>
      <c r="AY2414">
        <v>-7.0167999999999994E-2</v>
      </c>
      <c r="AZ2414">
        <v>0.11844639999999999</v>
      </c>
      <c r="BA2414">
        <v>0.1580974</v>
      </c>
      <c r="BB2414">
        <v>-0.18248700000000001</v>
      </c>
      <c r="BC2414">
        <v>-0.1050807</v>
      </c>
      <c r="BD2414">
        <v>-5.7295499999999999E-2</v>
      </c>
      <c r="BE2414">
        <v>-2.1759299999999999E-2</v>
      </c>
      <c r="BF2414">
        <v>-1.5142299999999999E-2</v>
      </c>
      <c r="BG2414">
        <v>1.50901E-2</v>
      </c>
      <c r="BH2414">
        <v>-3.8251000000000001E-3</v>
      </c>
      <c r="BI2414">
        <v>1.8311999999999998E-2</v>
      </c>
      <c r="BJ2414">
        <v>2.1860999999999998E-3</v>
      </c>
      <c r="BK2414">
        <v>2.7661999999999999E-3</v>
      </c>
      <c r="BL2414">
        <v>-4.8884000000000002E-3</v>
      </c>
      <c r="BM2414">
        <v>-2.9300000000000002E-4</v>
      </c>
      <c r="BN2414">
        <v>-7.5852999999999997E-3</v>
      </c>
      <c r="BO2414">
        <v>7.2562E-3</v>
      </c>
      <c r="BP2414">
        <v>-3.1724000000000001E-3</v>
      </c>
      <c r="BQ2414">
        <v>-1.32931E-2</v>
      </c>
      <c r="BR2414">
        <v>1.0089000000000001E-2</v>
      </c>
      <c r="BS2414">
        <v>-1.1249800000000001E-2</v>
      </c>
      <c r="BT2414">
        <v>-6.9763999999999998E-3</v>
      </c>
      <c r="BU2414">
        <v>-1.6988099999999999E-2</v>
      </c>
      <c r="BV2414">
        <v>-3.5507700000000003E-2</v>
      </c>
      <c r="BW2414">
        <v>-5.9425499999999999E-2</v>
      </c>
      <c r="BX2414">
        <v>0.12961890000000001</v>
      </c>
      <c r="BY2414">
        <v>0.1694679</v>
      </c>
      <c r="BZ2414">
        <v>-0.1710226</v>
      </c>
      <c r="CA2414">
        <v>-9.3892400000000001E-2</v>
      </c>
      <c r="CB2414">
        <v>-4.65893E-2</v>
      </c>
      <c r="CC2414">
        <v>-1.15111E-2</v>
      </c>
      <c r="CD2414">
        <v>-5.9268000000000003E-3</v>
      </c>
      <c r="CE2414">
        <v>2.0378E-2</v>
      </c>
      <c r="CF2414">
        <v>8.7350000000000004E-4</v>
      </c>
      <c r="CG2414">
        <v>2.2599000000000001E-2</v>
      </c>
      <c r="CH2414">
        <v>6.0948E-3</v>
      </c>
      <c r="CI2414">
        <v>6.5100999999999996E-3</v>
      </c>
      <c r="CJ2414">
        <v>-1.3056000000000001E-3</v>
      </c>
      <c r="CK2414">
        <v>3.3419000000000001E-3</v>
      </c>
      <c r="CL2414">
        <v>-3.6725E-3</v>
      </c>
      <c r="CM2414">
        <v>1.14771E-2</v>
      </c>
      <c r="CN2414">
        <v>1.6454E-3</v>
      </c>
      <c r="CO2414">
        <v>-7.9600000000000001E-3</v>
      </c>
      <c r="CP2414">
        <v>1.6063999999999998E-2</v>
      </c>
      <c r="CQ2414">
        <v>-4.7137999999999998E-3</v>
      </c>
      <c r="CR2414">
        <v>5.3900000000000002E-5</v>
      </c>
      <c r="CS2414">
        <v>-9.8008000000000001E-3</v>
      </c>
      <c r="CT2414">
        <v>-2.81303E-2</v>
      </c>
      <c r="CU2414">
        <v>-5.1985299999999998E-2</v>
      </c>
      <c r="CV2414">
        <v>0.13735700000000001</v>
      </c>
      <c r="CW2414">
        <v>0.177343</v>
      </c>
      <c r="CX2414">
        <v>-0.16308239999999999</v>
      </c>
      <c r="CY2414">
        <v>-8.6143399999999995E-2</v>
      </c>
      <c r="CZ2414">
        <v>-3.9174300000000002E-2</v>
      </c>
      <c r="DA2414">
        <v>-4.4131999999999999E-3</v>
      </c>
      <c r="DB2414">
        <v>4.5580000000000002E-4</v>
      </c>
      <c r="DC2414">
        <v>2.5666000000000001E-2</v>
      </c>
      <c r="DD2414">
        <v>5.5721E-3</v>
      </c>
      <c r="DE2414">
        <v>2.6886E-2</v>
      </c>
      <c r="DF2414">
        <v>1.00035E-2</v>
      </c>
      <c r="DG2414">
        <v>1.0253999999999999E-2</v>
      </c>
      <c r="DH2414">
        <v>2.2770999999999998E-3</v>
      </c>
      <c r="DI2414">
        <v>6.9768E-3</v>
      </c>
      <c r="DJ2414">
        <v>2.4030000000000001E-4</v>
      </c>
      <c r="DK2414">
        <v>1.5698E-2</v>
      </c>
      <c r="DL2414">
        <v>6.4631999999999997E-3</v>
      </c>
      <c r="DM2414">
        <v>-2.6269000000000002E-3</v>
      </c>
      <c r="DN2414">
        <v>2.2039E-2</v>
      </c>
      <c r="DO2414">
        <v>1.8223E-3</v>
      </c>
      <c r="DP2414">
        <v>7.0841999999999997E-3</v>
      </c>
      <c r="DQ2414">
        <v>-2.6136000000000002E-3</v>
      </c>
      <c r="DR2414">
        <v>-2.0752900000000001E-2</v>
      </c>
      <c r="DS2414">
        <v>-4.4545099999999997E-2</v>
      </c>
      <c r="DT2414">
        <v>0.145095</v>
      </c>
      <c r="DU2414">
        <v>0.1852182</v>
      </c>
      <c r="DV2414">
        <v>-0.15514220000000001</v>
      </c>
      <c r="DW2414">
        <v>-7.8394400000000003E-2</v>
      </c>
      <c r="DX2414">
        <v>-3.1759200000000001E-2</v>
      </c>
      <c r="DY2414">
        <v>2.6846999999999999E-3</v>
      </c>
      <c r="DZ2414">
        <v>6.8383999999999997E-3</v>
      </c>
      <c r="EA2414">
        <v>3.3300900000000001E-2</v>
      </c>
      <c r="EB2414">
        <v>1.2356199999999999E-2</v>
      </c>
      <c r="EC2414">
        <v>3.30757E-2</v>
      </c>
      <c r="ED2414">
        <v>1.5647000000000001E-2</v>
      </c>
      <c r="EE2414">
        <v>1.5659699999999999E-2</v>
      </c>
      <c r="EF2414">
        <v>7.45E-3</v>
      </c>
      <c r="EG2414">
        <v>1.2225E-2</v>
      </c>
      <c r="EH2414">
        <v>5.8897000000000003E-3</v>
      </c>
      <c r="EI2414">
        <v>2.1792300000000001E-2</v>
      </c>
      <c r="EJ2414">
        <v>1.34193E-2</v>
      </c>
      <c r="EK2414">
        <v>5.0731999999999999E-3</v>
      </c>
      <c r="EL2414">
        <v>3.0665899999999999E-2</v>
      </c>
      <c r="EM2414">
        <v>1.12593E-2</v>
      </c>
      <c r="EN2414">
        <v>1.7234900000000001E-2</v>
      </c>
      <c r="EO2414">
        <v>7.7637000000000001E-3</v>
      </c>
      <c r="EP2414">
        <v>-1.01011E-2</v>
      </c>
      <c r="EQ2414">
        <v>-3.3802600000000002E-2</v>
      </c>
      <c r="ER2414">
        <v>0.1562675</v>
      </c>
      <c r="ES2414">
        <v>0.19658870000000001</v>
      </c>
      <c r="ET2414">
        <v>-0.14367779999999999</v>
      </c>
      <c r="EU2414">
        <v>-6.7206100000000005E-2</v>
      </c>
      <c r="EV2414">
        <v>-2.1052999999999999E-2</v>
      </c>
      <c r="EW2414">
        <v>1.2932900000000001E-2</v>
      </c>
      <c r="EX2414">
        <v>1.6053899999999999E-2</v>
      </c>
      <c r="EY2414">
        <v>82.403599999999997</v>
      </c>
      <c r="EZ2414">
        <v>80.060680000000005</v>
      </c>
      <c r="FA2414">
        <v>78.60915</v>
      </c>
      <c r="FB2414">
        <v>77.203850000000003</v>
      </c>
      <c r="FC2414">
        <v>75.798550000000006</v>
      </c>
      <c r="FD2414">
        <v>75.314700000000002</v>
      </c>
      <c r="FE2414">
        <v>75.018020000000007</v>
      </c>
      <c r="FF2414">
        <v>76.379320000000007</v>
      </c>
      <c r="FG2414">
        <v>79.724469999999997</v>
      </c>
      <c r="FH2414">
        <v>84.632000000000005</v>
      </c>
      <c r="FI2414">
        <v>88.666539999999998</v>
      </c>
      <c r="FJ2414">
        <v>91.388249999999999</v>
      </c>
      <c r="FK2414">
        <v>94.372100000000003</v>
      </c>
      <c r="FL2414">
        <v>96.448409999999996</v>
      </c>
      <c r="FM2414">
        <v>97.290430000000001</v>
      </c>
      <c r="FN2414">
        <v>98.896820000000005</v>
      </c>
      <c r="FO2414">
        <v>101.03189999999999</v>
      </c>
      <c r="FP2414">
        <v>100.8565</v>
      </c>
      <c r="FQ2414">
        <v>99.618610000000004</v>
      </c>
      <c r="FR2414">
        <v>96.396900000000002</v>
      </c>
      <c r="FS2414">
        <v>93.520340000000004</v>
      </c>
      <c r="FT2414">
        <v>90.303089999999997</v>
      </c>
      <c r="FU2414">
        <v>87.851560000000006</v>
      </c>
      <c r="FV2414">
        <v>84.51088</v>
      </c>
      <c r="FW2414">
        <v>0.12325560000000001</v>
      </c>
      <c r="FX2414">
        <v>1.05269E-2</v>
      </c>
      <c r="FY2414">
        <v>1.05269E-2</v>
      </c>
      <c r="FZ2414">
        <v>0</v>
      </c>
      <c r="GA2414">
        <v>0</v>
      </c>
    </row>
    <row r="2415" spans="1:183" x14ac:dyDescent="0.3">
      <c r="A2415" t="s">
        <v>59</v>
      </c>
      <c r="B2415" t="s">
        <v>53</v>
      </c>
      <c r="C2415" t="s">
        <v>54</v>
      </c>
      <c r="D2415" s="6">
        <v>44789</v>
      </c>
      <c r="E2415" s="46">
        <v>19</v>
      </c>
      <c r="F2415">
        <v>20</v>
      </c>
      <c r="G2415">
        <v>19</v>
      </c>
      <c r="H2415">
        <v>20</v>
      </c>
      <c r="I2415">
        <v>11125</v>
      </c>
      <c r="J2415">
        <v>66411</v>
      </c>
      <c r="K2415">
        <v>1.3345450000000001</v>
      </c>
      <c r="L2415">
        <v>1.149106</v>
      </c>
      <c r="M2415">
        <v>1.009279</v>
      </c>
      <c r="N2415">
        <v>0.9178965</v>
      </c>
      <c r="O2415">
        <v>0.8674579</v>
      </c>
      <c r="P2415">
        <v>0.85384610000000005</v>
      </c>
      <c r="Q2415">
        <v>0.86161469999999996</v>
      </c>
      <c r="R2415">
        <v>0.78734700000000002</v>
      </c>
      <c r="S2415">
        <v>0.72042320000000004</v>
      </c>
      <c r="T2415">
        <v>0.7637427</v>
      </c>
      <c r="U2415">
        <v>0.92061349999999997</v>
      </c>
      <c r="V2415">
        <v>1.1234249999999999</v>
      </c>
      <c r="W2415">
        <v>1.4134500000000001</v>
      </c>
      <c r="X2415">
        <v>1.7193780000000001</v>
      </c>
      <c r="Y2415">
        <v>2.0365220000000002</v>
      </c>
      <c r="Z2415">
        <v>2.4245589999999999</v>
      </c>
      <c r="AA2415">
        <v>2.8276940000000002</v>
      </c>
      <c r="AB2415">
        <v>3.1974559999999999</v>
      </c>
      <c r="AC2415">
        <v>3.392852</v>
      </c>
      <c r="AD2415">
        <v>3.35948</v>
      </c>
      <c r="AE2415">
        <v>3.1434470000000001</v>
      </c>
      <c r="AF2415">
        <v>2.8224290000000001</v>
      </c>
      <c r="AG2415">
        <v>2.3446760000000002</v>
      </c>
      <c r="AH2415">
        <v>1.930736</v>
      </c>
      <c r="AI2415">
        <v>-2.5985399999999999E-2</v>
      </c>
      <c r="AJ2415">
        <v>-7.1325E-3</v>
      </c>
      <c r="AK2415">
        <v>-1.18671E-2</v>
      </c>
      <c r="AL2415">
        <v>7.8140000000000002E-4</v>
      </c>
      <c r="AM2415">
        <v>-8.0832000000000005E-3</v>
      </c>
      <c r="AN2415">
        <v>2.8880000000000003E-4</v>
      </c>
      <c r="AO2415">
        <v>5.4069999999999997E-4</v>
      </c>
      <c r="AP2415">
        <v>2.3887000000000001E-3</v>
      </c>
      <c r="AQ2415">
        <v>-4.8198E-3</v>
      </c>
      <c r="AR2415">
        <v>-2.4660399999999999E-2</v>
      </c>
      <c r="AS2415">
        <v>-1.46506E-2</v>
      </c>
      <c r="AT2415">
        <v>-3.9269199999999997E-2</v>
      </c>
      <c r="AU2415">
        <v>-3.87476E-2</v>
      </c>
      <c r="AV2415">
        <v>-4.3742700000000002E-2</v>
      </c>
      <c r="AW2415">
        <v>-4.5382600000000002E-2</v>
      </c>
      <c r="AX2415">
        <v>-1.3837500000000001E-2</v>
      </c>
      <c r="AY2415">
        <v>-1.8737299999999998E-2</v>
      </c>
      <c r="AZ2415">
        <v>-3.9427499999999997E-2</v>
      </c>
      <c r="BA2415">
        <v>0.22166269999999999</v>
      </c>
      <c r="BB2415">
        <v>0.237957</v>
      </c>
      <c r="BC2415">
        <v>-0.12445920000000001</v>
      </c>
      <c r="BD2415">
        <v>-0.12570619999999999</v>
      </c>
      <c r="BE2415">
        <v>-7.9475799999999999E-2</v>
      </c>
      <c r="BF2415">
        <v>-5.5767799999999999E-2</v>
      </c>
      <c r="BG2415">
        <v>-1.8803199999999999E-2</v>
      </c>
      <c r="BH2415">
        <v>-7.4569999999999997E-4</v>
      </c>
      <c r="BI2415">
        <v>-6.2167000000000004E-3</v>
      </c>
      <c r="BJ2415">
        <v>5.9522999999999998E-3</v>
      </c>
      <c r="BK2415">
        <v>-3.1313999999999999E-3</v>
      </c>
      <c r="BL2415">
        <v>4.9559000000000001E-3</v>
      </c>
      <c r="BM2415">
        <v>5.3284999999999999E-3</v>
      </c>
      <c r="BN2415">
        <v>7.6747999999999999E-3</v>
      </c>
      <c r="BO2415">
        <v>8.474E-4</v>
      </c>
      <c r="BP2415">
        <v>-1.83321E-2</v>
      </c>
      <c r="BQ2415">
        <v>-7.3127000000000001E-3</v>
      </c>
      <c r="BR2415">
        <v>-3.0980899999999999E-2</v>
      </c>
      <c r="BS2415">
        <v>-2.96224E-2</v>
      </c>
      <c r="BT2415">
        <v>-3.3928199999999999E-2</v>
      </c>
      <c r="BU2415">
        <v>-3.5303300000000003E-2</v>
      </c>
      <c r="BV2415">
        <v>-3.5752000000000002E-3</v>
      </c>
      <c r="BW2415">
        <v>-8.2836000000000003E-3</v>
      </c>
      <c r="BX2415">
        <v>-2.8609599999999999E-2</v>
      </c>
      <c r="BY2415">
        <v>0.23302110000000001</v>
      </c>
      <c r="BZ2415">
        <v>0.2489545</v>
      </c>
      <c r="CA2415">
        <v>-0.1133209</v>
      </c>
      <c r="CB2415">
        <v>-0.1151894</v>
      </c>
      <c r="CC2415">
        <v>-6.9860800000000001E-2</v>
      </c>
      <c r="CD2415">
        <v>-4.7103600000000002E-2</v>
      </c>
      <c r="CE2415">
        <v>-1.38289E-2</v>
      </c>
      <c r="CF2415">
        <v>3.6776999999999999E-3</v>
      </c>
      <c r="CG2415">
        <v>-2.3032E-3</v>
      </c>
      <c r="CH2415">
        <v>9.5337000000000009E-3</v>
      </c>
      <c r="CI2415">
        <v>2.9819999999999998E-4</v>
      </c>
      <c r="CJ2415">
        <v>8.1883000000000008E-3</v>
      </c>
      <c r="CK2415">
        <v>8.6446000000000005E-3</v>
      </c>
      <c r="CL2415">
        <v>1.1335899999999999E-2</v>
      </c>
      <c r="CM2415">
        <v>4.7726000000000001E-3</v>
      </c>
      <c r="CN2415">
        <v>-1.3949100000000001E-2</v>
      </c>
      <c r="CO2415">
        <v>-2.2304999999999998E-3</v>
      </c>
      <c r="CP2415">
        <v>-2.5240499999999999E-2</v>
      </c>
      <c r="CQ2415">
        <v>-2.3302300000000001E-2</v>
      </c>
      <c r="CR2415">
        <v>-2.7130600000000001E-2</v>
      </c>
      <c r="CS2415">
        <v>-2.8322400000000001E-2</v>
      </c>
      <c r="CT2415">
        <v>3.5324000000000002E-3</v>
      </c>
      <c r="CU2415">
        <v>-1.0434999999999999E-3</v>
      </c>
      <c r="CV2415">
        <v>-2.11171E-2</v>
      </c>
      <c r="CW2415">
        <v>0.24088780000000001</v>
      </c>
      <c r="CX2415">
        <v>0.25657140000000001</v>
      </c>
      <c r="CY2415">
        <v>-0.10560650000000001</v>
      </c>
      <c r="CZ2415">
        <v>-0.1079056</v>
      </c>
      <c r="DA2415">
        <v>-6.3201400000000005E-2</v>
      </c>
      <c r="DB2415">
        <v>-4.1102800000000002E-2</v>
      </c>
      <c r="DC2415">
        <v>-8.8546000000000007E-3</v>
      </c>
      <c r="DD2415">
        <v>8.1011999999999994E-3</v>
      </c>
      <c r="DE2415">
        <v>1.6102E-3</v>
      </c>
      <c r="DF2415">
        <v>1.3115099999999999E-2</v>
      </c>
      <c r="DG2415">
        <v>3.7277999999999999E-3</v>
      </c>
      <c r="DH2415">
        <v>1.1420700000000001E-2</v>
      </c>
      <c r="DI2415">
        <v>1.19606E-2</v>
      </c>
      <c r="DJ2415">
        <v>1.4997099999999999E-2</v>
      </c>
      <c r="DK2415">
        <v>8.6976999999999992E-3</v>
      </c>
      <c r="DL2415">
        <v>-9.5662000000000004E-3</v>
      </c>
      <c r="DM2415">
        <v>2.8517E-3</v>
      </c>
      <c r="DN2415">
        <v>-1.9500099999999999E-2</v>
      </c>
      <c r="DO2415">
        <v>-1.6982299999999999E-2</v>
      </c>
      <c r="DP2415">
        <v>-2.03331E-2</v>
      </c>
      <c r="DQ2415">
        <v>-2.1341499999999999E-2</v>
      </c>
      <c r="DR2415">
        <v>1.0639900000000001E-2</v>
      </c>
      <c r="DS2415">
        <v>6.1967000000000003E-3</v>
      </c>
      <c r="DT2415">
        <v>-1.36247E-2</v>
      </c>
      <c r="DU2415">
        <v>0.24875449999999999</v>
      </c>
      <c r="DV2415">
        <v>0.26418829999999999</v>
      </c>
      <c r="DW2415">
        <v>-9.7892099999999996E-2</v>
      </c>
      <c r="DX2415">
        <v>-0.10062169999999999</v>
      </c>
      <c r="DY2415">
        <v>-5.6542099999999998E-2</v>
      </c>
      <c r="DZ2415">
        <v>-3.5102000000000001E-2</v>
      </c>
      <c r="EA2415">
        <v>-1.6724999999999999E-3</v>
      </c>
      <c r="EB2415">
        <v>1.4487999999999999E-2</v>
      </c>
      <c r="EC2415">
        <v>7.2607000000000001E-3</v>
      </c>
      <c r="ED2415">
        <v>1.8286E-2</v>
      </c>
      <c r="EE2415">
        <v>8.6794999999999997E-3</v>
      </c>
      <c r="EF2415">
        <v>1.6087799999999999E-2</v>
      </c>
      <c r="EG2415">
        <v>1.6748499999999999E-2</v>
      </c>
      <c r="EH2415">
        <v>2.0283200000000001E-2</v>
      </c>
      <c r="EI2415">
        <v>1.43649E-2</v>
      </c>
      <c r="EJ2415">
        <v>-3.2379000000000002E-3</v>
      </c>
      <c r="EK2415">
        <v>1.01896E-2</v>
      </c>
      <c r="EL2415">
        <v>-1.12119E-2</v>
      </c>
      <c r="EM2415">
        <v>-7.8571000000000005E-3</v>
      </c>
      <c r="EN2415">
        <v>-1.05185E-2</v>
      </c>
      <c r="EO2415">
        <v>-1.12622E-2</v>
      </c>
      <c r="EP2415">
        <v>2.0902199999999999E-2</v>
      </c>
      <c r="EQ2415">
        <v>1.66503E-2</v>
      </c>
      <c r="ER2415">
        <v>-2.8067999999999999E-3</v>
      </c>
      <c r="ES2415">
        <v>0.26011289999999998</v>
      </c>
      <c r="ET2415">
        <v>0.27518589999999998</v>
      </c>
      <c r="EU2415">
        <v>-8.6753800000000006E-2</v>
      </c>
      <c r="EV2415">
        <v>-9.0105000000000005E-2</v>
      </c>
      <c r="EW2415">
        <v>-4.6927099999999999E-2</v>
      </c>
      <c r="EX2415">
        <v>-2.64379E-2</v>
      </c>
      <c r="EY2415">
        <v>83.009169999999997</v>
      </c>
      <c r="EZ2415">
        <v>82.295289999999994</v>
      </c>
      <c r="FA2415">
        <v>80.062020000000004</v>
      </c>
      <c r="FB2415">
        <v>78.170479999999998</v>
      </c>
      <c r="FC2415">
        <v>75.858080000000001</v>
      </c>
      <c r="FD2415">
        <v>74.531009999999995</v>
      </c>
      <c r="FE2415">
        <v>73.481200000000001</v>
      </c>
      <c r="FF2415">
        <v>74.495869999999996</v>
      </c>
      <c r="FG2415">
        <v>78.495869999999996</v>
      </c>
      <c r="FH2415">
        <v>84.287800000000004</v>
      </c>
      <c r="FI2415">
        <v>89.088579999999993</v>
      </c>
      <c r="FJ2415">
        <v>93.488969999999995</v>
      </c>
      <c r="FK2415">
        <v>97.182379999999995</v>
      </c>
      <c r="FL2415">
        <v>100.6589</v>
      </c>
      <c r="FM2415">
        <v>103.6207</v>
      </c>
      <c r="FN2415">
        <v>105.1118</v>
      </c>
      <c r="FO2415">
        <v>105.6528</v>
      </c>
      <c r="FP2415">
        <v>105.2435</v>
      </c>
      <c r="FQ2415">
        <v>104.6262</v>
      </c>
      <c r="FR2415">
        <v>102.8653</v>
      </c>
      <c r="FS2415">
        <v>99.186549999999997</v>
      </c>
      <c r="FT2415">
        <v>95.80968</v>
      </c>
      <c r="FU2415">
        <v>93.387720000000002</v>
      </c>
      <c r="FV2415">
        <v>91.594710000000006</v>
      </c>
      <c r="FW2415">
        <v>0.10602880000000001</v>
      </c>
      <c r="FX2415">
        <v>1.04405E-2</v>
      </c>
      <c r="FY2415">
        <v>1.04405E-2</v>
      </c>
      <c r="FZ2415">
        <v>0</v>
      </c>
      <c r="GA2415">
        <v>0</v>
      </c>
    </row>
    <row r="2416" spans="1:183" x14ac:dyDescent="0.3">
      <c r="A2416" t="s">
        <v>59</v>
      </c>
      <c r="B2416" t="s">
        <v>53</v>
      </c>
      <c r="C2416" t="s">
        <v>54</v>
      </c>
      <c r="D2416" s="6">
        <v>44790</v>
      </c>
      <c r="E2416" s="46">
        <v>17</v>
      </c>
      <c r="F2416">
        <v>19</v>
      </c>
      <c r="G2416">
        <v>18</v>
      </c>
      <c r="H2416">
        <v>19</v>
      </c>
      <c r="I2416">
        <v>9959</v>
      </c>
      <c r="J2416">
        <v>66395</v>
      </c>
      <c r="K2416">
        <v>1.656541</v>
      </c>
      <c r="L2416">
        <v>1.450161</v>
      </c>
      <c r="M2416">
        <v>1.277882</v>
      </c>
      <c r="N2416">
        <v>1.165055</v>
      </c>
      <c r="O2416">
        <v>1.113151</v>
      </c>
      <c r="P2416">
        <v>1.088266</v>
      </c>
      <c r="Q2416">
        <v>1.089064</v>
      </c>
      <c r="R2416">
        <v>1.0232319999999999</v>
      </c>
      <c r="S2416">
        <v>0.92932000000000003</v>
      </c>
      <c r="T2416">
        <v>0.988649</v>
      </c>
      <c r="U2416">
        <v>1.1324110000000001</v>
      </c>
      <c r="V2416">
        <v>1.2604109999999999</v>
      </c>
      <c r="W2416">
        <v>1.4857990000000001</v>
      </c>
      <c r="X2416">
        <v>1.7556609999999999</v>
      </c>
      <c r="Y2416">
        <v>2.1441180000000002</v>
      </c>
      <c r="Z2416">
        <v>2.4272559999999999</v>
      </c>
      <c r="AA2416">
        <v>2.6532589999999998</v>
      </c>
      <c r="AB2416">
        <v>2.9904489999999999</v>
      </c>
      <c r="AC2416">
        <v>3.165956</v>
      </c>
      <c r="AD2416">
        <v>3.1205780000000001</v>
      </c>
      <c r="AE2416">
        <v>2.9018030000000001</v>
      </c>
      <c r="AF2416">
        <v>2.612921</v>
      </c>
      <c r="AG2416">
        <v>2.1843080000000001</v>
      </c>
      <c r="AH2416">
        <v>1.7723120000000001</v>
      </c>
      <c r="AI2416">
        <v>-2.38067E-2</v>
      </c>
      <c r="AJ2416">
        <v>-7.7221E-3</v>
      </c>
      <c r="AK2416">
        <v>-5.9630999999999998E-3</v>
      </c>
      <c r="AL2416">
        <v>1.5119E-3</v>
      </c>
      <c r="AM2416">
        <v>1.9354000000000001E-3</v>
      </c>
      <c r="AN2416">
        <v>5.9809999999999996E-4</v>
      </c>
      <c r="AO2416">
        <v>-1.2629400000000001E-2</v>
      </c>
      <c r="AP2416">
        <v>-1.8093100000000001E-2</v>
      </c>
      <c r="AQ2416">
        <v>-2.9622800000000001E-2</v>
      </c>
      <c r="AR2416">
        <v>-2.2131499999999998E-2</v>
      </c>
      <c r="AS2416">
        <v>-2.7268299999999999E-2</v>
      </c>
      <c r="AT2416">
        <v>-2.2194599999999998E-2</v>
      </c>
      <c r="AU2416">
        <v>-2.40685E-2</v>
      </c>
      <c r="AV2416">
        <v>-3.7195600000000002E-2</v>
      </c>
      <c r="AW2416">
        <v>-4.9246699999999997E-2</v>
      </c>
      <c r="AX2416">
        <v>-2.70327E-2</v>
      </c>
      <c r="AY2416">
        <v>0.1854364</v>
      </c>
      <c r="AZ2416">
        <v>0.21731249999999999</v>
      </c>
      <c r="BA2416">
        <v>0.21633910000000001</v>
      </c>
      <c r="BB2416">
        <v>-0.16191810000000001</v>
      </c>
      <c r="BC2416">
        <v>-0.12950120000000001</v>
      </c>
      <c r="BD2416">
        <v>-7.4569399999999994E-2</v>
      </c>
      <c r="BE2416">
        <v>-3.78526E-2</v>
      </c>
      <c r="BF2416">
        <v>-4.42817E-2</v>
      </c>
      <c r="BG2416">
        <v>-1.5842100000000001E-2</v>
      </c>
      <c r="BH2416">
        <v>-4.3540000000000001E-4</v>
      </c>
      <c r="BI2416">
        <v>6.7219999999999997E-4</v>
      </c>
      <c r="BJ2416">
        <v>7.5877999999999996E-3</v>
      </c>
      <c r="BK2416">
        <v>7.8852999999999996E-3</v>
      </c>
      <c r="BL2416">
        <v>6.4333000000000003E-3</v>
      </c>
      <c r="BM2416">
        <v>-6.4454999999999998E-3</v>
      </c>
      <c r="BN2416">
        <v>-1.12087E-2</v>
      </c>
      <c r="BO2416">
        <v>-2.25052E-2</v>
      </c>
      <c r="BP2416">
        <v>-1.4362700000000001E-2</v>
      </c>
      <c r="BQ2416">
        <v>-1.8631700000000001E-2</v>
      </c>
      <c r="BR2416">
        <v>-1.29661E-2</v>
      </c>
      <c r="BS2416">
        <v>-1.42603E-2</v>
      </c>
      <c r="BT2416">
        <v>-2.6789500000000001E-2</v>
      </c>
      <c r="BU2416">
        <v>-3.7802500000000003E-2</v>
      </c>
      <c r="BV2416">
        <v>-1.55313E-2</v>
      </c>
      <c r="BW2416">
        <v>0.19647780000000001</v>
      </c>
      <c r="BX2416">
        <v>0.22864399999999999</v>
      </c>
      <c r="BY2416">
        <v>0.22769130000000001</v>
      </c>
      <c r="BZ2416">
        <v>-0.15056230000000001</v>
      </c>
      <c r="CA2416">
        <v>-0.1184301</v>
      </c>
      <c r="CB2416">
        <v>-6.4086799999999999E-2</v>
      </c>
      <c r="CC2416">
        <v>-2.8303600000000002E-2</v>
      </c>
      <c r="CD2416">
        <v>-3.5833299999999998E-2</v>
      </c>
      <c r="CE2416">
        <v>-1.03258E-2</v>
      </c>
      <c r="CF2416">
        <v>4.6112999999999996E-3</v>
      </c>
      <c r="CG2416">
        <v>5.2677999999999996E-3</v>
      </c>
      <c r="CH2416">
        <v>1.17959E-2</v>
      </c>
      <c r="CI2416">
        <v>1.20062E-2</v>
      </c>
      <c r="CJ2416">
        <v>1.04747E-2</v>
      </c>
      <c r="CK2416">
        <v>-2.1624999999999999E-3</v>
      </c>
      <c r="CL2416">
        <v>-6.4405E-3</v>
      </c>
      <c r="CM2416">
        <v>-1.75756E-2</v>
      </c>
      <c r="CN2416">
        <v>-8.9821999999999992E-3</v>
      </c>
      <c r="CO2416">
        <v>-1.265E-2</v>
      </c>
      <c r="CP2416">
        <v>-6.5744000000000002E-3</v>
      </c>
      <c r="CQ2416">
        <v>-7.4671E-3</v>
      </c>
      <c r="CR2416">
        <v>-1.9582200000000001E-2</v>
      </c>
      <c r="CS2416">
        <v>-2.9876400000000001E-2</v>
      </c>
      <c r="CT2416">
        <v>-7.5655000000000002E-3</v>
      </c>
      <c r="CU2416">
        <v>0.204125</v>
      </c>
      <c r="CV2416">
        <v>0.23649210000000001</v>
      </c>
      <c r="CW2416">
        <v>0.23555380000000001</v>
      </c>
      <c r="CX2416">
        <v>-0.1426973</v>
      </c>
      <c r="CY2416">
        <v>-0.11076220000000001</v>
      </c>
      <c r="CZ2416">
        <v>-5.6826599999999998E-2</v>
      </c>
      <c r="DA2416">
        <v>-2.1690000000000001E-2</v>
      </c>
      <c r="DB2416">
        <v>-2.9982000000000002E-2</v>
      </c>
      <c r="DC2416">
        <v>-4.8095000000000004E-3</v>
      </c>
      <c r="DD2416">
        <v>9.6579999999999999E-3</v>
      </c>
      <c r="DE2416">
        <v>9.8633000000000002E-3</v>
      </c>
      <c r="DF2416">
        <v>1.60041E-2</v>
      </c>
      <c r="DG2416">
        <v>1.6127099999999998E-2</v>
      </c>
      <c r="DH2416">
        <v>1.4516100000000001E-2</v>
      </c>
      <c r="DI2416">
        <v>2.1205E-3</v>
      </c>
      <c r="DJ2416">
        <v>-1.6724000000000001E-3</v>
      </c>
      <c r="DK2416">
        <v>-1.26459E-2</v>
      </c>
      <c r="DL2416">
        <v>-3.6015999999999999E-3</v>
      </c>
      <c r="DM2416">
        <v>-6.6683999999999997E-3</v>
      </c>
      <c r="DN2416">
        <v>-1.827E-4</v>
      </c>
      <c r="DO2416">
        <v>-6.7389999999999995E-4</v>
      </c>
      <c r="DP2416">
        <v>-1.2375000000000001E-2</v>
      </c>
      <c r="DQ2416">
        <v>-2.19502E-2</v>
      </c>
      <c r="DR2416">
        <v>4.0030000000000003E-4</v>
      </c>
      <c r="DS2416">
        <v>0.21177219999999999</v>
      </c>
      <c r="DT2416">
        <v>0.24434030000000001</v>
      </c>
      <c r="DU2416">
        <v>0.2434163</v>
      </c>
      <c r="DV2416">
        <v>-0.13483229999999999</v>
      </c>
      <c r="DW2416">
        <v>-0.1030944</v>
      </c>
      <c r="DX2416">
        <v>-4.9566399999999997E-2</v>
      </c>
      <c r="DY2416">
        <v>-1.50764E-2</v>
      </c>
      <c r="DZ2416">
        <v>-2.4130700000000001E-2</v>
      </c>
      <c r="EA2416">
        <v>3.1551000000000001E-3</v>
      </c>
      <c r="EB2416">
        <v>1.69447E-2</v>
      </c>
      <c r="EC2416">
        <v>1.6498599999999999E-2</v>
      </c>
      <c r="ED2416">
        <v>2.20799E-2</v>
      </c>
      <c r="EE2416">
        <v>2.2076999999999999E-2</v>
      </c>
      <c r="EF2416">
        <v>2.0351299999999999E-2</v>
      </c>
      <c r="EG2416">
        <v>8.3044E-3</v>
      </c>
      <c r="EH2416">
        <v>5.2120999999999999E-3</v>
      </c>
      <c r="EI2416">
        <v>-5.5284000000000002E-3</v>
      </c>
      <c r="EJ2416">
        <v>4.1671E-3</v>
      </c>
      <c r="EK2416">
        <v>1.9681999999999998E-3</v>
      </c>
      <c r="EL2416">
        <v>9.0459000000000008E-3</v>
      </c>
      <c r="EM2416">
        <v>9.1342999999999997E-3</v>
      </c>
      <c r="EN2416">
        <v>-1.9689E-3</v>
      </c>
      <c r="EO2416">
        <v>-1.0506100000000001E-2</v>
      </c>
      <c r="EP2416">
        <v>1.1901699999999999E-2</v>
      </c>
      <c r="EQ2416">
        <v>0.2228136</v>
      </c>
      <c r="ER2416">
        <v>0.2556718</v>
      </c>
      <c r="ES2416">
        <v>0.25476850000000001</v>
      </c>
      <c r="ET2416">
        <v>-0.1234764</v>
      </c>
      <c r="EU2416">
        <v>-9.2023199999999999E-2</v>
      </c>
      <c r="EV2416">
        <v>-3.9083800000000002E-2</v>
      </c>
      <c r="EW2416">
        <v>-5.5274E-3</v>
      </c>
      <c r="EX2416">
        <v>-1.56823E-2</v>
      </c>
      <c r="EY2416">
        <v>89.82302</v>
      </c>
      <c r="EZ2416">
        <v>87.627369999999999</v>
      </c>
      <c r="FA2416">
        <v>85.200419999999994</v>
      </c>
      <c r="FB2416">
        <v>83.244240000000005</v>
      </c>
      <c r="FC2416">
        <v>83.22963</v>
      </c>
      <c r="FD2416">
        <v>81.809119999999993</v>
      </c>
      <c r="FE2416">
        <v>81.533990000000003</v>
      </c>
      <c r="FF2416">
        <v>81.157550000000001</v>
      </c>
      <c r="FG2416">
        <v>84.121639999999999</v>
      </c>
      <c r="FH2416">
        <v>85.02825</v>
      </c>
      <c r="FI2416">
        <v>87.869990000000001</v>
      </c>
      <c r="FJ2416">
        <v>91.783550000000005</v>
      </c>
      <c r="FK2416">
        <v>97.174850000000006</v>
      </c>
      <c r="FL2416">
        <v>99.711020000000005</v>
      </c>
      <c r="FM2416">
        <v>100.9572</v>
      </c>
      <c r="FN2416">
        <v>101.6382</v>
      </c>
      <c r="FO2416">
        <v>102.536</v>
      </c>
      <c r="FP2416">
        <v>102.4188</v>
      </c>
      <c r="FQ2416">
        <v>101.9828</v>
      </c>
      <c r="FR2416">
        <v>99.750230000000002</v>
      </c>
      <c r="FS2416">
        <v>96.380489999999995</v>
      </c>
      <c r="FT2416">
        <v>91.757890000000003</v>
      </c>
      <c r="FU2416">
        <v>88.330929999999995</v>
      </c>
      <c r="FV2416">
        <v>85.939890000000005</v>
      </c>
      <c r="FW2416">
        <v>0.1142801</v>
      </c>
      <c r="FX2416">
        <v>8.5728000000000002E-3</v>
      </c>
      <c r="FY2416">
        <v>1.05922E-2</v>
      </c>
      <c r="FZ2416">
        <v>0</v>
      </c>
      <c r="GA2416">
        <v>0</v>
      </c>
    </row>
    <row r="2417" spans="1:183" x14ac:dyDescent="0.3">
      <c r="A2417" t="s">
        <v>59</v>
      </c>
      <c r="B2417" t="s">
        <v>53</v>
      </c>
      <c r="C2417" t="s">
        <v>54</v>
      </c>
      <c r="D2417" s="6">
        <v>44792</v>
      </c>
      <c r="FZ2417">
        <v>0</v>
      </c>
      <c r="GA2417">
        <v>1</v>
      </c>
    </row>
    <row r="2418" spans="1:183" x14ac:dyDescent="0.3">
      <c r="A2418" t="s">
        <v>59</v>
      </c>
      <c r="B2418" t="s">
        <v>53</v>
      </c>
      <c r="C2418" t="s">
        <v>54</v>
      </c>
      <c r="D2418" s="6">
        <v>44806</v>
      </c>
      <c r="E2418" s="46">
        <v>18</v>
      </c>
      <c r="F2418">
        <v>19</v>
      </c>
      <c r="G2418">
        <v>18</v>
      </c>
      <c r="H2418">
        <v>19</v>
      </c>
      <c r="I2418">
        <v>12364</v>
      </c>
      <c r="J2418">
        <v>72134</v>
      </c>
      <c r="K2418">
        <v>1.500577</v>
      </c>
      <c r="L2418">
        <v>1.2954479999999999</v>
      </c>
      <c r="M2418">
        <v>1.1510769999999999</v>
      </c>
      <c r="N2418">
        <v>1.0419149999999999</v>
      </c>
      <c r="O2418">
        <v>0.98941279999999998</v>
      </c>
      <c r="P2418">
        <v>0.95970960000000005</v>
      </c>
      <c r="Q2418">
        <v>0.96875699999999998</v>
      </c>
      <c r="R2418">
        <v>0.93766000000000005</v>
      </c>
      <c r="S2418">
        <v>0.88449290000000003</v>
      </c>
      <c r="T2418">
        <v>0.9481889</v>
      </c>
      <c r="U2418">
        <v>1.1108990000000001</v>
      </c>
      <c r="V2418">
        <v>1.3550960000000001</v>
      </c>
      <c r="W2418">
        <v>1.645589</v>
      </c>
      <c r="X2418">
        <v>1.976702</v>
      </c>
      <c r="Y2418">
        <v>2.2995380000000001</v>
      </c>
      <c r="Z2418">
        <v>2.6632720000000001</v>
      </c>
      <c r="AA2418">
        <v>3.0310709999999998</v>
      </c>
      <c r="AB2418">
        <v>3.2988420000000001</v>
      </c>
      <c r="AC2418">
        <v>3.3673299999999999</v>
      </c>
      <c r="AD2418">
        <v>3.1460490000000001</v>
      </c>
      <c r="AE2418">
        <v>2.8850850000000001</v>
      </c>
      <c r="AF2418">
        <v>2.5853920000000001</v>
      </c>
      <c r="AG2418">
        <v>2.2023860000000002</v>
      </c>
      <c r="AH2418">
        <v>1.8580220000000001</v>
      </c>
      <c r="AI2418">
        <v>-2.3214100000000001E-2</v>
      </c>
      <c r="AJ2418">
        <v>-2.1385100000000001E-2</v>
      </c>
      <c r="AK2418">
        <v>-1.51179E-2</v>
      </c>
      <c r="AL2418">
        <v>-1.05732E-2</v>
      </c>
      <c r="AM2418">
        <v>-6.3423000000000004E-3</v>
      </c>
      <c r="AN2418">
        <v>-1.0992699999999999E-2</v>
      </c>
      <c r="AO2418">
        <v>-2.2731999999999999E-2</v>
      </c>
      <c r="AP2418">
        <v>-9.5954999999999999E-3</v>
      </c>
      <c r="AQ2418">
        <v>-1.6197E-2</v>
      </c>
      <c r="AR2418">
        <v>-2.5908E-2</v>
      </c>
      <c r="AS2418">
        <v>-3.0368800000000001E-2</v>
      </c>
      <c r="AT2418">
        <v>-4.2133200000000003E-2</v>
      </c>
      <c r="AU2418">
        <v>-4.4015800000000001E-2</v>
      </c>
      <c r="AV2418">
        <v>-3.7519999999999998E-2</v>
      </c>
      <c r="AW2418">
        <v>-3.9319E-2</v>
      </c>
      <c r="AX2418">
        <v>-6.7061999999999997E-2</v>
      </c>
      <c r="AY2418">
        <v>-6.9858600000000007E-2</v>
      </c>
      <c r="AZ2418">
        <v>0.2075573</v>
      </c>
      <c r="BA2418">
        <v>0.19397159999999999</v>
      </c>
      <c r="BB2418">
        <v>-0.1983674</v>
      </c>
      <c r="BC2418">
        <v>-0.14666399999999999</v>
      </c>
      <c r="BD2418">
        <v>-0.1003604</v>
      </c>
      <c r="BE2418">
        <v>-5.5335000000000002E-2</v>
      </c>
      <c r="BF2418">
        <v>-2.3898300000000001E-2</v>
      </c>
      <c r="BG2418">
        <v>-1.5440600000000001E-2</v>
      </c>
      <c r="BH2418">
        <v>-1.43319E-2</v>
      </c>
      <c r="BI2418">
        <v>-8.7431000000000002E-3</v>
      </c>
      <c r="BJ2418">
        <v>-4.7280999999999998E-3</v>
      </c>
      <c r="BK2418">
        <v>-6.6089999999999996E-4</v>
      </c>
      <c r="BL2418">
        <v>-5.4479000000000003E-3</v>
      </c>
      <c r="BM2418">
        <v>-1.70469E-2</v>
      </c>
      <c r="BN2418">
        <v>-3.4023E-3</v>
      </c>
      <c r="BO2418">
        <v>-9.4684999999999995E-3</v>
      </c>
      <c r="BP2418">
        <v>-1.8447499999999999E-2</v>
      </c>
      <c r="BQ2418">
        <v>-2.2109500000000001E-2</v>
      </c>
      <c r="BR2418">
        <v>-3.2760600000000001E-2</v>
      </c>
      <c r="BS2418">
        <v>-3.3943599999999997E-2</v>
      </c>
      <c r="BT2418">
        <v>-2.6826699999999998E-2</v>
      </c>
      <c r="BU2418">
        <v>-2.8389600000000001E-2</v>
      </c>
      <c r="BV2418">
        <v>-5.57724E-2</v>
      </c>
      <c r="BW2418">
        <v>-5.8368400000000001E-2</v>
      </c>
      <c r="BX2418">
        <v>0.219721</v>
      </c>
      <c r="BY2418">
        <v>0.20607410000000001</v>
      </c>
      <c r="BZ2418">
        <v>-0.1865029</v>
      </c>
      <c r="CA2418">
        <v>-0.13494229999999999</v>
      </c>
      <c r="CB2418">
        <v>-8.9277599999999999E-2</v>
      </c>
      <c r="CC2418">
        <v>-4.5110299999999999E-2</v>
      </c>
      <c r="CD2418">
        <v>-1.46634E-2</v>
      </c>
      <c r="CE2418">
        <v>-1.00567E-2</v>
      </c>
      <c r="CF2418">
        <v>-9.4468999999999994E-3</v>
      </c>
      <c r="CG2418">
        <v>-4.3279E-3</v>
      </c>
      <c r="CH2418">
        <v>-6.7980000000000004E-4</v>
      </c>
      <c r="CI2418">
        <v>3.274E-3</v>
      </c>
      <c r="CJ2418">
        <v>-1.6077000000000001E-3</v>
      </c>
      <c r="CK2418">
        <v>-1.31094E-2</v>
      </c>
      <c r="CL2418">
        <v>8.8710000000000004E-4</v>
      </c>
      <c r="CM2418">
        <v>-4.8084E-3</v>
      </c>
      <c r="CN2418">
        <v>-1.3280399999999999E-2</v>
      </c>
      <c r="CO2418">
        <v>-1.63892E-2</v>
      </c>
      <c r="CP2418">
        <v>-2.6269199999999999E-2</v>
      </c>
      <c r="CQ2418">
        <v>-2.6967600000000001E-2</v>
      </c>
      <c r="CR2418">
        <v>-1.94205E-2</v>
      </c>
      <c r="CS2418">
        <v>-2.0820000000000002E-2</v>
      </c>
      <c r="CT2418">
        <v>-4.7953299999999997E-2</v>
      </c>
      <c r="CU2418">
        <v>-5.0410299999999998E-2</v>
      </c>
      <c r="CV2418">
        <v>0.2281455</v>
      </c>
      <c r="CW2418">
        <v>0.21445629999999999</v>
      </c>
      <c r="CX2418">
        <v>-0.17828559999999999</v>
      </c>
      <c r="CY2418">
        <v>-0.12682399999999999</v>
      </c>
      <c r="CZ2418">
        <v>-8.1601699999999999E-2</v>
      </c>
      <c r="DA2418">
        <v>-3.8028699999999999E-2</v>
      </c>
      <c r="DB2418">
        <v>-8.2673E-3</v>
      </c>
      <c r="DC2418">
        <v>-4.6728000000000004E-3</v>
      </c>
      <c r="DD2418">
        <v>-4.5618999999999998E-3</v>
      </c>
      <c r="DE2418">
        <v>8.7299999999999994E-5</v>
      </c>
      <c r="DF2418">
        <v>3.3685E-3</v>
      </c>
      <c r="DG2418">
        <v>7.2088999999999999E-3</v>
      </c>
      <c r="DH2418">
        <v>2.2325999999999999E-3</v>
      </c>
      <c r="DI2418">
        <v>-9.1719999999999996E-3</v>
      </c>
      <c r="DJ2418">
        <v>5.1764000000000003E-3</v>
      </c>
      <c r="DK2418">
        <v>-1.484E-4</v>
      </c>
      <c r="DL2418">
        <v>-8.1133000000000004E-3</v>
      </c>
      <c r="DM2418">
        <v>-1.0668800000000001E-2</v>
      </c>
      <c r="DN2418">
        <v>-1.9777800000000002E-2</v>
      </c>
      <c r="DO2418">
        <v>-1.9991600000000002E-2</v>
      </c>
      <c r="DP2418">
        <v>-1.20143E-2</v>
      </c>
      <c r="DQ2418">
        <v>-1.32503E-2</v>
      </c>
      <c r="DR2418">
        <v>-4.0134200000000002E-2</v>
      </c>
      <c r="DS2418">
        <v>-4.2452299999999998E-2</v>
      </c>
      <c r="DT2418">
        <v>0.23657</v>
      </c>
      <c r="DU2418">
        <v>0.22283849999999999</v>
      </c>
      <c r="DV2418">
        <v>-0.17006830000000001</v>
      </c>
      <c r="DW2418">
        <v>-0.11870559999999999</v>
      </c>
      <c r="DX2418">
        <v>-7.39258E-2</v>
      </c>
      <c r="DY2418">
        <v>-3.0947100000000002E-2</v>
      </c>
      <c r="DZ2418">
        <v>-1.8711999999999999E-3</v>
      </c>
      <c r="EA2418">
        <v>3.1005999999999998E-3</v>
      </c>
      <c r="EB2418">
        <v>2.4913000000000001E-3</v>
      </c>
      <c r="EC2418">
        <v>6.4621000000000001E-3</v>
      </c>
      <c r="ED2418">
        <v>9.2136000000000006E-3</v>
      </c>
      <c r="EE2418">
        <v>1.28904E-2</v>
      </c>
      <c r="EF2418">
        <v>7.7773E-3</v>
      </c>
      <c r="EG2418">
        <v>-3.4868999999999998E-3</v>
      </c>
      <c r="EH2418">
        <v>1.1369600000000001E-2</v>
      </c>
      <c r="EI2418">
        <v>6.5801000000000002E-3</v>
      </c>
      <c r="EJ2418">
        <v>-6.5280000000000004E-4</v>
      </c>
      <c r="EK2418">
        <v>-2.4095000000000002E-3</v>
      </c>
      <c r="EL2418">
        <v>-1.04052E-2</v>
      </c>
      <c r="EM2418">
        <v>-9.9194000000000001E-3</v>
      </c>
      <c r="EN2418">
        <v>-1.3209999999999999E-3</v>
      </c>
      <c r="EO2418">
        <v>-2.3208999999999999E-3</v>
      </c>
      <c r="EP2418">
        <v>-2.8844600000000001E-2</v>
      </c>
      <c r="EQ2418">
        <v>-3.0962099999999999E-2</v>
      </c>
      <c r="ER2418">
        <v>0.2487337</v>
      </c>
      <c r="ES2418">
        <v>0.23494100000000001</v>
      </c>
      <c r="ET2418">
        <v>-0.15820380000000001</v>
      </c>
      <c r="EU2418">
        <v>-0.106984</v>
      </c>
      <c r="EV2418">
        <v>-6.2843099999999999E-2</v>
      </c>
      <c r="EW2418">
        <v>-2.0722299999999999E-2</v>
      </c>
      <c r="EX2418">
        <v>7.3636999999999999E-3</v>
      </c>
      <c r="EY2418">
        <v>86.364750000000001</v>
      </c>
      <c r="EZ2418">
        <v>83.943370000000002</v>
      </c>
      <c r="FA2418">
        <v>82.478020000000001</v>
      </c>
      <c r="FB2418">
        <v>80.586699999999993</v>
      </c>
      <c r="FC2418">
        <v>79.649140000000003</v>
      </c>
      <c r="FD2418">
        <v>77.292469999999994</v>
      </c>
      <c r="FE2418">
        <v>76.480310000000003</v>
      </c>
      <c r="FF2418">
        <v>77.373909999999995</v>
      </c>
      <c r="FG2418">
        <v>80.098140000000001</v>
      </c>
      <c r="FH2418">
        <v>85.679050000000004</v>
      </c>
      <c r="FI2418">
        <v>91.459389999999999</v>
      </c>
      <c r="FJ2418">
        <v>95.084249999999997</v>
      </c>
      <c r="FK2418">
        <v>97.366349999999997</v>
      </c>
      <c r="FL2418">
        <v>101.0981</v>
      </c>
      <c r="FM2418">
        <v>104.93859999999999</v>
      </c>
      <c r="FN2418">
        <v>106.35769999999999</v>
      </c>
      <c r="FO2418">
        <v>108.4161</v>
      </c>
      <c r="FP2418">
        <v>108.10169999999999</v>
      </c>
      <c r="FQ2418">
        <v>105.75709999999999</v>
      </c>
      <c r="FR2418">
        <v>101.8635</v>
      </c>
      <c r="FS2418">
        <v>98.801100000000005</v>
      </c>
      <c r="FT2418">
        <v>95.504580000000004</v>
      </c>
      <c r="FU2418">
        <v>91.705770000000001</v>
      </c>
      <c r="FV2418">
        <v>87.925430000000006</v>
      </c>
      <c r="FW2418">
        <v>0.13060050000000001</v>
      </c>
      <c r="FX2418">
        <v>1.13312E-2</v>
      </c>
      <c r="FY2418">
        <v>1.13312E-2</v>
      </c>
      <c r="FZ2418">
        <v>0</v>
      </c>
      <c r="GA2418">
        <v>0</v>
      </c>
    </row>
    <row r="2419" spans="1:183" x14ac:dyDescent="0.3">
      <c r="A2419" t="s">
        <v>59</v>
      </c>
      <c r="B2419" t="s">
        <v>53</v>
      </c>
      <c r="C2419" t="s">
        <v>54</v>
      </c>
      <c r="D2419" s="6">
        <v>44809</v>
      </c>
      <c r="E2419" s="46">
        <v>19</v>
      </c>
      <c r="F2419">
        <v>22</v>
      </c>
      <c r="G2419">
        <v>19</v>
      </c>
      <c r="H2419">
        <v>20</v>
      </c>
      <c r="I2419">
        <v>11049</v>
      </c>
      <c r="J2419">
        <v>66062</v>
      </c>
      <c r="K2419">
        <v>1.677146</v>
      </c>
      <c r="L2419">
        <v>1.4447939999999999</v>
      </c>
      <c r="M2419">
        <v>1.2830809999999999</v>
      </c>
      <c r="N2419">
        <v>1.157127</v>
      </c>
      <c r="O2419">
        <v>1.0942289999999999</v>
      </c>
      <c r="P2419">
        <v>1.0292920000000001</v>
      </c>
      <c r="Q2419">
        <v>0.99530260000000004</v>
      </c>
      <c r="R2419">
        <v>0.9553931</v>
      </c>
      <c r="S2419">
        <v>1.0457749999999999</v>
      </c>
      <c r="T2419">
        <v>1.1532420000000001</v>
      </c>
      <c r="U2419">
        <v>1.409659</v>
      </c>
      <c r="V2419">
        <v>1.6845319999999999</v>
      </c>
      <c r="W2419">
        <v>1.979136</v>
      </c>
      <c r="X2419">
        <v>2.3036859999999999</v>
      </c>
      <c r="Y2419">
        <v>2.5977760000000001</v>
      </c>
      <c r="Z2419">
        <v>2.9144580000000002</v>
      </c>
      <c r="AA2419">
        <v>3.256866</v>
      </c>
      <c r="AB2419">
        <v>3.5651920000000001</v>
      </c>
      <c r="AC2419">
        <v>3.650874</v>
      </c>
      <c r="AD2419">
        <v>3.4925890000000002</v>
      </c>
      <c r="AE2419">
        <v>3.245771</v>
      </c>
      <c r="AF2419">
        <v>2.9159069999999998</v>
      </c>
      <c r="AG2419">
        <v>2.4866890000000001</v>
      </c>
      <c r="AH2419">
        <v>2.0975069999999998</v>
      </c>
      <c r="AI2419">
        <v>-8.8410999999999993E-3</v>
      </c>
      <c r="AJ2419">
        <v>-1.52208E-2</v>
      </c>
      <c r="AK2419">
        <v>-1.52012E-2</v>
      </c>
      <c r="AL2419">
        <v>-6.4771000000000004E-3</v>
      </c>
      <c r="AM2419">
        <v>1.56746E-2</v>
      </c>
      <c r="AN2419">
        <v>-1.09725E-2</v>
      </c>
      <c r="AO2419">
        <v>-2.02957E-2</v>
      </c>
      <c r="AP2419">
        <v>-1.0911499999999999E-2</v>
      </c>
      <c r="AQ2419">
        <v>4.1874E-3</v>
      </c>
      <c r="AR2419">
        <v>-6.1481000000000001E-3</v>
      </c>
      <c r="AS2419">
        <v>1.7106099999999999E-2</v>
      </c>
      <c r="AT2419">
        <v>1.5090900000000001E-2</v>
      </c>
      <c r="AU2419">
        <v>-1.2543E-2</v>
      </c>
      <c r="AV2419">
        <v>1.1489900000000001E-2</v>
      </c>
      <c r="AW2419">
        <v>-9.2531999999999996E-3</v>
      </c>
      <c r="AX2419">
        <v>-4.9122300000000001E-2</v>
      </c>
      <c r="AY2419">
        <v>-3.71352E-2</v>
      </c>
      <c r="AZ2419">
        <v>-6.9303000000000003E-3</v>
      </c>
      <c r="BA2419">
        <v>0.23524010000000001</v>
      </c>
      <c r="BB2419">
        <v>0.23554320000000001</v>
      </c>
      <c r="BC2419">
        <v>7.3014599999999999E-2</v>
      </c>
      <c r="BD2419">
        <v>-9.6014699999999994E-2</v>
      </c>
      <c r="BE2419">
        <v>-0.15229100000000001</v>
      </c>
      <c r="BF2419">
        <v>-8.1298400000000007E-2</v>
      </c>
      <c r="BG2419">
        <v>4.6100000000000002E-5</v>
      </c>
      <c r="BH2419">
        <v>-7.3109000000000004E-3</v>
      </c>
      <c r="BI2419">
        <v>-7.9495E-3</v>
      </c>
      <c r="BJ2419">
        <v>1.741E-4</v>
      </c>
      <c r="BK2419">
        <v>2.1934700000000001E-2</v>
      </c>
      <c r="BL2419">
        <v>-4.8709000000000001E-3</v>
      </c>
      <c r="BM2419">
        <v>-1.40082E-2</v>
      </c>
      <c r="BN2419">
        <v>-4.117E-3</v>
      </c>
      <c r="BO2419">
        <v>1.20952E-2</v>
      </c>
      <c r="BP2419">
        <v>2.6892999999999999E-3</v>
      </c>
      <c r="BQ2419">
        <v>2.72477E-2</v>
      </c>
      <c r="BR2419">
        <v>2.61915E-2</v>
      </c>
      <c r="BS2419">
        <v>-6.0999999999999997E-4</v>
      </c>
      <c r="BT2419">
        <v>2.3835200000000001E-2</v>
      </c>
      <c r="BU2419">
        <v>3.2881E-3</v>
      </c>
      <c r="BV2419">
        <v>-3.6456000000000002E-2</v>
      </c>
      <c r="BW2419">
        <v>-2.4220499999999999E-2</v>
      </c>
      <c r="BX2419">
        <v>6.0432000000000003E-3</v>
      </c>
      <c r="BY2419">
        <v>0.24809780000000001</v>
      </c>
      <c r="BZ2419">
        <v>0.2477279</v>
      </c>
      <c r="CA2419">
        <v>8.47889E-2</v>
      </c>
      <c r="CB2419">
        <v>-8.4550500000000001E-2</v>
      </c>
      <c r="CC2419">
        <v>-0.1412631</v>
      </c>
      <c r="CD2419">
        <v>-7.1451899999999999E-2</v>
      </c>
      <c r="CE2419">
        <v>6.2014000000000001E-3</v>
      </c>
      <c r="CF2419">
        <v>-1.8326E-3</v>
      </c>
      <c r="CG2419">
        <v>-2.9269999999999999E-3</v>
      </c>
      <c r="CH2419">
        <v>4.7806999999999997E-3</v>
      </c>
      <c r="CI2419">
        <v>2.6270399999999999E-2</v>
      </c>
      <c r="CJ2419">
        <v>-6.4499999999999996E-4</v>
      </c>
      <c r="CK2419">
        <v>-9.6533999999999995E-3</v>
      </c>
      <c r="CL2419">
        <v>5.8889999999999995E-4</v>
      </c>
      <c r="CM2419">
        <v>1.75721E-2</v>
      </c>
      <c r="CN2419">
        <v>8.8100000000000001E-3</v>
      </c>
      <c r="CO2419">
        <v>3.4271700000000002E-2</v>
      </c>
      <c r="CP2419">
        <v>3.3879800000000002E-2</v>
      </c>
      <c r="CQ2419">
        <v>7.6547000000000004E-3</v>
      </c>
      <c r="CR2419">
        <v>3.2385499999999998E-2</v>
      </c>
      <c r="CS2419">
        <v>1.1974200000000001E-2</v>
      </c>
      <c r="CT2419">
        <v>-2.76834E-2</v>
      </c>
      <c r="CU2419">
        <v>-1.52759E-2</v>
      </c>
      <c r="CV2419">
        <v>1.50286E-2</v>
      </c>
      <c r="CW2419">
        <v>0.25700299999999998</v>
      </c>
      <c r="CX2419">
        <v>0.25616709999999998</v>
      </c>
      <c r="CY2419">
        <v>9.2943700000000004E-2</v>
      </c>
      <c r="CZ2419">
        <v>-7.6610300000000006E-2</v>
      </c>
      <c r="DA2419">
        <v>-0.1336252</v>
      </c>
      <c r="DB2419">
        <v>-6.4632300000000004E-2</v>
      </c>
      <c r="DC2419">
        <v>1.23567E-2</v>
      </c>
      <c r="DD2419">
        <v>3.6457E-3</v>
      </c>
      <c r="DE2419">
        <v>2.0956E-3</v>
      </c>
      <c r="DF2419">
        <v>9.3872000000000001E-3</v>
      </c>
      <c r="DG2419">
        <v>3.0606100000000001E-2</v>
      </c>
      <c r="DH2419">
        <v>3.5809000000000001E-3</v>
      </c>
      <c r="DI2419">
        <v>-5.2986999999999999E-3</v>
      </c>
      <c r="DJ2419">
        <v>5.2947999999999997E-3</v>
      </c>
      <c r="DK2419">
        <v>2.3049E-2</v>
      </c>
      <c r="DL2419">
        <v>1.49307E-2</v>
      </c>
      <c r="DM2419">
        <v>4.1295800000000001E-2</v>
      </c>
      <c r="DN2419">
        <v>4.1568099999999997E-2</v>
      </c>
      <c r="DO2419">
        <v>1.59195E-2</v>
      </c>
      <c r="DP2419">
        <v>4.0935800000000001E-2</v>
      </c>
      <c r="DQ2419">
        <v>2.0660299999999999E-2</v>
      </c>
      <c r="DR2419">
        <v>-1.8910699999999999E-2</v>
      </c>
      <c r="DS2419">
        <v>-6.3312000000000004E-3</v>
      </c>
      <c r="DT2419">
        <v>2.40141E-2</v>
      </c>
      <c r="DU2419">
        <v>0.26590829999999999</v>
      </c>
      <c r="DV2419">
        <v>0.26460620000000001</v>
      </c>
      <c r="DW2419">
        <v>0.10109849999999999</v>
      </c>
      <c r="DX2419">
        <v>-6.8670200000000001E-2</v>
      </c>
      <c r="DY2419">
        <v>-0.1259873</v>
      </c>
      <c r="DZ2419">
        <v>-5.7812700000000002E-2</v>
      </c>
      <c r="EA2419">
        <v>2.1243999999999999E-2</v>
      </c>
      <c r="EB2419">
        <v>1.15555E-2</v>
      </c>
      <c r="EC2419">
        <v>9.3472999999999994E-3</v>
      </c>
      <c r="ED2419">
        <v>1.6038400000000001E-2</v>
      </c>
      <c r="EE2419">
        <v>3.6866200000000002E-2</v>
      </c>
      <c r="EF2419">
        <v>9.6824000000000007E-3</v>
      </c>
      <c r="EG2419">
        <v>9.8879999999999997E-4</v>
      </c>
      <c r="EH2419">
        <v>1.2089300000000001E-2</v>
      </c>
      <c r="EI2419">
        <v>3.09568E-2</v>
      </c>
      <c r="EJ2419">
        <v>2.3768000000000001E-2</v>
      </c>
      <c r="EK2419">
        <v>5.1437400000000001E-2</v>
      </c>
      <c r="EL2419">
        <v>5.2668800000000002E-2</v>
      </c>
      <c r="EM2419">
        <v>2.7852399999999999E-2</v>
      </c>
      <c r="EN2419">
        <v>5.3281099999999998E-2</v>
      </c>
      <c r="EO2419">
        <v>3.3201700000000001E-2</v>
      </c>
      <c r="EP2419">
        <v>-6.2443999999999998E-3</v>
      </c>
      <c r="EQ2419">
        <v>6.5833999999999997E-3</v>
      </c>
      <c r="ER2419">
        <v>3.6987600000000002E-2</v>
      </c>
      <c r="ES2419">
        <v>0.27876600000000001</v>
      </c>
      <c r="ET2419">
        <v>0.27679090000000001</v>
      </c>
      <c r="EU2419">
        <v>0.1128728</v>
      </c>
      <c r="EV2419">
        <v>-5.7206E-2</v>
      </c>
      <c r="EW2419">
        <v>-0.1149594</v>
      </c>
      <c r="EX2419">
        <v>-4.7966200000000001E-2</v>
      </c>
      <c r="EY2419">
        <v>87.693449999999999</v>
      </c>
      <c r="EZ2419">
        <v>86.178939999999997</v>
      </c>
      <c r="FA2419">
        <v>84.265969999999996</v>
      </c>
      <c r="FB2419">
        <v>82.736959999999996</v>
      </c>
      <c r="FC2419">
        <v>81.409589999999994</v>
      </c>
      <c r="FD2419">
        <v>80.438599999999994</v>
      </c>
      <c r="FE2419">
        <v>78.575680000000006</v>
      </c>
      <c r="FF2419">
        <v>78.860950000000003</v>
      </c>
      <c r="FG2419">
        <v>82.947980000000001</v>
      </c>
      <c r="FH2419">
        <v>88.476990000000001</v>
      </c>
      <c r="FI2419">
        <v>92.947980000000001</v>
      </c>
      <c r="FJ2419">
        <v>95.74973</v>
      </c>
      <c r="FK2419">
        <v>99.436859999999996</v>
      </c>
      <c r="FL2419">
        <v>102.3433</v>
      </c>
      <c r="FM2419">
        <v>103.62260000000001</v>
      </c>
      <c r="FN2419">
        <v>105.20820000000001</v>
      </c>
      <c r="FO2419">
        <v>106.67919999999999</v>
      </c>
      <c r="FP2419">
        <v>107.0856</v>
      </c>
      <c r="FQ2419">
        <v>105.1502</v>
      </c>
      <c r="FR2419">
        <v>101.21469999999999</v>
      </c>
      <c r="FS2419">
        <v>99.411559999999994</v>
      </c>
      <c r="FT2419">
        <v>95.868049999999997</v>
      </c>
      <c r="FU2419">
        <v>92.861500000000007</v>
      </c>
      <c r="FV2419">
        <v>92.217879999999994</v>
      </c>
      <c r="FW2419">
        <v>0.14778050000000001</v>
      </c>
      <c r="FX2419">
        <v>7.9783000000000007E-3</v>
      </c>
      <c r="FY2419">
        <v>1.1697900000000001E-2</v>
      </c>
      <c r="FZ2419">
        <v>0</v>
      </c>
      <c r="GA2419">
        <v>0</v>
      </c>
    </row>
    <row r="2420" spans="1:183" x14ac:dyDescent="0.3">
      <c r="A2420" t="s">
        <v>59</v>
      </c>
      <c r="B2420" t="s">
        <v>53</v>
      </c>
      <c r="C2420" t="s">
        <v>54</v>
      </c>
      <c r="D2420" s="6">
        <v>44810</v>
      </c>
      <c r="E2420" s="46">
        <v>18</v>
      </c>
      <c r="F2420">
        <v>21</v>
      </c>
      <c r="G2420">
        <v>18</v>
      </c>
      <c r="H2420">
        <v>20</v>
      </c>
      <c r="I2420">
        <v>11040</v>
      </c>
      <c r="J2420">
        <v>65981</v>
      </c>
      <c r="K2420">
        <v>1.7935909999999999</v>
      </c>
      <c r="L2420">
        <v>1.5713109999999999</v>
      </c>
      <c r="M2420">
        <v>1.41953</v>
      </c>
      <c r="N2420">
        <v>1.2989090000000001</v>
      </c>
      <c r="O2420">
        <v>1.2140949999999999</v>
      </c>
      <c r="P2420">
        <v>1.170183</v>
      </c>
      <c r="Q2420">
        <v>1.1639079999999999</v>
      </c>
      <c r="R2420">
        <v>1.1298790000000001</v>
      </c>
      <c r="S2420">
        <v>1.0720769999999999</v>
      </c>
      <c r="T2420">
        <v>1.1864680000000001</v>
      </c>
      <c r="U2420">
        <v>1.394474</v>
      </c>
      <c r="V2420">
        <v>1.7107250000000001</v>
      </c>
      <c r="W2420">
        <v>2.03952</v>
      </c>
      <c r="X2420">
        <v>2.3886530000000001</v>
      </c>
      <c r="Y2420">
        <v>2.725301</v>
      </c>
      <c r="Z2420">
        <v>3.1260029999999999</v>
      </c>
      <c r="AA2420">
        <v>3.5083869999999999</v>
      </c>
      <c r="AB2420">
        <v>3.8142320000000001</v>
      </c>
      <c r="AC2420">
        <v>3.7836059999999998</v>
      </c>
      <c r="AD2420">
        <v>3.6523129999999999</v>
      </c>
      <c r="AE2420">
        <v>3.4667759999999999</v>
      </c>
      <c r="AF2420">
        <v>3.2133910000000001</v>
      </c>
      <c r="AG2420">
        <v>2.8078500000000002</v>
      </c>
      <c r="AH2420">
        <v>2.3770129999999998</v>
      </c>
      <c r="AI2420">
        <v>-7.7916200000000005E-2</v>
      </c>
      <c r="AJ2420">
        <v>-4.8577599999999999E-2</v>
      </c>
      <c r="AK2420">
        <v>-2.4176099999999999E-2</v>
      </c>
      <c r="AL2420">
        <v>-1.0818700000000001E-2</v>
      </c>
      <c r="AM2420">
        <v>-1.5802299999999998E-2</v>
      </c>
      <c r="AN2420">
        <v>-2.4435800000000001E-2</v>
      </c>
      <c r="AO2420">
        <v>-3.0240800000000002E-2</v>
      </c>
      <c r="AP2420">
        <v>-2.02338E-2</v>
      </c>
      <c r="AQ2420">
        <v>-2.11673E-2</v>
      </c>
      <c r="AR2420">
        <v>-4.3447899999999998E-2</v>
      </c>
      <c r="AS2420">
        <v>-6.2616199999999997E-2</v>
      </c>
      <c r="AT2420">
        <v>-5.8871800000000002E-2</v>
      </c>
      <c r="AU2420">
        <v>-6.4299499999999996E-2</v>
      </c>
      <c r="AV2420">
        <v>-5.7181000000000003E-2</v>
      </c>
      <c r="AW2420">
        <v>-7.3742500000000002E-2</v>
      </c>
      <c r="AX2420">
        <v>-7.9755300000000001E-2</v>
      </c>
      <c r="AY2420">
        <v>-7.1635400000000002E-2</v>
      </c>
      <c r="AZ2420">
        <v>0.22323170000000001</v>
      </c>
      <c r="BA2420">
        <v>0.28334350000000003</v>
      </c>
      <c r="BB2420">
        <v>0.25504280000000001</v>
      </c>
      <c r="BC2420">
        <v>1.20459E-2</v>
      </c>
      <c r="BD2420">
        <v>-0.19590080000000001</v>
      </c>
      <c r="BE2420">
        <v>-0.1346436</v>
      </c>
      <c r="BF2420">
        <v>-9.4370200000000001E-2</v>
      </c>
      <c r="BG2420">
        <v>-6.8825600000000001E-2</v>
      </c>
      <c r="BH2420">
        <v>-4.0403099999999997E-2</v>
      </c>
      <c r="BI2420">
        <v>-1.6578200000000001E-2</v>
      </c>
      <c r="BJ2420">
        <v>-3.6526000000000002E-3</v>
      </c>
      <c r="BK2420">
        <v>-9.0056000000000008E-3</v>
      </c>
      <c r="BL2420">
        <v>-1.7751599999999999E-2</v>
      </c>
      <c r="BM2420">
        <v>-2.3301200000000001E-2</v>
      </c>
      <c r="BN2420">
        <v>-1.2598699999999999E-2</v>
      </c>
      <c r="BO2420">
        <v>-1.3095000000000001E-2</v>
      </c>
      <c r="BP2420">
        <v>-3.42101E-2</v>
      </c>
      <c r="BQ2420">
        <v>-5.2453600000000003E-2</v>
      </c>
      <c r="BR2420">
        <v>-4.7656900000000002E-2</v>
      </c>
      <c r="BS2420">
        <v>-5.2524000000000001E-2</v>
      </c>
      <c r="BT2420">
        <v>-4.4862399999999997E-2</v>
      </c>
      <c r="BU2420">
        <v>-6.1300399999999998E-2</v>
      </c>
      <c r="BV2420">
        <v>-6.7025799999999996E-2</v>
      </c>
      <c r="BW2420">
        <v>-5.8284099999999998E-2</v>
      </c>
      <c r="BX2420">
        <v>0.23703730000000001</v>
      </c>
      <c r="BY2420">
        <v>0.29750900000000002</v>
      </c>
      <c r="BZ2420">
        <v>0.2676558</v>
      </c>
      <c r="CA2420">
        <v>2.4034799999999999E-2</v>
      </c>
      <c r="CB2420">
        <v>-0.18386449999999999</v>
      </c>
      <c r="CC2420">
        <v>-0.1231955</v>
      </c>
      <c r="CD2420">
        <v>-8.3711800000000003E-2</v>
      </c>
      <c r="CE2420">
        <v>-6.2529500000000002E-2</v>
      </c>
      <c r="CF2420">
        <v>-3.4741500000000002E-2</v>
      </c>
      <c r="CG2420">
        <v>-1.13159E-2</v>
      </c>
      <c r="CH2420">
        <v>1.3106000000000001E-3</v>
      </c>
      <c r="CI2420">
        <v>-4.2982000000000003E-3</v>
      </c>
      <c r="CJ2420">
        <v>-1.3122099999999999E-2</v>
      </c>
      <c r="CK2420">
        <v>-1.8494900000000002E-2</v>
      </c>
      <c r="CL2420">
        <v>-7.3106999999999998E-3</v>
      </c>
      <c r="CM2420">
        <v>-7.5040999999999997E-3</v>
      </c>
      <c r="CN2420">
        <v>-2.7812099999999999E-2</v>
      </c>
      <c r="CO2420">
        <v>-4.5414999999999997E-2</v>
      </c>
      <c r="CP2420">
        <v>-3.9889399999999998E-2</v>
      </c>
      <c r="CQ2420">
        <v>-4.4368400000000002E-2</v>
      </c>
      <c r="CR2420">
        <v>-3.6330599999999998E-2</v>
      </c>
      <c r="CS2420">
        <v>-5.2683000000000001E-2</v>
      </c>
      <c r="CT2420">
        <v>-5.8209499999999997E-2</v>
      </c>
      <c r="CU2420">
        <v>-4.9036999999999997E-2</v>
      </c>
      <c r="CV2420">
        <v>0.24659909999999999</v>
      </c>
      <c r="CW2420">
        <v>0.30731999999999998</v>
      </c>
      <c r="CX2420">
        <v>0.27639150000000001</v>
      </c>
      <c r="CY2420">
        <v>3.2338199999999998E-2</v>
      </c>
      <c r="CZ2420">
        <v>-0.1755282</v>
      </c>
      <c r="DA2420">
        <v>-0.1152666</v>
      </c>
      <c r="DB2420">
        <v>-7.63297E-2</v>
      </c>
      <c r="DC2420">
        <v>-5.6233400000000003E-2</v>
      </c>
      <c r="DD2420">
        <v>-2.9079899999999999E-2</v>
      </c>
      <c r="DE2420">
        <v>-6.0534999999999999E-3</v>
      </c>
      <c r="DF2420">
        <v>6.2738000000000004E-3</v>
      </c>
      <c r="DG2420">
        <v>4.0920000000000003E-4</v>
      </c>
      <c r="DH2420">
        <v>-8.4925999999999995E-3</v>
      </c>
      <c r="DI2420">
        <v>-1.3688499999999999E-2</v>
      </c>
      <c r="DJ2420">
        <v>-2.0225999999999998E-3</v>
      </c>
      <c r="DK2420">
        <v>-1.9132000000000001E-3</v>
      </c>
      <c r="DL2420">
        <v>-2.1413999999999999E-2</v>
      </c>
      <c r="DM2420">
        <v>-3.8376399999999998E-2</v>
      </c>
      <c r="DN2420">
        <v>-3.2121999999999998E-2</v>
      </c>
      <c r="DO2420">
        <v>-3.62127E-2</v>
      </c>
      <c r="DP2420">
        <v>-2.7798900000000001E-2</v>
      </c>
      <c r="DQ2420">
        <v>-4.4065699999999999E-2</v>
      </c>
      <c r="DR2420">
        <v>-4.9393100000000002E-2</v>
      </c>
      <c r="DS2420">
        <v>-3.9789999999999999E-2</v>
      </c>
      <c r="DT2420">
        <v>0.25616080000000002</v>
      </c>
      <c r="DU2420">
        <v>0.317131</v>
      </c>
      <c r="DV2420">
        <v>0.28512729999999997</v>
      </c>
      <c r="DW2420">
        <v>4.0641700000000003E-2</v>
      </c>
      <c r="DX2420">
        <v>-0.1671919</v>
      </c>
      <c r="DY2420">
        <v>-0.1073378</v>
      </c>
      <c r="DZ2420">
        <v>-6.8947700000000001E-2</v>
      </c>
      <c r="EA2420">
        <v>-4.7142900000000001E-2</v>
      </c>
      <c r="EB2420">
        <v>-2.09055E-2</v>
      </c>
      <c r="EC2420">
        <v>1.5444E-3</v>
      </c>
      <c r="ED2420">
        <v>1.3439899999999999E-2</v>
      </c>
      <c r="EE2420">
        <v>7.2059999999999997E-3</v>
      </c>
      <c r="EF2420">
        <v>-1.8083999999999999E-3</v>
      </c>
      <c r="EG2420">
        <v>-6.7489000000000004E-3</v>
      </c>
      <c r="EH2420">
        <v>5.6124E-3</v>
      </c>
      <c r="EI2420">
        <v>6.1590999999999998E-3</v>
      </c>
      <c r="EJ2420">
        <v>-1.21762E-2</v>
      </c>
      <c r="EK2420">
        <v>-2.8213800000000001E-2</v>
      </c>
      <c r="EL2420">
        <v>-2.0906999999999999E-2</v>
      </c>
      <c r="EM2420">
        <v>-2.4437199999999999E-2</v>
      </c>
      <c r="EN2420">
        <v>-1.5480300000000001E-2</v>
      </c>
      <c r="EO2420">
        <v>-3.1623600000000002E-2</v>
      </c>
      <c r="EP2420">
        <v>-3.6663599999999998E-2</v>
      </c>
      <c r="EQ2420">
        <v>-2.64386E-2</v>
      </c>
      <c r="ER2420">
        <v>0.2699665</v>
      </c>
      <c r="ES2420">
        <v>0.33129649999999999</v>
      </c>
      <c r="ET2420">
        <v>0.29774030000000001</v>
      </c>
      <c r="EU2420">
        <v>5.2630499999999997E-2</v>
      </c>
      <c r="EV2420">
        <v>-0.15515570000000001</v>
      </c>
      <c r="EW2420">
        <v>-9.5889699999999994E-2</v>
      </c>
      <c r="EX2420">
        <v>-5.8289199999999999E-2</v>
      </c>
      <c r="EY2420">
        <v>88.755260000000007</v>
      </c>
      <c r="EZ2420">
        <v>85.693510000000003</v>
      </c>
      <c r="FA2420">
        <v>83.131749999999997</v>
      </c>
      <c r="FB2420">
        <v>82.523849999999996</v>
      </c>
      <c r="FC2420">
        <v>81.729079999999996</v>
      </c>
      <c r="FD2420">
        <v>81.722440000000006</v>
      </c>
      <c r="FE2420">
        <v>81.593440000000001</v>
      </c>
      <c r="FF2420">
        <v>83.072329999999994</v>
      </c>
      <c r="FG2420">
        <v>86.946070000000006</v>
      </c>
      <c r="FH2420">
        <v>93.594629999999995</v>
      </c>
      <c r="FI2420">
        <v>97.472260000000006</v>
      </c>
      <c r="FJ2420">
        <v>101.7932</v>
      </c>
      <c r="FK2420">
        <v>104.4222</v>
      </c>
      <c r="FL2420">
        <v>107.5579</v>
      </c>
      <c r="FM2420">
        <v>110.05</v>
      </c>
      <c r="FN2420">
        <v>112.1356</v>
      </c>
      <c r="FO2420">
        <v>113.6763</v>
      </c>
      <c r="FP2420">
        <v>113.3104</v>
      </c>
      <c r="FQ2420">
        <v>111.05240000000001</v>
      </c>
      <c r="FR2420">
        <v>105.9378</v>
      </c>
      <c r="FS2420">
        <v>101.3155</v>
      </c>
      <c r="FT2420">
        <v>98.537909999999997</v>
      </c>
      <c r="FU2420">
        <v>98.09966</v>
      </c>
      <c r="FV2420">
        <v>95.135230000000007</v>
      </c>
      <c r="FW2420">
        <v>0.1532433</v>
      </c>
      <c r="FX2420">
        <v>8.6987999999999996E-3</v>
      </c>
      <c r="FY2420">
        <v>1.0327899999999999E-2</v>
      </c>
      <c r="FZ2420">
        <v>0</v>
      </c>
      <c r="GA2420">
        <v>0</v>
      </c>
    </row>
    <row r="2421" spans="1:183" x14ac:dyDescent="0.3">
      <c r="A2421" t="s">
        <v>59</v>
      </c>
      <c r="B2421" t="s">
        <v>53</v>
      </c>
      <c r="C2421" t="s">
        <v>54</v>
      </c>
      <c r="D2421" s="6">
        <v>44811</v>
      </c>
      <c r="E2421" s="46">
        <v>17</v>
      </c>
      <c r="F2421">
        <v>20</v>
      </c>
      <c r="G2421">
        <v>17</v>
      </c>
      <c r="H2421">
        <v>20</v>
      </c>
      <c r="I2421">
        <v>11030</v>
      </c>
      <c r="J2421">
        <v>65923</v>
      </c>
      <c r="K2421">
        <v>2.049874</v>
      </c>
      <c r="L2421">
        <v>1.782683</v>
      </c>
      <c r="M2421">
        <v>1.5710839999999999</v>
      </c>
      <c r="N2421">
        <v>1.4146240000000001</v>
      </c>
      <c r="O2421">
        <v>1.3236209999999999</v>
      </c>
      <c r="P2421">
        <v>1.262119</v>
      </c>
      <c r="Q2421">
        <v>1.2363299999999999</v>
      </c>
      <c r="R2421">
        <v>1.1880170000000001</v>
      </c>
      <c r="S2421">
        <v>1.115615</v>
      </c>
      <c r="T2421">
        <v>1.187351</v>
      </c>
      <c r="U2421">
        <v>1.358087</v>
      </c>
      <c r="V2421">
        <v>1.648604</v>
      </c>
      <c r="W2421">
        <v>1.967076</v>
      </c>
      <c r="X2421">
        <v>2.2864110000000002</v>
      </c>
      <c r="Y2421">
        <v>2.6194280000000001</v>
      </c>
      <c r="Z2421">
        <v>2.9620850000000001</v>
      </c>
      <c r="AA2421">
        <v>3.297282</v>
      </c>
      <c r="AB2421">
        <v>3.5701149999999999</v>
      </c>
      <c r="AC2421">
        <v>3.6673420000000001</v>
      </c>
      <c r="AD2421">
        <v>3.516413</v>
      </c>
      <c r="AE2421">
        <v>3.3183470000000002</v>
      </c>
      <c r="AF2421">
        <v>3.0161440000000002</v>
      </c>
      <c r="AG2421">
        <v>2.6015190000000001</v>
      </c>
      <c r="AH2421">
        <v>2.19814</v>
      </c>
      <c r="AI2421">
        <v>-7.7989299999999998E-2</v>
      </c>
      <c r="AJ2421">
        <v>-6.4263299999999995E-2</v>
      </c>
      <c r="AK2421">
        <v>-4.6299399999999998E-2</v>
      </c>
      <c r="AL2421">
        <v>-3.66031E-2</v>
      </c>
      <c r="AM2421">
        <v>-2.09073E-2</v>
      </c>
      <c r="AN2421">
        <v>-2.6282400000000001E-2</v>
      </c>
      <c r="AO2421">
        <v>-3.5590700000000003E-2</v>
      </c>
      <c r="AP2421">
        <v>-2.6987500000000001E-2</v>
      </c>
      <c r="AQ2421">
        <v>-2.4533599999999999E-2</v>
      </c>
      <c r="AR2421">
        <v>-2.3810899999999999E-2</v>
      </c>
      <c r="AS2421">
        <v>-5.2278600000000001E-2</v>
      </c>
      <c r="AT2421">
        <v>-4.6723899999999999E-2</v>
      </c>
      <c r="AU2421">
        <v>-4.2539E-2</v>
      </c>
      <c r="AV2421">
        <v>-4.5823700000000002E-2</v>
      </c>
      <c r="AW2421">
        <v>-7.2665900000000005E-2</v>
      </c>
      <c r="AX2421">
        <v>-7.2190500000000005E-2</v>
      </c>
      <c r="AY2421">
        <v>0.2032571</v>
      </c>
      <c r="AZ2421">
        <v>0.26327790000000001</v>
      </c>
      <c r="BA2421">
        <v>0.27404980000000001</v>
      </c>
      <c r="BB2421">
        <v>0.22696279999999999</v>
      </c>
      <c r="BC2421">
        <v>-0.19815659999999999</v>
      </c>
      <c r="BD2421">
        <v>-0.2166247</v>
      </c>
      <c r="BE2421">
        <v>-0.14656520000000001</v>
      </c>
      <c r="BF2421">
        <v>-9.0688699999999997E-2</v>
      </c>
      <c r="BG2421">
        <v>-6.7876900000000004E-2</v>
      </c>
      <c r="BH2421">
        <v>-5.5038200000000002E-2</v>
      </c>
      <c r="BI2421">
        <v>-3.7876800000000002E-2</v>
      </c>
      <c r="BJ2421">
        <v>-2.8740499999999999E-2</v>
      </c>
      <c r="BK2421">
        <v>-1.3383000000000001E-2</v>
      </c>
      <c r="BL2421">
        <v>-1.9007400000000001E-2</v>
      </c>
      <c r="BM2421">
        <v>-2.8162699999999999E-2</v>
      </c>
      <c r="BN2421">
        <v>-1.89789E-2</v>
      </c>
      <c r="BO2421">
        <v>-1.6068700000000002E-2</v>
      </c>
      <c r="BP2421">
        <v>-1.46702E-2</v>
      </c>
      <c r="BQ2421">
        <v>-4.2376299999999999E-2</v>
      </c>
      <c r="BR2421">
        <v>-3.5982199999999999E-2</v>
      </c>
      <c r="BS2421">
        <v>-3.1226400000000001E-2</v>
      </c>
      <c r="BT2421">
        <v>-3.40665E-2</v>
      </c>
      <c r="BU2421">
        <v>-6.0600000000000001E-2</v>
      </c>
      <c r="BV2421">
        <v>-5.9897899999999997E-2</v>
      </c>
      <c r="BW2421">
        <v>0.2161595</v>
      </c>
      <c r="BX2421">
        <v>0.27642909999999998</v>
      </c>
      <c r="BY2421">
        <v>0.28685490000000002</v>
      </c>
      <c r="BZ2421">
        <v>0.23897550000000001</v>
      </c>
      <c r="CA2421">
        <v>-0.18606610000000001</v>
      </c>
      <c r="CB2421">
        <v>-0.2048912</v>
      </c>
      <c r="CC2421">
        <v>-0.13546849999999999</v>
      </c>
      <c r="CD2421">
        <v>-8.0709699999999995E-2</v>
      </c>
      <c r="CE2421">
        <v>-6.0872999999999997E-2</v>
      </c>
      <c r="CF2421">
        <v>-4.8648900000000002E-2</v>
      </c>
      <c r="CG2421">
        <v>-3.2043299999999997E-2</v>
      </c>
      <c r="CH2421">
        <v>-2.32949E-2</v>
      </c>
      <c r="CI2421">
        <v>-8.1717999999999999E-3</v>
      </c>
      <c r="CJ2421">
        <v>-1.39688E-2</v>
      </c>
      <c r="CK2421">
        <v>-2.30181E-2</v>
      </c>
      <c r="CL2421">
        <v>-1.3432100000000001E-2</v>
      </c>
      <c r="CM2421">
        <v>-1.0206E-2</v>
      </c>
      <c r="CN2421">
        <v>-8.3394000000000003E-3</v>
      </c>
      <c r="CO2421">
        <v>-3.5517899999999998E-2</v>
      </c>
      <c r="CP2421">
        <v>-2.8542600000000001E-2</v>
      </c>
      <c r="CQ2421">
        <v>-2.33914E-2</v>
      </c>
      <c r="CR2421">
        <v>-2.5923499999999999E-2</v>
      </c>
      <c r="CS2421">
        <v>-5.2243199999999997E-2</v>
      </c>
      <c r="CT2421">
        <v>-5.1384100000000002E-2</v>
      </c>
      <c r="CU2421">
        <v>0.22509570000000001</v>
      </c>
      <c r="CV2421">
        <v>0.28553770000000001</v>
      </c>
      <c r="CW2421">
        <v>0.29572359999999998</v>
      </c>
      <c r="CX2421">
        <v>0.2472955</v>
      </c>
      <c r="CY2421">
        <v>-0.1776923</v>
      </c>
      <c r="CZ2421">
        <v>-0.19676469999999999</v>
      </c>
      <c r="DA2421">
        <v>-0.12778300000000001</v>
      </c>
      <c r="DB2421">
        <v>-7.3798299999999997E-2</v>
      </c>
      <c r="DC2421">
        <v>-5.3869199999999999E-2</v>
      </c>
      <c r="DD2421">
        <v>-4.2259699999999997E-2</v>
      </c>
      <c r="DE2421">
        <v>-2.6209900000000001E-2</v>
      </c>
      <c r="DF2421">
        <v>-1.7849299999999999E-2</v>
      </c>
      <c r="DG2421">
        <v>-2.9605E-3</v>
      </c>
      <c r="DH2421">
        <v>-8.9301999999999992E-3</v>
      </c>
      <c r="DI2421">
        <v>-1.78735E-2</v>
      </c>
      <c r="DJ2421">
        <v>-7.8852999999999996E-3</v>
      </c>
      <c r="DK2421">
        <v>-4.3432999999999996E-3</v>
      </c>
      <c r="DL2421">
        <v>-2.0086000000000001E-3</v>
      </c>
      <c r="DM2421">
        <v>-2.8659500000000001E-2</v>
      </c>
      <c r="DN2421">
        <v>-2.1103E-2</v>
      </c>
      <c r="DO2421">
        <v>-1.55563E-2</v>
      </c>
      <c r="DP2421">
        <v>-1.7780500000000001E-2</v>
      </c>
      <c r="DQ2421">
        <v>-4.3886399999999999E-2</v>
      </c>
      <c r="DR2421">
        <v>-4.2870199999999997E-2</v>
      </c>
      <c r="DS2421">
        <v>0.23403180000000001</v>
      </c>
      <c r="DT2421">
        <v>0.29464620000000002</v>
      </c>
      <c r="DU2421">
        <v>0.30459239999999999</v>
      </c>
      <c r="DV2421">
        <v>0.25561539999999999</v>
      </c>
      <c r="DW2421">
        <v>-0.16931850000000001</v>
      </c>
      <c r="DX2421">
        <v>-0.18863820000000001</v>
      </c>
      <c r="DY2421">
        <v>-0.1200975</v>
      </c>
      <c r="DZ2421">
        <v>-6.6886799999999996E-2</v>
      </c>
      <c r="EA2421">
        <v>-4.3756799999999998E-2</v>
      </c>
      <c r="EB2421">
        <v>-3.3034599999999997E-2</v>
      </c>
      <c r="EC2421">
        <v>-1.7787299999999999E-2</v>
      </c>
      <c r="ED2421">
        <v>-9.9866999999999994E-3</v>
      </c>
      <c r="EE2421">
        <v>4.5637999999999998E-3</v>
      </c>
      <c r="EF2421">
        <v>-1.6553E-3</v>
      </c>
      <c r="EG2421">
        <v>-1.04455E-2</v>
      </c>
      <c r="EH2421">
        <v>1.2329999999999999E-4</v>
      </c>
      <c r="EI2421">
        <v>4.1215999999999996E-3</v>
      </c>
      <c r="EJ2421">
        <v>7.1320999999999997E-3</v>
      </c>
      <c r="EK2421">
        <v>-1.8757200000000002E-2</v>
      </c>
      <c r="EL2421">
        <v>-1.03613E-2</v>
      </c>
      <c r="EM2421">
        <v>-4.2437999999999998E-3</v>
      </c>
      <c r="EN2421">
        <v>-6.0232999999999997E-3</v>
      </c>
      <c r="EO2421">
        <v>-3.1820500000000002E-2</v>
      </c>
      <c r="EP2421">
        <v>-3.05776E-2</v>
      </c>
      <c r="EQ2421">
        <v>0.24693419999999999</v>
      </c>
      <c r="ER2421">
        <v>0.3077974</v>
      </c>
      <c r="ES2421">
        <v>0.3173975</v>
      </c>
      <c r="ET2421">
        <v>0.26762809999999998</v>
      </c>
      <c r="EU2421">
        <v>-0.15722800000000001</v>
      </c>
      <c r="EV2421">
        <v>-0.1769048</v>
      </c>
      <c r="EW2421">
        <v>-0.1090009</v>
      </c>
      <c r="EX2421">
        <v>-5.6907800000000001E-2</v>
      </c>
      <c r="EY2421">
        <v>94.14</v>
      </c>
      <c r="EZ2421">
        <v>91.049880000000002</v>
      </c>
      <c r="FA2421">
        <v>87.736999999999995</v>
      </c>
      <c r="FB2421">
        <v>86.45975</v>
      </c>
      <c r="FC2421">
        <v>84.632390000000001</v>
      </c>
      <c r="FD2421">
        <v>82.111260000000001</v>
      </c>
      <c r="FE2421">
        <v>81.467590000000001</v>
      </c>
      <c r="FF2421">
        <v>81.018889999999999</v>
      </c>
      <c r="FG2421">
        <v>85.055700000000002</v>
      </c>
      <c r="FH2421">
        <v>91.332949999999997</v>
      </c>
      <c r="FI2421">
        <v>97.516639999999995</v>
      </c>
      <c r="FJ2421">
        <v>101.7794</v>
      </c>
      <c r="FK2421">
        <v>105.3295</v>
      </c>
      <c r="FL2421">
        <v>107.4653</v>
      </c>
      <c r="FM2421">
        <v>108.6947</v>
      </c>
      <c r="FN2421">
        <v>110.414</v>
      </c>
      <c r="FO2421">
        <v>110.7704</v>
      </c>
      <c r="FP2421">
        <v>109.23480000000001</v>
      </c>
      <c r="FQ2421">
        <v>106.7704</v>
      </c>
      <c r="FR2421">
        <v>102.7414</v>
      </c>
      <c r="FS2421">
        <v>100.0899</v>
      </c>
      <c r="FT2421">
        <v>98.147840000000002</v>
      </c>
      <c r="FU2421">
        <v>95.94623</v>
      </c>
      <c r="FV2421">
        <v>91.362750000000005</v>
      </c>
      <c r="FW2421">
        <v>0.15250929999999999</v>
      </c>
      <c r="FX2421">
        <v>8.4031999999999996E-3</v>
      </c>
      <c r="FY2421">
        <v>8.4031999999999996E-3</v>
      </c>
      <c r="FZ2421">
        <v>0</v>
      </c>
      <c r="GA2421">
        <v>0</v>
      </c>
    </row>
    <row r="2422" spans="1:183" x14ac:dyDescent="0.3">
      <c r="A2422" t="s">
        <v>59</v>
      </c>
      <c r="B2422" t="s">
        <v>53</v>
      </c>
      <c r="C2422" t="s">
        <v>54</v>
      </c>
      <c r="D2422" s="6">
        <v>44812</v>
      </c>
      <c r="E2422" s="46">
        <v>18</v>
      </c>
      <c r="F2422">
        <v>20</v>
      </c>
      <c r="G2422">
        <v>18</v>
      </c>
      <c r="H2422">
        <v>20</v>
      </c>
      <c r="I2422">
        <v>11026</v>
      </c>
      <c r="J2422">
        <v>65875</v>
      </c>
      <c r="K2422">
        <v>1.8628119999999999</v>
      </c>
      <c r="L2422">
        <v>1.59205</v>
      </c>
      <c r="M2422">
        <v>1.4013230000000001</v>
      </c>
      <c r="N2422">
        <v>1.263857</v>
      </c>
      <c r="O2422">
        <v>1.1661140000000001</v>
      </c>
      <c r="P2422">
        <v>1.1176440000000001</v>
      </c>
      <c r="Q2422">
        <v>1.110109</v>
      </c>
      <c r="R2422">
        <v>1.0412030000000001</v>
      </c>
      <c r="S2422">
        <v>0.95070909999999997</v>
      </c>
      <c r="T2422">
        <v>1.0177560000000001</v>
      </c>
      <c r="U2422">
        <v>1.142819</v>
      </c>
      <c r="V2422">
        <v>1.329005</v>
      </c>
      <c r="W2422">
        <v>1.587785</v>
      </c>
      <c r="X2422">
        <v>1.892117</v>
      </c>
      <c r="Y2422">
        <v>2.1935519999999999</v>
      </c>
      <c r="Z2422">
        <v>2.6074739999999998</v>
      </c>
      <c r="AA2422">
        <v>3.0057200000000002</v>
      </c>
      <c r="AB2422">
        <v>3.3246280000000001</v>
      </c>
      <c r="AC2422">
        <v>3.3991709999999999</v>
      </c>
      <c r="AD2422">
        <v>3.2524299999999999</v>
      </c>
      <c r="AE2422">
        <v>3.0277090000000002</v>
      </c>
      <c r="AF2422">
        <v>2.7510599999999998</v>
      </c>
      <c r="AG2422">
        <v>2.3779460000000001</v>
      </c>
      <c r="AH2422">
        <v>2.0195699999999999</v>
      </c>
      <c r="AI2422">
        <v>-6.9483799999999998E-2</v>
      </c>
      <c r="AJ2422">
        <v>-6.3547999999999993E-2</v>
      </c>
      <c r="AK2422">
        <v>-4.3375700000000003E-2</v>
      </c>
      <c r="AL2422">
        <v>-3.4160099999999999E-2</v>
      </c>
      <c r="AM2422">
        <v>-3.6909900000000002E-2</v>
      </c>
      <c r="AN2422">
        <v>-3.6715499999999998E-2</v>
      </c>
      <c r="AO2422">
        <v>-2.9987400000000001E-2</v>
      </c>
      <c r="AP2422">
        <v>-4.7668799999999997E-2</v>
      </c>
      <c r="AQ2422">
        <v>-4.1734800000000002E-2</v>
      </c>
      <c r="AR2422">
        <v>-2.14407E-2</v>
      </c>
      <c r="AS2422">
        <v>-4.2569000000000003E-2</v>
      </c>
      <c r="AT2422">
        <v>-4.4285999999999999E-2</v>
      </c>
      <c r="AU2422">
        <v>-4.4162899999999998E-2</v>
      </c>
      <c r="AV2422">
        <v>-2.8968899999999999E-2</v>
      </c>
      <c r="AW2422">
        <v>-6.6843299999999994E-2</v>
      </c>
      <c r="AX2422">
        <v>-5.66148E-2</v>
      </c>
      <c r="AY2422">
        <v>-5.7959799999999999E-2</v>
      </c>
      <c r="AZ2422">
        <v>0.21163960000000001</v>
      </c>
      <c r="BA2422">
        <v>0.22191930000000001</v>
      </c>
      <c r="BB2422">
        <v>0.1398084</v>
      </c>
      <c r="BC2422">
        <v>-0.2183339</v>
      </c>
      <c r="BD2422">
        <v>-0.1493971</v>
      </c>
      <c r="BE2422">
        <v>-8.1614199999999998E-2</v>
      </c>
      <c r="BF2422">
        <v>-2.5560699999999999E-2</v>
      </c>
      <c r="BG2422">
        <v>-6.0269900000000001E-2</v>
      </c>
      <c r="BH2422">
        <v>-5.5300799999999997E-2</v>
      </c>
      <c r="BI2422">
        <v>-3.5783799999999998E-2</v>
      </c>
      <c r="BJ2422">
        <v>-2.7089100000000001E-2</v>
      </c>
      <c r="BK2422">
        <v>-3.03416E-2</v>
      </c>
      <c r="BL2422">
        <v>-3.0262000000000001E-2</v>
      </c>
      <c r="BM2422">
        <v>-2.32885E-2</v>
      </c>
      <c r="BN2422">
        <v>-4.0461499999999997E-2</v>
      </c>
      <c r="BO2422">
        <v>-3.4354099999999999E-2</v>
      </c>
      <c r="BP2422">
        <v>-1.33551E-2</v>
      </c>
      <c r="BQ2422">
        <v>-3.3664899999999998E-2</v>
      </c>
      <c r="BR2422">
        <v>-3.4718600000000002E-2</v>
      </c>
      <c r="BS2422">
        <v>-3.3929399999999998E-2</v>
      </c>
      <c r="BT2422">
        <v>-1.8286500000000001E-2</v>
      </c>
      <c r="BU2422">
        <v>-5.58559E-2</v>
      </c>
      <c r="BV2422">
        <v>-4.5119399999999997E-2</v>
      </c>
      <c r="BW2422">
        <v>-4.6168000000000001E-2</v>
      </c>
      <c r="BX2422">
        <v>0.2241725</v>
      </c>
      <c r="BY2422">
        <v>0.23433290000000001</v>
      </c>
      <c r="BZ2422">
        <v>0.1514317</v>
      </c>
      <c r="CA2422">
        <v>-0.20661889999999999</v>
      </c>
      <c r="CB2422">
        <v>-0.13816800000000001</v>
      </c>
      <c r="CC2422">
        <v>-7.1174500000000002E-2</v>
      </c>
      <c r="CD2422">
        <v>-1.60568E-2</v>
      </c>
      <c r="CE2422">
        <v>-5.38883E-2</v>
      </c>
      <c r="CF2422">
        <v>-4.9588899999999998E-2</v>
      </c>
      <c r="CG2422">
        <v>-3.05256E-2</v>
      </c>
      <c r="CH2422">
        <v>-2.2191700000000002E-2</v>
      </c>
      <c r="CI2422">
        <v>-2.57924E-2</v>
      </c>
      <c r="CJ2422">
        <v>-2.5792300000000001E-2</v>
      </c>
      <c r="CK2422">
        <v>-1.86488E-2</v>
      </c>
      <c r="CL2422">
        <v>-3.5469800000000003E-2</v>
      </c>
      <c r="CM2422">
        <v>-2.9242299999999999E-2</v>
      </c>
      <c r="CN2422">
        <v>-7.7549999999999997E-3</v>
      </c>
      <c r="CO2422">
        <v>-2.7498000000000002E-2</v>
      </c>
      <c r="CP2422">
        <v>-2.8092300000000001E-2</v>
      </c>
      <c r="CQ2422">
        <v>-2.68417E-2</v>
      </c>
      <c r="CR2422">
        <v>-1.08878E-2</v>
      </c>
      <c r="CS2422">
        <v>-4.82461E-2</v>
      </c>
      <c r="CT2422">
        <v>-3.7157700000000002E-2</v>
      </c>
      <c r="CU2422">
        <v>-3.8001100000000003E-2</v>
      </c>
      <c r="CV2422">
        <v>0.2328527</v>
      </c>
      <c r="CW2422">
        <v>0.24293049999999999</v>
      </c>
      <c r="CX2422">
        <v>0.15948200000000001</v>
      </c>
      <c r="CY2422">
        <v>-0.19850509999999999</v>
      </c>
      <c r="CZ2422">
        <v>-0.1303907</v>
      </c>
      <c r="DA2422">
        <v>-6.3944000000000001E-2</v>
      </c>
      <c r="DB2422">
        <v>-9.4743999999999991E-3</v>
      </c>
      <c r="DC2422">
        <v>-4.7506800000000002E-2</v>
      </c>
      <c r="DD2422">
        <v>-4.3876900000000003E-2</v>
      </c>
      <c r="DE2422">
        <v>-2.5267499999999998E-2</v>
      </c>
      <c r="DF2422">
        <v>-1.7294400000000001E-2</v>
      </c>
      <c r="DG2422">
        <v>-2.12432E-2</v>
      </c>
      <c r="DH2422">
        <v>-2.1322600000000001E-2</v>
      </c>
      <c r="DI2422">
        <v>-1.4009199999999999E-2</v>
      </c>
      <c r="DJ2422">
        <v>-3.0478100000000001E-2</v>
      </c>
      <c r="DK2422">
        <v>-2.41304E-2</v>
      </c>
      <c r="DL2422">
        <v>-2.1549E-3</v>
      </c>
      <c r="DM2422">
        <v>-2.1331099999999999E-2</v>
      </c>
      <c r="DN2422">
        <v>-2.1465999999999999E-2</v>
      </c>
      <c r="DO2422">
        <v>-1.9754000000000001E-2</v>
      </c>
      <c r="DP2422">
        <v>-3.4892E-3</v>
      </c>
      <c r="DQ2422">
        <v>-4.0636199999999997E-2</v>
      </c>
      <c r="DR2422">
        <v>-2.9196E-2</v>
      </c>
      <c r="DS2422">
        <v>-2.9834200000000002E-2</v>
      </c>
      <c r="DT2422">
        <v>0.241533</v>
      </c>
      <c r="DU2422">
        <v>0.25152809999999998</v>
      </c>
      <c r="DV2422">
        <v>0.1675323</v>
      </c>
      <c r="DW2422">
        <v>-0.19039139999999999</v>
      </c>
      <c r="DX2422">
        <v>-0.1226134</v>
      </c>
      <c r="DY2422">
        <v>-5.67135E-2</v>
      </c>
      <c r="DZ2422">
        <v>-2.892E-3</v>
      </c>
      <c r="EA2422">
        <v>-3.8292800000000002E-2</v>
      </c>
      <c r="EB2422">
        <v>-3.56297E-2</v>
      </c>
      <c r="EC2422">
        <v>-1.76756E-2</v>
      </c>
      <c r="ED2422">
        <v>-1.0223400000000001E-2</v>
      </c>
      <c r="EE2422">
        <v>-1.46748E-2</v>
      </c>
      <c r="EF2422">
        <v>-1.48691E-2</v>
      </c>
      <c r="EG2422">
        <v>-7.3102999999999996E-3</v>
      </c>
      <c r="EH2422">
        <v>-2.3270800000000001E-2</v>
      </c>
      <c r="EI2422">
        <v>-1.6749699999999999E-2</v>
      </c>
      <c r="EJ2422">
        <v>5.9306999999999997E-3</v>
      </c>
      <c r="EK2422">
        <v>-1.24271E-2</v>
      </c>
      <c r="EL2422">
        <v>-1.18987E-2</v>
      </c>
      <c r="EM2422">
        <v>-9.5204999999999994E-3</v>
      </c>
      <c r="EN2422">
        <v>7.1932000000000003E-3</v>
      </c>
      <c r="EO2422">
        <v>-2.9648799999999999E-2</v>
      </c>
      <c r="EP2422">
        <v>-1.77006E-2</v>
      </c>
      <c r="EQ2422">
        <v>-1.80424E-2</v>
      </c>
      <c r="ER2422">
        <v>0.25406590000000001</v>
      </c>
      <c r="ES2422">
        <v>0.2639416</v>
      </c>
      <c r="ET2422">
        <v>0.1791557</v>
      </c>
      <c r="EU2422">
        <v>-0.17867640000000001</v>
      </c>
      <c r="EV2422">
        <v>-0.1113842</v>
      </c>
      <c r="EW2422">
        <v>-4.6273799999999997E-2</v>
      </c>
      <c r="EX2422">
        <v>6.6119999999999998E-3</v>
      </c>
      <c r="EY2422">
        <v>87.075119999999998</v>
      </c>
      <c r="EZ2422">
        <v>86.010549999999995</v>
      </c>
      <c r="FA2422">
        <v>84.931529999999995</v>
      </c>
      <c r="FB2422">
        <v>83.945970000000003</v>
      </c>
      <c r="FC2422">
        <v>81.841080000000005</v>
      </c>
      <c r="FD2422">
        <v>79.563699999999997</v>
      </c>
      <c r="FE2422">
        <v>78.592600000000004</v>
      </c>
      <c r="FF2422">
        <v>78.373000000000005</v>
      </c>
      <c r="FG2422">
        <v>81.438450000000003</v>
      </c>
      <c r="FH2422">
        <v>86.644469999999998</v>
      </c>
      <c r="FI2422">
        <v>89.816959999999995</v>
      </c>
      <c r="FJ2422">
        <v>93.054029999999997</v>
      </c>
      <c r="FK2422">
        <v>96.460560000000001</v>
      </c>
      <c r="FL2422">
        <v>99.402770000000004</v>
      </c>
      <c r="FM2422">
        <v>102.3951</v>
      </c>
      <c r="FN2422">
        <v>105.20820000000001</v>
      </c>
      <c r="FO2422">
        <v>106.1147</v>
      </c>
      <c r="FP2422">
        <v>105.2439</v>
      </c>
      <c r="FQ2422">
        <v>101.1245</v>
      </c>
      <c r="FR2422">
        <v>98.635940000000005</v>
      </c>
      <c r="FS2422">
        <v>96.247619999999998</v>
      </c>
      <c r="FT2422">
        <v>95.075119999999998</v>
      </c>
      <c r="FU2422">
        <v>92.826639999999998</v>
      </c>
      <c r="FV2422">
        <v>91.239959999999996</v>
      </c>
      <c r="FW2422">
        <v>0.13715069999999999</v>
      </c>
      <c r="FX2422">
        <v>9.3002999999999992E-3</v>
      </c>
      <c r="FY2422">
        <v>9.3002999999999992E-3</v>
      </c>
      <c r="FZ2422">
        <v>0</v>
      </c>
      <c r="GA2422">
        <v>0</v>
      </c>
    </row>
    <row r="2423" spans="1:183" x14ac:dyDescent="0.3">
      <c r="A2423" t="s">
        <v>59</v>
      </c>
      <c r="B2423" t="s">
        <v>53</v>
      </c>
      <c r="C2423" t="s">
        <v>54</v>
      </c>
      <c r="D2423" s="6">
        <v>44813</v>
      </c>
      <c r="FZ2423">
        <v>0</v>
      </c>
      <c r="GA2423">
        <v>1</v>
      </c>
    </row>
    <row r="2424" spans="1:183" x14ac:dyDescent="0.3">
      <c r="A2424" t="s">
        <v>59</v>
      </c>
      <c r="B2424" t="s">
        <v>53</v>
      </c>
      <c r="C2424" t="s">
        <v>95</v>
      </c>
      <c r="D2424" s="6">
        <v>44753</v>
      </c>
      <c r="FZ2424">
        <v>0</v>
      </c>
      <c r="GA2424">
        <v>1</v>
      </c>
    </row>
    <row r="2425" spans="1:183" x14ac:dyDescent="0.3">
      <c r="A2425" t="s">
        <v>59</v>
      </c>
      <c r="B2425" t="s">
        <v>53</v>
      </c>
      <c r="C2425" t="s">
        <v>95</v>
      </c>
      <c r="D2425" s="6">
        <v>44758</v>
      </c>
      <c r="FZ2425">
        <v>0</v>
      </c>
      <c r="GA2425">
        <v>1</v>
      </c>
    </row>
    <row r="2426" spans="1:183" x14ac:dyDescent="0.3">
      <c r="A2426" t="s">
        <v>59</v>
      </c>
      <c r="B2426" t="s">
        <v>53</v>
      </c>
      <c r="C2426" t="s">
        <v>95</v>
      </c>
      <c r="D2426" s="6">
        <v>44759</v>
      </c>
      <c r="FZ2426">
        <v>0</v>
      </c>
      <c r="GA2426">
        <v>1</v>
      </c>
    </row>
    <row r="2427" spans="1:183" x14ac:dyDescent="0.3">
      <c r="A2427" t="s">
        <v>59</v>
      </c>
      <c r="B2427" t="s">
        <v>53</v>
      </c>
      <c r="C2427" t="s">
        <v>95</v>
      </c>
      <c r="D2427" s="6">
        <v>44766</v>
      </c>
      <c r="FZ2427">
        <v>0</v>
      </c>
      <c r="GA2427">
        <v>1</v>
      </c>
    </row>
    <row r="2428" spans="1:183" x14ac:dyDescent="0.3">
      <c r="A2428" t="s">
        <v>59</v>
      </c>
      <c r="B2428" t="s">
        <v>53</v>
      </c>
      <c r="C2428" t="s">
        <v>95</v>
      </c>
      <c r="D2428" s="6">
        <v>44771</v>
      </c>
      <c r="FZ2428">
        <v>0</v>
      </c>
      <c r="GA2428">
        <v>1</v>
      </c>
    </row>
    <row r="2429" spans="1:183" x14ac:dyDescent="0.3">
      <c r="A2429" t="s">
        <v>59</v>
      </c>
      <c r="B2429" t="s">
        <v>53</v>
      </c>
      <c r="C2429" t="s">
        <v>95</v>
      </c>
      <c r="D2429" s="6">
        <v>44789</v>
      </c>
      <c r="FZ2429">
        <v>0</v>
      </c>
      <c r="GA2429">
        <v>1</v>
      </c>
    </row>
    <row r="2430" spans="1:183" x14ac:dyDescent="0.3">
      <c r="A2430" t="s">
        <v>59</v>
      </c>
      <c r="B2430" t="s">
        <v>53</v>
      </c>
      <c r="C2430" t="s">
        <v>95</v>
      </c>
      <c r="D2430" s="6">
        <v>44790</v>
      </c>
      <c r="FZ2430">
        <v>0</v>
      </c>
      <c r="GA2430">
        <v>1</v>
      </c>
    </row>
    <row r="2431" spans="1:183" x14ac:dyDescent="0.3">
      <c r="A2431" t="s">
        <v>59</v>
      </c>
      <c r="B2431" t="s">
        <v>53</v>
      </c>
      <c r="C2431" t="s">
        <v>95</v>
      </c>
      <c r="D2431" s="6">
        <v>44792</v>
      </c>
      <c r="FZ2431">
        <v>0</v>
      </c>
      <c r="GA2431">
        <v>1</v>
      </c>
    </row>
    <row r="2432" spans="1:183" x14ac:dyDescent="0.3">
      <c r="A2432" t="s">
        <v>59</v>
      </c>
      <c r="B2432" t="s">
        <v>53</v>
      </c>
      <c r="C2432" t="s">
        <v>95</v>
      </c>
      <c r="D2432" s="6">
        <v>44806</v>
      </c>
      <c r="FZ2432">
        <v>0</v>
      </c>
      <c r="GA2432">
        <v>1</v>
      </c>
    </row>
    <row r="2433" spans="1:183" x14ac:dyDescent="0.3">
      <c r="A2433" t="s">
        <v>59</v>
      </c>
      <c r="B2433" t="s">
        <v>53</v>
      </c>
      <c r="C2433" t="s">
        <v>95</v>
      </c>
      <c r="D2433" s="6">
        <v>44809</v>
      </c>
      <c r="FZ2433">
        <v>0</v>
      </c>
      <c r="GA2433">
        <v>1</v>
      </c>
    </row>
    <row r="2434" spans="1:183" x14ac:dyDescent="0.3">
      <c r="A2434" t="s">
        <v>59</v>
      </c>
      <c r="B2434" t="s">
        <v>53</v>
      </c>
      <c r="C2434" t="s">
        <v>95</v>
      </c>
      <c r="D2434" s="6">
        <v>44810</v>
      </c>
      <c r="FZ2434">
        <v>0</v>
      </c>
      <c r="GA2434">
        <v>1</v>
      </c>
    </row>
    <row r="2435" spans="1:183" x14ac:dyDescent="0.3">
      <c r="A2435" t="s">
        <v>59</v>
      </c>
      <c r="B2435" t="s">
        <v>53</v>
      </c>
      <c r="C2435" t="s">
        <v>95</v>
      </c>
      <c r="D2435" s="6">
        <v>44811</v>
      </c>
      <c r="FZ2435">
        <v>0</v>
      </c>
      <c r="GA2435">
        <v>1</v>
      </c>
    </row>
    <row r="2436" spans="1:183" x14ac:dyDescent="0.3">
      <c r="A2436" t="s">
        <v>59</v>
      </c>
      <c r="B2436" t="s">
        <v>53</v>
      </c>
      <c r="C2436" t="s">
        <v>95</v>
      </c>
      <c r="D2436" s="6">
        <v>44812</v>
      </c>
      <c r="FZ2436">
        <v>0</v>
      </c>
      <c r="GA2436">
        <v>1</v>
      </c>
    </row>
    <row r="2437" spans="1:183" x14ac:dyDescent="0.3">
      <c r="A2437" t="s">
        <v>59</v>
      </c>
      <c r="B2437" t="s">
        <v>53</v>
      </c>
      <c r="C2437" t="s">
        <v>95</v>
      </c>
      <c r="D2437" s="6">
        <v>44813</v>
      </c>
      <c r="FZ2437">
        <v>0</v>
      </c>
      <c r="GA2437">
        <v>1</v>
      </c>
    </row>
    <row r="2438" spans="1:183" x14ac:dyDescent="0.3">
      <c r="A2438" t="s">
        <v>59</v>
      </c>
      <c r="B2438" t="s">
        <v>53</v>
      </c>
      <c r="C2438" t="s">
        <v>104</v>
      </c>
      <c r="D2438" s="6">
        <v>44753</v>
      </c>
      <c r="FZ2438">
        <v>0</v>
      </c>
      <c r="GA2438">
        <v>1</v>
      </c>
    </row>
    <row r="2439" spans="1:183" x14ac:dyDescent="0.3">
      <c r="A2439" t="s">
        <v>59</v>
      </c>
      <c r="B2439" t="s">
        <v>53</v>
      </c>
      <c r="C2439" t="s">
        <v>104</v>
      </c>
      <c r="D2439" s="6">
        <v>44758</v>
      </c>
      <c r="FZ2439">
        <v>0</v>
      </c>
      <c r="GA2439">
        <v>1</v>
      </c>
    </row>
    <row r="2440" spans="1:183" x14ac:dyDescent="0.3">
      <c r="A2440" t="s">
        <v>59</v>
      </c>
      <c r="B2440" t="s">
        <v>53</v>
      </c>
      <c r="C2440" t="s">
        <v>104</v>
      </c>
      <c r="D2440" s="6">
        <v>44759</v>
      </c>
      <c r="FZ2440">
        <v>0</v>
      </c>
      <c r="GA2440">
        <v>1</v>
      </c>
    </row>
    <row r="2441" spans="1:183" x14ac:dyDescent="0.3">
      <c r="A2441" t="s">
        <v>59</v>
      </c>
      <c r="B2441" t="s">
        <v>53</v>
      </c>
      <c r="C2441" t="s">
        <v>104</v>
      </c>
      <c r="D2441" s="6">
        <v>44766</v>
      </c>
      <c r="FZ2441">
        <v>0</v>
      </c>
      <c r="GA2441">
        <v>1</v>
      </c>
    </row>
    <row r="2442" spans="1:183" x14ac:dyDescent="0.3">
      <c r="A2442" t="s">
        <v>59</v>
      </c>
      <c r="B2442" t="s">
        <v>53</v>
      </c>
      <c r="C2442" t="s">
        <v>104</v>
      </c>
      <c r="D2442" s="6">
        <v>44771</v>
      </c>
      <c r="FZ2442">
        <v>0</v>
      </c>
      <c r="GA2442">
        <v>1</v>
      </c>
    </row>
    <row r="2443" spans="1:183" x14ac:dyDescent="0.3">
      <c r="A2443" t="s">
        <v>59</v>
      </c>
      <c r="B2443" t="s">
        <v>53</v>
      </c>
      <c r="C2443" t="s">
        <v>104</v>
      </c>
      <c r="D2443" s="6">
        <v>44789</v>
      </c>
      <c r="FZ2443">
        <v>0</v>
      </c>
      <c r="GA2443">
        <v>1</v>
      </c>
    </row>
    <row r="2444" spans="1:183" x14ac:dyDescent="0.3">
      <c r="A2444" t="s">
        <v>59</v>
      </c>
      <c r="B2444" t="s">
        <v>53</v>
      </c>
      <c r="C2444" t="s">
        <v>104</v>
      </c>
      <c r="D2444" s="6">
        <v>44790</v>
      </c>
      <c r="FZ2444">
        <v>0</v>
      </c>
      <c r="GA2444">
        <v>1</v>
      </c>
    </row>
    <row r="2445" spans="1:183" x14ac:dyDescent="0.3">
      <c r="A2445" t="s">
        <v>59</v>
      </c>
      <c r="B2445" t="s">
        <v>53</v>
      </c>
      <c r="C2445" t="s">
        <v>104</v>
      </c>
      <c r="D2445" s="6">
        <v>44792</v>
      </c>
      <c r="FZ2445">
        <v>0</v>
      </c>
      <c r="GA2445">
        <v>1</v>
      </c>
    </row>
    <row r="2446" spans="1:183" x14ac:dyDescent="0.3">
      <c r="A2446" t="s">
        <v>59</v>
      </c>
      <c r="B2446" t="s">
        <v>53</v>
      </c>
      <c r="C2446" t="s">
        <v>104</v>
      </c>
      <c r="D2446" s="6">
        <v>44806</v>
      </c>
      <c r="FZ2446">
        <v>0</v>
      </c>
      <c r="GA2446">
        <v>1</v>
      </c>
    </row>
    <row r="2447" spans="1:183" x14ac:dyDescent="0.3">
      <c r="A2447" t="s">
        <v>59</v>
      </c>
      <c r="B2447" t="s">
        <v>53</v>
      </c>
      <c r="C2447" t="s">
        <v>104</v>
      </c>
      <c r="D2447" s="6">
        <v>44809</v>
      </c>
      <c r="FZ2447">
        <v>0</v>
      </c>
      <c r="GA2447">
        <v>1</v>
      </c>
    </row>
    <row r="2448" spans="1:183" x14ac:dyDescent="0.3">
      <c r="A2448" t="s">
        <v>59</v>
      </c>
      <c r="B2448" t="s">
        <v>53</v>
      </c>
      <c r="C2448" t="s">
        <v>104</v>
      </c>
      <c r="D2448" s="6">
        <v>44810</v>
      </c>
      <c r="FZ2448">
        <v>0</v>
      </c>
      <c r="GA2448">
        <v>1</v>
      </c>
    </row>
    <row r="2449" spans="1:183" x14ac:dyDescent="0.3">
      <c r="A2449" t="s">
        <v>59</v>
      </c>
      <c r="B2449" t="s">
        <v>53</v>
      </c>
      <c r="C2449" t="s">
        <v>104</v>
      </c>
      <c r="D2449" s="6">
        <v>44811</v>
      </c>
      <c r="FZ2449">
        <v>0</v>
      </c>
      <c r="GA2449">
        <v>1</v>
      </c>
    </row>
    <row r="2450" spans="1:183" x14ac:dyDescent="0.3">
      <c r="A2450" t="s">
        <v>59</v>
      </c>
      <c r="B2450" t="s">
        <v>53</v>
      </c>
      <c r="C2450" t="s">
        <v>104</v>
      </c>
      <c r="D2450" s="6">
        <v>44812</v>
      </c>
      <c r="FZ2450">
        <v>0</v>
      </c>
      <c r="GA2450">
        <v>1</v>
      </c>
    </row>
    <row r="2451" spans="1:183" x14ac:dyDescent="0.3">
      <c r="A2451" t="s">
        <v>59</v>
      </c>
      <c r="B2451" t="s">
        <v>53</v>
      </c>
      <c r="C2451" t="s">
        <v>104</v>
      </c>
      <c r="D2451" s="6">
        <v>44813</v>
      </c>
      <c r="FZ2451">
        <v>0</v>
      </c>
      <c r="GA2451">
        <v>1</v>
      </c>
    </row>
    <row r="2452" spans="1:183" x14ac:dyDescent="0.3">
      <c r="A2452" t="s">
        <v>59</v>
      </c>
      <c r="B2452" t="s">
        <v>53</v>
      </c>
      <c r="C2452" t="s">
        <v>94</v>
      </c>
      <c r="D2452" s="6">
        <v>44753</v>
      </c>
      <c r="FZ2452">
        <v>0</v>
      </c>
      <c r="GA2452">
        <v>1</v>
      </c>
    </row>
    <row r="2453" spans="1:183" x14ac:dyDescent="0.3">
      <c r="A2453" t="s">
        <v>59</v>
      </c>
      <c r="B2453" t="s">
        <v>53</v>
      </c>
      <c r="C2453" t="s">
        <v>94</v>
      </c>
      <c r="D2453" s="6">
        <v>44758</v>
      </c>
      <c r="FZ2453">
        <v>0</v>
      </c>
      <c r="GA2453">
        <v>1</v>
      </c>
    </row>
    <row r="2454" spans="1:183" x14ac:dyDescent="0.3">
      <c r="A2454" t="s">
        <v>59</v>
      </c>
      <c r="B2454" t="s">
        <v>53</v>
      </c>
      <c r="C2454" t="s">
        <v>94</v>
      </c>
      <c r="D2454" s="6">
        <v>44759</v>
      </c>
      <c r="FZ2454">
        <v>0</v>
      </c>
      <c r="GA2454">
        <v>1</v>
      </c>
    </row>
    <row r="2455" spans="1:183" x14ac:dyDescent="0.3">
      <c r="A2455" t="s">
        <v>59</v>
      </c>
      <c r="B2455" t="s">
        <v>53</v>
      </c>
      <c r="C2455" t="s">
        <v>94</v>
      </c>
      <c r="D2455" s="6">
        <v>44766</v>
      </c>
      <c r="FZ2455">
        <v>0</v>
      </c>
      <c r="GA2455">
        <v>1</v>
      </c>
    </row>
    <row r="2456" spans="1:183" x14ac:dyDescent="0.3">
      <c r="A2456" t="s">
        <v>59</v>
      </c>
      <c r="B2456" t="s">
        <v>53</v>
      </c>
      <c r="C2456" t="s">
        <v>94</v>
      </c>
      <c r="D2456" s="6">
        <v>44771</v>
      </c>
      <c r="FZ2456">
        <v>0</v>
      </c>
      <c r="GA2456">
        <v>1</v>
      </c>
    </row>
    <row r="2457" spans="1:183" x14ac:dyDescent="0.3">
      <c r="A2457" t="s">
        <v>59</v>
      </c>
      <c r="B2457" t="s">
        <v>53</v>
      </c>
      <c r="C2457" t="s">
        <v>94</v>
      </c>
      <c r="D2457" s="6">
        <v>44789</v>
      </c>
      <c r="FZ2457">
        <v>0</v>
      </c>
      <c r="GA2457">
        <v>1</v>
      </c>
    </row>
    <row r="2458" spans="1:183" x14ac:dyDescent="0.3">
      <c r="A2458" t="s">
        <v>59</v>
      </c>
      <c r="B2458" t="s">
        <v>53</v>
      </c>
      <c r="C2458" t="s">
        <v>94</v>
      </c>
      <c r="D2458" s="6">
        <v>44790</v>
      </c>
      <c r="FZ2458">
        <v>0</v>
      </c>
      <c r="GA2458">
        <v>1</v>
      </c>
    </row>
    <row r="2459" spans="1:183" x14ac:dyDescent="0.3">
      <c r="A2459" t="s">
        <v>59</v>
      </c>
      <c r="B2459" t="s">
        <v>53</v>
      </c>
      <c r="C2459" t="s">
        <v>94</v>
      </c>
      <c r="D2459" s="6">
        <v>44792</v>
      </c>
      <c r="FZ2459">
        <v>0</v>
      </c>
      <c r="GA2459">
        <v>1</v>
      </c>
    </row>
    <row r="2460" spans="1:183" x14ac:dyDescent="0.3">
      <c r="A2460" t="s">
        <v>59</v>
      </c>
      <c r="B2460" t="s">
        <v>53</v>
      </c>
      <c r="C2460" t="s">
        <v>94</v>
      </c>
      <c r="D2460" s="6">
        <v>44806</v>
      </c>
      <c r="FZ2460">
        <v>0</v>
      </c>
      <c r="GA2460">
        <v>1</v>
      </c>
    </row>
    <row r="2461" spans="1:183" x14ac:dyDescent="0.3">
      <c r="A2461" t="s">
        <v>59</v>
      </c>
      <c r="B2461" t="s">
        <v>53</v>
      </c>
      <c r="C2461" t="s">
        <v>94</v>
      </c>
      <c r="D2461" s="6">
        <v>44809</v>
      </c>
      <c r="FZ2461">
        <v>0</v>
      </c>
      <c r="GA2461">
        <v>1</v>
      </c>
    </row>
    <row r="2462" spans="1:183" x14ac:dyDescent="0.3">
      <c r="A2462" t="s">
        <v>59</v>
      </c>
      <c r="B2462" t="s">
        <v>53</v>
      </c>
      <c r="C2462" t="s">
        <v>94</v>
      </c>
      <c r="D2462" s="6">
        <v>44810</v>
      </c>
      <c r="FZ2462">
        <v>0</v>
      </c>
      <c r="GA2462">
        <v>1</v>
      </c>
    </row>
    <row r="2463" spans="1:183" x14ac:dyDescent="0.3">
      <c r="A2463" t="s">
        <v>59</v>
      </c>
      <c r="B2463" t="s">
        <v>53</v>
      </c>
      <c r="C2463" t="s">
        <v>94</v>
      </c>
      <c r="D2463" s="6">
        <v>44811</v>
      </c>
      <c r="FZ2463">
        <v>0</v>
      </c>
      <c r="GA2463">
        <v>1</v>
      </c>
    </row>
    <row r="2464" spans="1:183" x14ac:dyDescent="0.3">
      <c r="A2464" t="s">
        <v>59</v>
      </c>
      <c r="B2464" t="s">
        <v>53</v>
      </c>
      <c r="C2464" t="s">
        <v>94</v>
      </c>
      <c r="D2464" s="6">
        <v>44812</v>
      </c>
      <c r="FZ2464">
        <v>0</v>
      </c>
      <c r="GA2464">
        <v>1</v>
      </c>
    </row>
    <row r="2465" spans="1:183" x14ac:dyDescent="0.3">
      <c r="A2465" t="s">
        <v>59</v>
      </c>
      <c r="B2465" t="s">
        <v>53</v>
      </c>
      <c r="C2465" t="s">
        <v>94</v>
      </c>
      <c r="D2465" s="6">
        <v>44813</v>
      </c>
      <c r="FZ2465">
        <v>0</v>
      </c>
      <c r="GA2465">
        <v>1</v>
      </c>
    </row>
    <row r="2466" spans="1:183" x14ac:dyDescent="0.3">
      <c r="A2466" t="s">
        <v>59</v>
      </c>
      <c r="B2466" t="s">
        <v>53</v>
      </c>
      <c r="C2466" t="s">
        <v>102</v>
      </c>
      <c r="D2466" s="6">
        <v>44753</v>
      </c>
      <c r="FZ2466">
        <v>0</v>
      </c>
      <c r="GA2466">
        <v>1</v>
      </c>
    </row>
    <row r="2467" spans="1:183" x14ac:dyDescent="0.3">
      <c r="A2467" t="s">
        <v>59</v>
      </c>
      <c r="B2467" t="s">
        <v>53</v>
      </c>
      <c r="C2467" t="s">
        <v>102</v>
      </c>
      <c r="D2467" s="6">
        <v>44758</v>
      </c>
      <c r="FZ2467">
        <v>0</v>
      </c>
      <c r="GA2467">
        <v>1</v>
      </c>
    </row>
    <row r="2468" spans="1:183" x14ac:dyDescent="0.3">
      <c r="A2468" t="s">
        <v>59</v>
      </c>
      <c r="B2468" t="s">
        <v>53</v>
      </c>
      <c r="C2468" t="s">
        <v>102</v>
      </c>
      <c r="D2468" s="6">
        <v>44759</v>
      </c>
      <c r="FZ2468">
        <v>0</v>
      </c>
      <c r="GA2468">
        <v>1</v>
      </c>
    </row>
    <row r="2469" spans="1:183" x14ac:dyDescent="0.3">
      <c r="A2469" t="s">
        <v>59</v>
      </c>
      <c r="B2469" t="s">
        <v>53</v>
      </c>
      <c r="C2469" t="s">
        <v>102</v>
      </c>
      <c r="D2469" s="6">
        <v>44766</v>
      </c>
      <c r="FZ2469">
        <v>0</v>
      </c>
      <c r="GA2469">
        <v>1</v>
      </c>
    </row>
    <row r="2470" spans="1:183" x14ac:dyDescent="0.3">
      <c r="A2470" t="s">
        <v>59</v>
      </c>
      <c r="B2470" t="s">
        <v>53</v>
      </c>
      <c r="C2470" t="s">
        <v>102</v>
      </c>
      <c r="D2470" s="6">
        <v>44771</v>
      </c>
      <c r="FZ2470">
        <v>0</v>
      </c>
      <c r="GA2470">
        <v>1</v>
      </c>
    </row>
    <row r="2471" spans="1:183" x14ac:dyDescent="0.3">
      <c r="A2471" t="s">
        <v>59</v>
      </c>
      <c r="B2471" t="s">
        <v>53</v>
      </c>
      <c r="C2471" t="s">
        <v>102</v>
      </c>
      <c r="D2471" s="6">
        <v>44789</v>
      </c>
      <c r="FZ2471">
        <v>0</v>
      </c>
      <c r="GA2471">
        <v>1</v>
      </c>
    </row>
    <row r="2472" spans="1:183" x14ac:dyDescent="0.3">
      <c r="A2472" t="s">
        <v>59</v>
      </c>
      <c r="B2472" t="s">
        <v>53</v>
      </c>
      <c r="C2472" t="s">
        <v>102</v>
      </c>
      <c r="D2472" s="6">
        <v>44790</v>
      </c>
      <c r="FZ2472">
        <v>0</v>
      </c>
      <c r="GA2472">
        <v>1</v>
      </c>
    </row>
    <row r="2473" spans="1:183" x14ac:dyDescent="0.3">
      <c r="A2473" t="s">
        <v>59</v>
      </c>
      <c r="B2473" t="s">
        <v>53</v>
      </c>
      <c r="C2473" t="s">
        <v>102</v>
      </c>
      <c r="D2473" s="6">
        <v>44792</v>
      </c>
      <c r="FZ2473">
        <v>0</v>
      </c>
      <c r="GA2473">
        <v>1</v>
      </c>
    </row>
    <row r="2474" spans="1:183" x14ac:dyDescent="0.3">
      <c r="A2474" t="s">
        <v>59</v>
      </c>
      <c r="B2474" t="s">
        <v>53</v>
      </c>
      <c r="C2474" t="s">
        <v>102</v>
      </c>
      <c r="D2474" s="6">
        <v>44806</v>
      </c>
      <c r="FZ2474">
        <v>0</v>
      </c>
      <c r="GA2474">
        <v>1</v>
      </c>
    </row>
    <row r="2475" spans="1:183" x14ac:dyDescent="0.3">
      <c r="A2475" t="s">
        <v>59</v>
      </c>
      <c r="B2475" t="s">
        <v>53</v>
      </c>
      <c r="C2475" t="s">
        <v>102</v>
      </c>
      <c r="D2475" s="6">
        <v>44809</v>
      </c>
      <c r="FZ2475">
        <v>0</v>
      </c>
      <c r="GA2475">
        <v>1</v>
      </c>
    </row>
    <row r="2476" spans="1:183" x14ac:dyDescent="0.3">
      <c r="A2476" t="s">
        <v>59</v>
      </c>
      <c r="B2476" t="s">
        <v>53</v>
      </c>
      <c r="C2476" t="s">
        <v>102</v>
      </c>
      <c r="D2476" s="6">
        <v>44810</v>
      </c>
      <c r="FZ2476">
        <v>0</v>
      </c>
      <c r="GA2476">
        <v>1</v>
      </c>
    </row>
    <row r="2477" spans="1:183" x14ac:dyDescent="0.3">
      <c r="A2477" t="s">
        <v>59</v>
      </c>
      <c r="B2477" t="s">
        <v>53</v>
      </c>
      <c r="C2477" t="s">
        <v>102</v>
      </c>
      <c r="D2477" s="6">
        <v>44811</v>
      </c>
      <c r="FZ2477">
        <v>0</v>
      </c>
      <c r="GA2477">
        <v>1</v>
      </c>
    </row>
    <row r="2478" spans="1:183" x14ac:dyDescent="0.3">
      <c r="A2478" t="s">
        <v>59</v>
      </c>
      <c r="B2478" t="s">
        <v>53</v>
      </c>
      <c r="C2478" t="s">
        <v>102</v>
      </c>
      <c r="D2478" s="6">
        <v>44812</v>
      </c>
      <c r="FZ2478">
        <v>0</v>
      </c>
      <c r="GA2478">
        <v>1</v>
      </c>
    </row>
    <row r="2479" spans="1:183" x14ac:dyDescent="0.3">
      <c r="A2479" t="s">
        <v>59</v>
      </c>
      <c r="B2479" t="s">
        <v>53</v>
      </c>
      <c r="C2479" t="s">
        <v>102</v>
      </c>
      <c r="D2479" s="6">
        <v>44813</v>
      </c>
      <c r="FZ2479">
        <v>0</v>
      </c>
      <c r="GA2479">
        <v>1</v>
      </c>
    </row>
    <row r="2480" spans="1:183" x14ac:dyDescent="0.3">
      <c r="A2480" t="s">
        <v>59</v>
      </c>
      <c r="B2480" t="s">
        <v>53</v>
      </c>
      <c r="C2480" t="s">
        <v>103</v>
      </c>
      <c r="D2480" s="6">
        <v>44753</v>
      </c>
      <c r="FZ2480">
        <v>0</v>
      </c>
      <c r="GA2480">
        <v>1</v>
      </c>
    </row>
    <row r="2481" spans="1:183" x14ac:dyDescent="0.3">
      <c r="A2481" t="s">
        <v>59</v>
      </c>
      <c r="B2481" t="s">
        <v>53</v>
      </c>
      <c r="C2481" t="s">
        <v>103</v>
      </c>
      <c r="D2481" s="6">
        <v>44758</v>
      </c>
      <c r="FZ2481">
        <v>0</v>
      </c>
      <c r="GA2481">
        <v>1</v>
      </c>
    </row>
    <row r="2482" spans="1:183" x14ac:dyDescent="0.3">
      <c r="A2482" t="s">
        <v>59</v>
      </c>
      <c r="B2482" t="s">
        <v>53</v>
      </c>
      <c r="C2482" t="s">
        <v>103</v>
      </c>
      <c r="D2482" s="6">
        <v>44759</v>
      </c>
      <c r="FZ2482">
        <v>0</v>
      </c>
      <c r="GA2482">
        <v>1</v>
      </c>
    </row>
    <row r="2483" spans="1:183" x14ac:dyDescent="0.3">
      <c r="A2483" t="s">
        <v>59</v>
      </c>
      <c r="B2483" t="s">
        <v>53</v>
      </c>
      <c r="C2483" t="s">
        <v>103</v>
      </c>
      <c r="D2483" s="6">
        <v>44766</v>
      </c>
      <c r="FZ2483">
        <v>0</v>
      </c>
      <c r="GA2483">
        <v>1</v>
      </c>
    </row>
    <row r="2484" spans="1:183" x14ac:dyDescent="0.3">
      <c r="A2484" t="s">
        <v>59</v>
      </c>
      <c r="B2484" t="s">
        <v>53</v>
      </c>
      <c r="C2484" t="s">
        <v>103</v>
      </c>
      <c r="D2484" s="6">
        <v>44771</v>
      </c>
      <c r="FZ2484">
        <v>0</v>
      </c>
      <c r="GA2484">
        <v>1</v>
      </c>
    </row>
    <row r="2485" spans="1:183" x14ac:dyDescent="0.3">
      <c r="A2485" t="s">
        <v>59</v>
      </c>
      <c r="B2485" t="s">
        <v>53</v>
      </c>
      <c r="C2485" t="s">
        <v>103</v>
      </c>
      <c r="D2485" s="6">
        <v>44789</v>
      </c>
      <c r="FZ2485">
        <v>0</v>
      </c>
      <c r="GA2485">
        <v>1</v>
      </c>
    </row>
    <row r="2486" spans="1:183" x14ac:dyDescent="0.3">
      <c r="A2486" t="s">
        <v>59</v>
      </c>
      <c r="B2486" t="s">
        <v>53</v>
      </c>
      <c r="C2486" t="s">
        <v>103</v>
      </c>
      <c r="D2486" s="6">
        <v>44790</v>
      </c>
      <c r="FZ2486">
        <v>0</v>
      </c>
      <c r="GA2486">
        <v>1</v>
      </c>
    </row>
    <row r="2487" spans="1:183" x14ac:dyDescent="0.3">
      <c r="A2487" t="s">
        <v>59</v>
      </c>
      <c r="B2487" t="s">
        <v>53</v>
      </c>
      <c r="C2487" t="s">
        <v>103</v>
      </c>
      <c r="D2487" s="6">
        <v>44792</v>
      </c>
      <c r="FZ2487">
        <v>0</v>
      </c>
      <c r="GA2487">
        <v>1</v>
      </c>
    </row>
    <row r="2488" spans="1:183" x14ac:dyDescent="0.3">
      <c r="A2488" t="s">
        <v>59</v>
      </c>
      <c r="B2488" t="s">
        <v>53</v>
      </c>
      <c r="C2488" t="s">
        <v>103</v>
      </c>
      <c r="D2488" s="6">
        <v>44806</v>
      </c>
      <c r="FZ2488">
        <v>0</v>
      </c>
      <c r="GA2488">
        <v>1</v>
      </c>
    </row>
    <row r="2489" spans="1:183" x14ac:dyDescent="0.3">
      <c r="A2489" t="s">
        <v>59</v>
      </c>
      <c r="B2489" t="s">
        <v>53</v>
      </c>
      <c r="C2489" t="s">
        <v>103</v>
      </c>
      <c r="D2489" s="6">
        <v>44809</v>
      </c>
      <c r="FZ2489">
        <v>0</v>
      </c>
      <c r="GA2489">
        <v>1</v>
      </c>
    </row>
    <row r="2490" spans="1:183" x14ac:dyDescent="0.3">
      <c r="A2490" t="s">
        <v>59</v>
      </c>
      <c r="B2490" t="s">
        <v>53</v>
      </c>
      <c r="C2490" t="s">
        <v>103</v>
      </c>
      <c r="D2490" s="6">
        <v>44810</v>
      </c>
      <c r="FZ2490">
        <v>0</v>
      </c>
      <c r="GA2490">
        <v>1</v>
      </c>
    </row>
    <row r="2491" spans="1:183" x14ac:dyDescent="0.3">
      <c r="A2491" t="s">
        <v>59</v>
      </c>
      <c r="B2491" t="s">
        <v>53</v>
      </c>
      <c r="C2491" t="s">
        <v>103</v>
      </c>
      <c r="D2491" s="6">
        <v>44811</v>
      </c>
      <c r="FZ2491">
        <v>0</v>
      </c>
      <c r="GA2491">
        <v>1</v>
      </c>
    </row>
    <row r="2492" spans="1:183" x14ac:dyDescent="0.3">
      <c r="A2492" t="s">
        <v>59</v>
      </c>
      <c r="B2492" t="s">
        <v>53</v>
      </c>
      <c r="C2492" t="s">
        <v>103</v>
      </c>
      <c r="D2492" s="6">
        <v>44812</v>
      </c>
      <c r="FZ2492">
        <v>0</v>
      </c>
      <c r="GA2492">
        <v>1</v>
      </c>
    </row>
    <row r="2493" spans="1:183" x14ac:dyDescent="0.3">
      <c r="A2493" t="s">
        <v>59</v>
      </c>
      <c r="B2493" t="s">
        <v>53</v>
      </c>
      <c r="C2493" t="s">
        <v>103</v>
      </c>
      <c r="D2493" s="6">
        <v>44813</v>
      </c>
      <c r="FZ2493">
        <v>0</v>
      </c>
      <c r="GA2493">
        <v>1</v>
      </c>
    </row>
    <row r="2494" spans="1:183" x14ac:dyDescent="0.3">
      <c r="A2494" t="s">
        <v>59</v>
      </c>
      <c r="B2494" t="s">
        <v>53</v>
      </c>
      <c r="C2494" t="s">
        <v>108</v>
      </c>
      <c r="D2494" s="6">
        <v>44753</v>
      </c>
      <c r="FZ2494">
        <v>0</v>
      </c>
      <c r="GA2494">
        <v>1</v>
      </c>
    </row>
    <row r="2495" spans="1:183" x14ac:dyDescent="0.3">
      <c r="A2495" t="s">
        <v>59</v>
      </c>
      <c r="B2495" t="s">
        <v>53</v>
      </c>
      <c r="C2495" t="s">
        <v>108</v>
      </c>
      <c r="D2495" s="6">
        <v>44758</v>
      </c>
      <c r="FZ2495">
        <v>0</v>
      </c>
      <c r="GA2495">
        <v>1</v>
      </c>
    </row>
    <row r="2496" spans="1:183" x14ac:dyDescent="0.3">
      <c r="A2496" t="s">
        <v>59</v>
      </c>
      <c r="B2496" t="s">
        <v>53</v>
      </c>
      <c r="C2496" t="s">
        <v>108</v>
      </c>
      <c r="D2496" s="6">
        <v>44759</v>
      </c>
      <c r="FZ2496">
        <v>0</v>
      </c>
      <c r="GA2496">
        <v>1</v>
      </c>
    </row>
    <row r="2497" spans="1:183" x14ac:dyDescent="0.3">
      <c r="A2497" t="s">
        <v>59</v>
      </c>
      <c r="B2497" t="s">
        <v>53</v>
      </c>
      <c r="C2497" t="s">
        <v>108</v>
      </c>
      <c r="D2497" s="6">
        <v>44766</v>
      </c>
      <c r="FZ2497">
        <v>0</v>
      </c>
      <c r="GA2497">
        <v>1</v>
      </c>
    </row>
    <row r="2498" spans="1:183" x14ac:dyDescent="0.3">
      <c r="A2498" t="s">
        <v>59</v>
      </c>
      <c r="B2498" t="s">
        <v>53</v>
      </c>
      <c r="C2498" t="s">
        <v>108</v>
      </c>
      <c r="D2498" s="6">
        <v>44771</v>
      </c>
      <c r="FZ2498">
        <v>0</v>
      </c>
      <c r="GA2498">
        <v>1</v>
      </c>
    </row>
    <row r="2499" spans="1:183" x14ac:dyDescent="0.3">
      <c r="A2499" t="s">
        <v>59</v>
      </c>
      <c r="B2499" t="s">
        <v>53</v>
      </c>
      <c r="C2499" t="s">
        <v>108</v>
      </c>
      <c r="D2499" s="6">
        <v>44789</v>
      </c>
      <c r="FZ2499">
        <v>0</v>
      </c>
      <c r="GA2499">
        <v>1</v>
      </c>
    </row>
    <row r="2500" spans="1:183" x14ac:dyDescent="0.3">
      <c r="A2500" t="s">
        <v>59</v>
      </c>
      <c r="B2500" t="s">
        <v>53</v>
      </c>
      <c r="C2500" t="s">
        <v>108</v>
      </c>
      <c r="D2500" s="6">
        <v>44790</v>
      </c>
      <c r="FZ2500">
        <v>0</v>
      </c>
      <c r="GA2500">
        <v>1</v>
      </c>
    </row>
    <row r="2501" spans="1:183" x14ac:dyDescent="0.3">
      <c r="A2501" t="s">
        <v>59</v>
      </c>
      <c r="B2501" t="s">
        <v>53</v>
      </c>
      <c r="C2501" t="s">
        <v>108</v>
      </c>
      <c r="D2501" s="6">
        <v>44792</v>
      </c>
      <c r="FZ2501">
        <v>0</v>
      </c>
      <c r="GA2501">
        <v>1</v>
      </c>
    </row>
    <row r="2502" spans="1:183" x14ac:dyDescent="0.3">
      <c r="A2502" t="s">
        <v>59</v>
      </c>
      <c r="B2502" t="s">
        <v>53</v>
      </c>
      <c r="C2502" t="s">
        <v>108</v>
      </c>
      <c r="D2502" s="6">
        <v>44806</v>
      </c>
      <c r="FZ2502">
        <v>0</v>
      </c>
      <c r="GA2502">
        <v>1</v>
      </c>
    </row>
    <row r="2503" spans="1:183" x14ac:dyDescent="0.3">
      <c r="A2503" t="s">
        <v>59</v>
      </c>
      <c r="B2503" t="s">
        <v>53</v>
      </c>
      <c r="C2503" t="s">
        <v>108</v>
      </c>
      <c r="D2503" s="6">
        <v>44809</v>
      </c>
      <c r="FZ2503">
        <v>0</v>
      </c>
      <c r="GA2503">
        <v>1</v>
      </c>
    </row>
    <row r="2504" spans="1:183" x14ac:dyDescent="0.3">
      <c r="A2504" t="s">
        <v>59</v>
      </c>
      <c r="B2504" t="s">
        <v>53</v>
      </c>
      <c r="C2504" t="s">
        <v>108</v>
      </c>
      <c r="D2504" s="6">
        <v>44810</v>
      </c>
      <c r="FZ2504">
        <v>0</v>
      </c>
      <c r="GA2504">
        <v>1</v>
      </c>
    </row>
    <row r="2505" spans="1:183" x14ac:dyDescent="0.3">
      <c r="A2505" t="s">
        <v>59</v>
      </c>
      <c r="B2505" t="s">
        <v>53</v>
      </c>
      <c r="C2505" t="s">
        <v>108</v>
      </c>
      <c r="D2505" s="6">
        <v>44811</v>
      </c>
      <c r="FZ2505">
        <v>0</v>
      </c>
      <c r="GA2505">
        <v>1</v>
      </c>
    </row>
    <row r="2506" spans="1:183" x14ac:dyDescent="0.3">
      <c r="A2506" t="s">
        <v>59</v>
      </c>
      <c r="B2506" t="s">
        <v>53</v>
      </c>
      <c r="C2506" t="s">
        <v>108</v>
      </c>
      <c r="D2506" s="6">
        <v>44812</v>
      </c>
      <c r="FZ2506">
        <v>0</v>
      </c>
      <c r="GA2506">
        <v>1</v>
      </c>
    </row>
    <row r="2507" spans="1:183" x14ac:dyDescent="0.3">
      <c r="A2507" t="s">
        <v>59</v>
      </c>
      <c r="B2507" t="s">
        <v>53</v>
      </c>
      <c r="C2507" t="s">
        <v>108</v>
      </c>
      <c r="D2507" s="6">
        <v>44813</v>
      </c>
      <c r="FZ2507">
        <v>0</v>
      </c>
      <c r="GA2507">
        <v>1</v>
      </c>
    </row>
    <row r="2508" spans="1:183" x14ac:dyDescent="0.3">
      <c r="A2508" t="s">
        <v>59</v>
      </c>
      <c r="B2508" t="s">
        <v>53</v>
      </c>
      <c r="C2508" t="s">
        <v>106</v>
      </c>
      <c r="D2508" s="6">
        <v>44753</v>
      </c>
      <c r="FZ2508">
        <v>0</v>
      </c>
      <c r="GA2508">
        <v>1</v>
      </c>
    </row>
    <row r="2509" spans="1:183" x14ac:dyDescent="0.3">
      <c r="A2509" t="s">
        <v>59</v>
      </c>
      <c r="B2509" t="s">
        <v>53</v>
      </c>
      <c r="C2509" t="s">
        <v>106</v>
      </c>
      <c r="D2509" s="6">
        <v>44758</v>
      </c>
      <c r="FZ2509">
        <v>0</v>
      </c>
      <c r="GA2509">
        <v>1</v>
      </c>
    </row>
    <row r="2510" spans="1:183" x14ac:dyDescent="0.3">
      <c r="A2510" t="s">
        <v>59</v>
      </c>
      <c r="B2510" t="s">
        <v>53</v>
      </c>
      <c r="C2510" t="s">
        <v>106</v>
      </c>
      <c r="D2510" s="6">
        <v>44759</v>
      </c>
      <c r="FZ2510">
        <v>0</v>
      </c>
      <c r="GA2510">
        <v>1</v>
      </c>
    </row>
    <row r="2511" spans="1:183" x14ac:dyDescent="0.3">
      <c r="A2511" t="s">
        <v>59</v>
      </c>
      <c r="B2511" t="s">
        <v>53</v>
      </c>
      <c r="C2511" t="s">
        <v>106</v>
      </c>
      <c r="D2511" s="6">
        <v>44766</v>
      </c>
      <c r="FZ2511">
        <v>0</v>
      </c>
      <c r="GA2511">
        <v>1</v>
      </c>
    </row>
    <row r="2512" spans="1:183" x14ac:dyDescent="0.3">
      <c r="A2512" t="s">
        <v>59</v>
      </c>
      <c r="B2512" t="s">
        <v>53</v>
      </c>
      <c r="C2512" t="s">
        <v>106</v>
      </c>
      <c r="D2512" s="6">
        <v>44771</v>
      </c>
      <c r="FZ2512">
        <v>0</v>
      </c>
      <c r="GA2512">
        <v>1</v>
      </c>
    </row>
    <row r="2513" spans="1:183" x14ac:dyDescent="0.3">
      <c r="A2513" t="s">
        <v>59</v>
      </c>
      <c r="B2513" t="s">
        <v>53</v>
      </c>
      <c r="C2513" t="s">
        <v>106</v>
      </c>
      <c r="D2513" s="6">
        <v>44789</v>
      </c>
      <c r="FZ2513">
        <v>0</v>
      </c>
      <c r="GA2513">
        <v>1</v>
      </c>
    </row>
    <row r="2514" spans="1:183" x14ac:dyDescent="0.3">
      <c r="A2514" t="s">
        <v>59</v>
      </c>
      <c r="B2514" t="s">
        <v>53</v>
      </c>
      <c r="C2514" t="s">
        <v>106</v>
      </c>
      <c r="D2514" s="6">
        <v>44790</v>
      </c>
      <c r="FZ2514">
        <v>0</v>
      </c>
      <c r="GA2514">
        <v>1</v>
      </c>
    </row>
    <row r="2515" spans="1:183" x14ac:dyDescent="0.3">
      <c r="A2515" t="s">
        <v>59</v>
      </c>
      <c r="B2515" t="s">
        <v>53</v>
      </c>
      <c r="C2515" t="s">
        <v>106</v>
      </c>
      <c r="D2515" s="6">
        <v>44792</v>
      </c>
      <c r="FZ2515">
        <v>0</v>
      </c>
      <c r="GA2515">
        <v>1</v>
      </c>
    </row>
    <row r="2516" spans="1:183" x14ac:dyDescent="0.3">
      <c r="A2516" t="s">
        <v>59</v>
      </c>
      <c r="B2516" t="s">
        <v>53</v>
      </c>
      <c r="C2516" t="s">
        <v>106</v>
      </c>
      <c r="D2516" s="6">
        <v>44806</v>
      </c>
      <c r="FZ2516">
        <v>0</v>
      </c>
      <c r="GA2516">
        <v>1</v>
      </c>
    </row>
    <row r="2517" spans="1:183" x14ac:dyDescent="0.3">
      <c r="A2517" t="s">
        <v>59</v>
      </c>
      <c r="B2517" t="s">
        <v>53</v>
      </c>
      <c r="C2517" t="s">
        <v>106</v>
      </c>
      <c r="D2517" s="6">
        <v>44809</v>
      </c>
      <c r="FZ2517">
        <v>0</v>
      </c>
      <c r="GA2517">
        <v>1</v>
      </c>
    </row>
    <row r="2518" spans="1:183" x14ac:dyDescent="0.3">
      <c r="A2518" t="s">
        <v>59</v>
      </c>
      <c r="B2518" t="s">
        <v>53</v>
      </c>
      <c r="C2518" t="s">
        <v>106</v>
      </c>
      <c r="D2518" s="6">
        <v>44810</v>
      </c>
      <c r="FZ2518">
        <v>0</v>
      </c>
      <c r="GA2518">
        <v>1</v>
      </c>
    </row>
    <row r="2519" spans="1:183" x14ac:dyDescent="0.3">
      <c r="A2519" t="s">
        <v>59</v>
      </c>
      <c r="B2519" t="s">
        <v>53</v>
      </c>
      <c r="C2519" t="s">
        <v>106</v>
      </c>
      <c r="D2519" s="6">
        <v>44811</v>
      </c>
      <c r="FZ2519">
        <v>0</v>
      </c>
      <c r="GA2519">
        <v>1</v>
      </c>
    </row>
    <row r="2520" spans="1:183" x14ac:dyDescent="0.3">
      <c r="A2520" t="s">
        <v>59</v>
      </c>
      <c r="B2520" t="s">
        <v>53</v>
      </c>
      <c r="C2520" t="s">
        <v>106</v>
      </c>
      <c r="D2520" s="6">
        <v>44812</v>
      </c>
      <c r="FZ2520">
        <v>0</v>
      </c>
      <c r="GA2520">
        <v>1</v>
      </c>
    </row>
    <row r="2521" spans="1:183" x14ac:dyDescent="0.3">
      <c r="A2521" t="s">
        <v>59</v>
      </c>
      <c r="B2521" t="s">
        <v>53</v>
      </c>
      <c r="C2521" t="s">
        <v>106</v>
      </c>
      <c r="D2521" s="6">
        <v>44813</v>
      </c>
      <c r="FZ2521">
        <v>0</v>
      </c>
      <c r="GA2521">
        <v>1</v>
      </c>
    </row>
    <row r="2522" spans="1:183" x14ac:dyDescent="0.3">
      <c r="A2522" t="s">
        <v>59</v>
      </c>
      <c r="B2522" t="s">
        <v>53</v>
      </c>
      <c r="C2522" t="s">
        <v>107</v>
      </c>
      <c r="D2522" s="6">
        <v>44753</v>
      </c>
      <c r="FZ2522">
        <v>0</v>
      </c>
      <c r="GA2522">
        <v>1</v>
      </c>
    </row>
    <row r="2523" spans="1:183" x14ac:dyDescent="0.3">
      <c r="A2523" t="s">
        <v>59</v>
      </c>
      <c r="B2523" t="s">
        <v>53</v>
      </c>
      <c r="C2523" t="s">
        <v>107</v>
      </c>
      <c r="D2523" s="6">
        <v>44758</v>
      </c>
      <c r="FZ2523">
        <v>0</v>
      </c>
      <c r="GA2523">
        <v>1</v>
      </c>
    </row>
    <row r="2524" spans="1:183" x14ac:dyDescent="0.3">
      <c r="A2524" t="s">
        <v>59</v>
      </c>
      <c r="B2524" t="s">
        <v>53</v>
      </c>
      <c r="C2524" t="s">
        <v>107</v>
      </c>
      <c r="D2524" s="6">
        <v>44759</v>
      </c>
      <c r="FZ2524">
        <v>0</v>
      </c>
      <c r="GA2524">
        <v>1</v>
      </c>
    </row>
    <row r="2525" spans="1:183" x14ac:dyDescent="0.3">
      <c r="A2525" t="s">
        <v>59</v>
      </c>
      <c r="B2525" t="s">
        <v>53</v>
      </c>
      <c r="C2525" t="s">
        <v>107</v>
      </c>
      <c r="D2525" s="6">
        <v>44766</v>
      </c>
      <c r="FZ2525">
        <v>0</v>
      </c>
      <c r="GA2525">
        <v>1</v>
      </c>
    </row>
    <row r="2526" spans="1:183" x14ac:dyDescent="0.3">
      <c r="A2526" t="s">
        <v>59</v>
      </c>
      <c r="B2526" t="s">
        <v>53</v>
      </c>
      <c r="C2526" t="s">
        <v>107</v>
      </c>
      <c r="D2526" s="6">
        <v>44771</v>
      </c>
      <c r="FZ2526">
        <v>0</v>
      </c>
      <c r="GA2526">
        <v>1</v>
      </c>
    </row>
    <row r="2527" spans="1:183" x14ac:dyDescent="0.3">
      <c r="A2527" t="s">
        <v>59</v>
      </c>
      <c r="B2527" t="s">
        <v>53</v>
      </c>
      <c r="C2527" t="s">
        <v>107</v>
      </c>
      <c r="D2527" s="6">
        <v>44789</v>
      </c>
      <c r="FZ2527">
        <v>0</v>
      </c>
      <c r="GA2527">
        <v>1</v>
      </c>
    </row>
    <row r="2528" spans="1:183" x14ac:dyDescent="0.3">
      <c r="A2528" t="s">
        <v>59</v>
      </c>
      <c r="B2528" t="s">
        <v>53</v>
      </c>
      <c r="C2528" t="s">
        <v>107</v>
      </c>
      <c r="D2528" s="6">
        <v>44790</v>
      </c>
      <c r="EF2528" s="34"/>
      <c r="FZ2528">
        <v>0</v>
      </c>
      <c r="GA2528">
        <v>1</v>
      </c>
    </row>
    <row r="2529" spans="1:183" x14ac:dyDescent="0.3">
      <c r="A2529" t="s">
        <v>59</v>
      </c>
      <c r="B2529" t="s">
        <v>53</v>
      </c>
      <c r="C2529" t="s">
        <v>107</v>
      </c>
      <c r="D2529" s="6">
        <v>44792</v>
      </c>
      <c r="FZ2529">
        <v>0</v>
      </c>
      <c r="GA2529">
        <v>1</v>
      </c>
    </row>
    <row r="2530" spans="1:183" x14ac:dyDescent="0.3">
      <c r="A2530" t="s">
        <v>59</v>
      </c>
      <c r="B2530" t="s">
        <v>53</v>
      </c>
      <c r="C2530" t="s">
        <v>107</v>
      </c>
      <c r="D2530" s="6">
        <v>44806</v>
      </c>
      <c r="FZ2530">
        <v>0</v>
      </c>
      <c r="GA2530">
        <v>1</v>
      </c>
    </row>
    <row r="2531" spans="1:183" x14ac:dyDescent="0.3">
      <c r="A2531" t="s">
        <v>59</v>
      </c>
      <c r="B2531" t="s">
        <v>53</v>
      </c>
      <c r="C2531" t="s">
        <v>107</v>
      </c>
      <c r="D2531" s="6">
        <v>44809</v>
      </c>
      <c r="FZ2531">
        <v>0</v>
      </c>
      <c r="GA2531">
        <v>1</v>
      </c>
    </row>
    <row r="2532" spans="1:183" x14ac:dyDescent="0.3">
      <c r="A2532" t="s">
        <v>59</v>
      </c>
      <c r="B2532" t="s">
        <v>53</v>
      </c>
      <c r="C2532" t="s">
        <v>107</v>
      </c>
      <c r="D2532" s="6">
        <v>44810</v>
      </c>
      <c r="FZ2532">
        <v>0</v>
      </c>
      <c r="GA2532">
        <v>1</v>
      </c>
    </row>
    <row r="2533" spans="1:183" x14ac:dyDescent="0.3">
      <c r="A2533" t="s">
        <v>59</v>
      </c>
      <c r="B2533" t="s">
        <v>53</v>
      </c>
      <c r="C2533" t="s">
        <v>107</v>
      </c>
      <c r="D2533" s="6">
        <v>44811</v>
      </c>
      <c r="FZ2533">
        <v>0</v>
      </c>
      <c r="GA2533">
        <v>1</v>
      </c>
    </row>
    <row r="2534" spans="1:183" x14ac:dyDescent="0.3">
      <c r="A2534" t="s">
        <v>59</v>
      </c>
      <c r="B2534" t="s">
        <v>53</v>
      </c>
      <c r="C2534" t="s">
        <v>107</v>
      </c>
      <c r="D2534" s="6">
        <v>44812</v>
      </c>
      <c r="FZ2534">
        <v>0</v>
      </c>
      <c r="GA2534">
        <v>1</v>
      </c>
    </row>
    <row r="2535" spans="1:183" x14ac:dyDescent="0.3">
      <c r="A2535" t="s">
        <v>59</v>
      </c>
      <c r="B2535" t="s">
        <v>53</v>
      </c>
      <c r="C2535" t="s">
        <v>107</v>
      </c>
      <c r="D2535" s="6">
        <v>44813</v>
      </c>
      <c r="FZ2535">
        <v>0</v>
      </c>
      <c r="GA2535">
        <v>1</v>
      </c>
    </row>
    <row r="2536" spans="1:183" x14ac:dyDescent="0.3">
      <c r="A2536" t="s">
        <v>59</v>
      </c>
      <c r="B2536" t="s">
        <v>53</v>
      </c>
      <c r="C2536" t="s">
        <v>97</v>
      </c>
      <c r="D2536" s="6">
        <v>44753</v>
      </c>
      <c r="FZ2536">
        <v>0</v>
      </c>
      <c r="GA2536">
        <v>1</v>
      </c>
    </row>
    <row r="2537" spans="1:183" x14ac:dyDescent="0.3">
      <c r="A2537" t="s">
        <v>59</v>
      </c>
      <c r="B2537" t="s">
        <v>53</v>
      </c>
      <c r="C2537" t="s">
        <v>97</v>
      </c>
      <c r="D2537" s="6">
        <v>44758</v>
      </c>
      <c r="FZ2537">
        <v>0</v>
      </c>
      <c r="GA2537">
        <v>1</v>
      </c>
    </row>
    <row r="2538" spans="1:183" x14ac:dyDescent="0.3">
      <c r="A2538" t="s">
        <v>59</v>
      </c>
      <c r="B2538" t="s">
        <v>53</v>
      </c>
      <c r="C2538" t="s">
        <v>97</v>
      </c>
      <c r="D2538" s="6">
        <v>44759</v>
      </c>
      <c r="FZ2538">
        <v>0</v>
      </c>
      <c r="GA2538">
        <v>1</v>
      </c>
    </row>
    <row r="2539" spans="1:183" x14ac:dyDescent="0.3">
      <c r="A2539" t="s">
        <v>59</v>
      </c>
      <c r="B2539" t="s">
        <v>53</v>
      </c>
      <c r="C2539" t="s">
        <v>97</v>
      </c>
      <c r="D2539" s="6">
        <v>44766</v>
      </c>
      <c r="FZ2539">
        <v>0</v>
      </c>
      <c r="GA2539">
        <v>1</v>
      </c>
    </row>
    <row r="2540" spans="1:183" x14ac:dyDescent="0.3">
      <c r="A2540" t="s">
        <v>59</v>
      </c>
      <c r="B2540" t="s">
        <v>53</v>
      </c>
      <c r="C2540" t="s">
        <v>97</v>
      </c>
      <c r="D2540" s="6">
        <v>44771</v>
      </c>
      <c r="FZ2540">
        <v>0</v>
      </c>
      <c r="GA2540">
        <v>1</v>
      </c>
    </row>
    <row r="2541" spans="1:183" x14ac:dyDescent="0.3">
      <c r="A2541" t="s">
        <v>59</v>
      </c>
      <c r="B2541" t="s">
        <v>53</v>
      </c>
      <c r="C2541" t="s">
        <v>97</v>
      </c>
      <c r="D2541" s="6">
        <v>44789</v>
      </c>
      <c r="FZ2541">
        <v>0</v>
      </c>
      <c r="GA2541">
        <v>1</v>
      </c>
    </row>
    <row r="2542" spans="1:183" x14ac:dyDescent="0.3">
      <c r="A2542" t="s">
        <v>59</v>
      </c>
      <c r="B2542" t="s">
        <v>53</v>
      </c>
      <c r="C2542" t="s">
        <v>97</v>
      </c>
      <c r="D2542" s="6">
        <v>44790</v>
      </c>
      <c r="FZ2542">
        <v>0</v>
      </c>
      <c r="GA2542">
        <v>1</v>
      </c>
    </row>
    <row r="2543" spans="1:183" x14ac:dyDescent="0.3">
      <c r="A2543" t="s">
        <v>59</v>
      </c>
      <c r="B2543" t="s">
        <v>53</v>
      </c>
      <c r="C2543" t="s">
        <v>97</v>
      </c>
      <c r="D2543" s="6">
        <v>44792</v>
      </c>
      <c r="FZ2543">
        <v>0</v>
      </c>
      <c r="GA2543">
        <v>1</v>
      </c>
    </row>
    <row r="2544" spans="1:183" x14ac:dyDescent="0.3">
      <c r="A2544" t="s">
        <v>59</v>
      </c>
      <c r="B2544" t="s">
        <v>53</v>
      </c>
      <c r="C2544" t="s">
        <v>97</v>
      </c>
      <c r="D2544" s="6">
        <v>44806</v>
      </c>
      <c r="FZ2544">
        <v>0</v>
      </c>
      <c r="GA2544">
        <v>1</v>
      </c>
    </row>
    <row r="2545" spans="1:183" x14ac:dyDescent="0.3">
      <c r="A2545" t="s">
        <v>59</v>
      </c>
      <c r="B2545" t="s">
        <v>53</v>
      </c>
      <c r="C2545" t="s">
        <v>97</v>
      </c>
      <c r="D2545" s="6">
        <v>44809</v>
      </c>
      <c r="FZ2545">
        <v>0</v>
      </c>
      <c r="GA2545">
        <v>1</v>
      </c>
    </row>
    <row r="2546" spans="1:183" x14ac:dyDescent="0.3">
      <c r="A2546" t="s">
        <v>59</v>
      </c>
      <c r="B2546" t="s">
        <v>53</v>
      </c>
      <c r="C2546" t="s">
        <v>97</v>
      </c>
      <c r="D2546" s="6">
        <v>44810</v>
      </c>
      <c r="FZ2546">
        <v>0</v>
      </c>
      <c r="GA2546">
        <v>1</v>
      </c>
    </row>
    <row r="2547" spans="1:183" x14ac:dyDescent="0.3">
      <c r="A2547" t="s">
        <v>59</v>
      </c>
      <c r="B2547" t="s">
        <v>53</v>
      </c>
      <c r="C2547" t="s">
        <v>97</v>
      </c>
      <c r="D2547" s="6">
        <v>44811</v>
      </c>
      <c r="FZ2547">
        <v>0</v>
      </c>
      <c r="GA2547">
        <v>1</v>
      </c>
    </row>
    <row r="2548" spans="1:183" x14ac:dyDescent="0.3">
      <c r="A2548" t="s">
        <v>59</v>
      </c>
      <c r="B2548" t="s">
        <v>53</v>
      </c>
      <c r="C2548" t="s">
        <v>97</v>
      </c>
      <c r="D2548" s="6">
        <v>44812</v>
      </c>
      <c r="FZ2548">
        <v>0</v>
      </c>
      <c r="GA2548">
        <v>1</v>
      </c>
    </row>
    <row r="2549" spans="1:183" x14ac:dyDescent="0.3">
      <c r="A2549" t="s">
        <v>59</v>
      </c>
      <c r="B2549" t="s">
        <v>53</v>
      </c>
      <c r="C2549" t="s">
        <v>97</v>
      </c>
      <c r="D2549" s="6">
        <v>44813</v>
      </c>
      <c r="FZ2549">
        <v>0</v>
      </c>
      <c r="GA2549">
        <v>1</v>
      </c>
    </row>
    <row r="2550" spans="1:183" x14ac:dyDescent="0.3">
      <c r="A2550" t="s">
        <v>59</v>
      </c>
      <c r="B2550" t="s">
        <v>53</v>
      </c>
      <c r="C2550" t="s">
        <v>96</v>
      </c>
      <c r="D2550" s="6">
        <v>44753</v>
      </c>
      <c r="FZ2550">
        <v>0</v>
      </c>
      <c r="GA2550">
        <v>1</v>
      </c>
    </row>
    <row r="2551" spans="1:183" x14ac:dyDescent="0.3">
      <c r="A2551" t="s">
        <v>59</v>
      </c>
      <c r="B2551" t="s">
        <v>53</v>
      </c>
      <c r="C2551" t="s">
        <v>96</v>
      </c>
      <c r="D2551" s="6">
        <v>44758</v>
      </c>
      <c r="FZ2551">
        <v>0</v>
      </c>
      <c r="GA2551">
        <v>1</v>
      </c>
    </row>
    <row r="2552" spans="1:183" x14ac:dyDescent="0.3">
      <c r="A2552" t="s">
        <v>59</v>
      </c>
      <c r="B2552" t="s">
        <v>53</v>
      </c>
      <c r="C2552" t="s">
        <v>96</v>
      </c>
      <c r="D2552" s="6">
        <v>44759</v>
      </c>
      <c r="FZ2552">
        <v>0</v>
      </c>
      <c r="GA2552">
        <v>1</v>
      </c>
    </row>
    <row r="2553" spans="1:183" x14ac:dyDescent="0.3">
      <c r="A2553" t="s">
        <v>59</v>
      </c>
      <c r="B2553" t="s">
        <v>53</v>
      </c>
      <c r="C2553" t="s">
        <v>96</v>
      </c>
      <c r="D2553" s="6">
        <v>44766</v>
      </c>
      <c r="FZ2553">
        <v>0</v>
      </c>
      <c r="GA2553">
        <v>1</v>
      </c>
    </row>
    <row r="2554" spans="1:183" x14ac:dyDescent="0.3">
      <c r="A2554" t="s">
        <v>59</v>
      </c>
      <c r="B2554" t="s">
        <v>53</v>
      </c>
      <c r="C2554" t="s">
        <v>96</v>
      </c>
      <c r="D2554" s="6">
        <v>44771</v>
      </c>
      <c r="FZ2554">
        <v>0</v>
      </c>
      <c r="GA2554">
        <v>1</v>
      </c>
    </row>
    <row r="2555" spans="1:183" x14ac:dyDescent="0.3">
      <c r="A2555" t="s">
        <v>59</v>
      </c>
      <c r="B2555" t="s">
        <v>53</v>
      </c>
      <c r="C2555" t="s">
        <v>96</v>
      </c>
      <c r="D2555" s="6">
        <v>44789</v>
      </c>
      <c r="FZ2555">
        <v>0</v>
      </c>
      <c r="GA2555">
        <v>1</v>
      </c>
    </row>
    <row r="2556" spans="1:183" x14ac:dyDescent="0.3">
      <c r="A2556" t="s">
        <v>59</v>
      </c>
      <c r="B2556" t="s">
        <v>53</v>
      </c>
      <c r="C2556" t="s">
        <v>96</v>
      </c>
      <c r="D2556" s="6">
        <v>44790</v>
      </c>
      <c r="FZ2556">
        <v>0</v>
      </c>
      <c r="GA2556">
        <v>1</v>
      </c>
    </row>
    <row r="2557" spans="1:183" x14ac:dyDescent="0.3">
      <c r="A2557" t="s">
        <v>59</v>
      </c>
      <c r="B2557" t="s">
        <v>53</v>
      </c>
      <c r="C2557" t="s">
        <v>96</v>
      </c>
      <c r="D2557" s="6">
        <v>44792</v>
      </c>
      <c r="FZ2557">
        <v>0</v>
      </c>
      <c r="GA2557">
        <v>1</v>
      </c>
    </row>
    <row r="2558" spans="1:183" x14ac:dyDescent="0.3">
      <c r="A2558" t="s">
        <v>59</v>
      </c>
      <c r="B2558" t="s">
        <v>53</v>
      </c>
      <c r="C2558" t="s">
        <v>96</v>
      </c>
      <c r="D2558" s="6">
        <v>44806</v>
      </c>
      <c r="FZ2558">
        <v>0</v>
      </c>
      <c r="GA2558">
        <v>1</v>
      </c>
    </row>
    <row r="2559" spans="1:183" x14ac:dyDescent="0.3">
      <c r="A2559" t="s">
        <v>59</v>
      </c>
      <c r="B2559" t="s">
        <v>53</v>
      </c>
      <c r="C2559" t="s">
        <v>96</v>
      </c>
      <c r="D2559" s="6">
        <v>44809</v>
      </c>
      <c r="FZ2559">
        <v>0</v>
      </c>
      <c r="GA2559">
        <v>1</v>
      </c>
    </row>
    <row r="2560" spans="1:183" x14ac:dyDescent="0.3">
      <c r="A2560" t="s">
        <v>59</v>
      </c>
      <c r="B2560" t="s">
        <v>53</v>
      </c>
      <c r="C2560" t="s">
        <v>96</v>
      </c>
      <c r="D2560" s="6">
        <v>44810</v>
      </c>
      <c r="FZ2560">
        <v>0</v>
      </c>
      <c r="GA2560">
        <v>1</v>
      </c>
    </row>
    <row r="2561" spans="1:183" x14ac:dyDescent="0.3">
      <c r="A2561" t="s">
        <v>59</v>
      </c>
      <c r="B2561" t="s">
        <v>53</v>
      </c>
      <c r="C2561" t="s">
        <v>96</v>
      </c>
      <c r="D2561" s="6">
        <v>44811</v>
      </c>
      <c r="FZ2561">
        <v>0</v>
      </c>
      <c r="GA2561">
        <v>1</v>
      </c>
    </row>
    <row r="2562" spans="1:183" x14ac:dyDescent="0.3">
      <c r="A2562" t="s">
        <v>59</v>
      </c>
      <c r="B2562" t="s">
        <v>53</v>
      </c>
      <c r="C2562" t="s">
        <v>96</v>
      </c>
      <c r="D2562" s="6">
        <v>44812</v>
      </c>
      <c r="FZ2562">
        <v>0</v>
      </c>
      <c r="GA2562">
        <v>1</v>
      </c>
    </row>
    <row r="2563" spans="1:183" x14ac:dyDescent="0.3">
      <c r="A2563" t="s">
        <v>59</v>
      </c>
      <c r="B2563" t="s">
        <v>53</v>
      </c>
      <c r="C2563" t="s">
        <v>96</v>
      </c>
      <c r="D2563" s="6">
        <v>44813</v>
      </c>
      <c r="FZ2563">
        <v>0</v>
      </c>
      <c r="GA2563">
        <v>1</v>
      </c>
    </row>
    <row r="2564" spans="1:183" x14ac:dyDescent="0.3">
      <c r="A2564" t="s">
        <v>59</v>
      </c>
      <c r="B2564" t="s">
        <v>53</v>
      </c>
      <c r="C2564" t="s">
        <v>98</v>
      </c>
      <c r="D2564" s="6">
        <v>44753</v>
      </c>
      <c r="FZ2564">
        <v>0</v>
      </c>
      <c r="GA2564">
        <v>1</v>
      </c>
    </row>
    <row r="2565" spans="1:183" x14ac:dyDescent="0.3">
      <c r="A2565" t="s">
        <v>59</v>
      </c>
      <c r="B2565" t="s">
        <v>53</v>
      </c>
      <c r="C2565" t="s">
        <v>98</v>
      </c>
      <c r="D2565" s="6">
        <v>44758</v>
      </c>
      <c r="FZ2565">
        <v>0</v>
      </c>
      <c r="GA2565">
        <v>1</v>
      </c>
    </row>
    <row r="2566" spans="1:183" x14ac:dyDescent="0.3">
      <c r="A2566" t="s">
        <v>59</v>
      </c>
      <c r="B2566" t="s">
        <v>53</v>
      </c>
      <c r="C2566" t="s">
        <v>98</v>
      </c>
      <c r="D2566" s="6">
        <v>44759</v>
      </c>
      <c r="FZ2566">
        <v>0</v>
      </c>
      <c r="GA2566">
        <v>1</v>
      </c>
    </row>
    <row r="2567" spans="1:183" x14ac:dyDescent="0.3">
      <c r="A2567" t="s">
        <v>59</v>
      </c>
      <c r="B2567" t="s">
        <v>53</v>
      </c>
      <c r="C2567" t="s">
        <v>98</v>
      </c>
      <c r="D2567" s="6">
        <v>44766</v>
      </c>
      <c r="FZ2567">
        <v>0</v>
      </c>
      <c r="GA2567">
        <v>1</v>
      </c>
    </row>
    <row r="2568" spans="1:183" x14ac:dyDescent="0.3">
      <c r="A2568" t="s">
        <v>59</v>
      </c>
      <c r="B2568" t="s">
        <v>53</v>
      </c>
      <c r="C2568" t="s">
        <v>98</v>
      </c>
      <c r="D2568" s="6">
        <v>44771</v>
      </c>
      <c r="FZ2568">
        <v>0</v>
      </c>
      <c r="GA2568">
        <v>1</v>
      </c>
    </row>
    <row r="2569" spans="1:183" x14ac:dyDescent="0.3">
      <c r="A2569" t="s">
        <v>59</v>
      </c>
      <c r="B2569" t="s">
        <v>53</v>
      </c>
      <c r="C2569" t="s">
        <v>98</v>
      </c>
      <c r="D2569" s="6">
        <v>44789</v>
      </c>
      <c r="FZ2569">
        <v>0</v>
      </c>
      <c r="GA2569">
        <v>1</v>
      </c>
    </row>
    <row r="2570" spans="1:183" x14ac:dyDescent="0.3">
      <c r="A2570" t="s">
        <v>59</v>
      </c>
      <c r="B2570" t="s">
        <v>53</v>
      </c>
      <c r="C2570" t="s">
        <v>98</v>
      </c>
      <c r="D2570" s="6">
        <v>44790</v>
      </c>
      <c r="FZ2570">
        <v>0</v>
      </c>
      <c r="GA2570">
        <v>1</v>
      </c>
    </row>
    <row r="2571" spans="1:183" x14ac:dyDescent="0.3">
      <c r="A2571" t="s">
        <v>59</v>
      </c>
      <c r="B2571" t="s">
        <v>53</v>
      </c>
      <c r="C2571" t="s">
        <v>98</v>
      </c>
      <c r="D2571" s="6">
        <v>44792</v>
      </c>
      <c r="FZ2571">
        <v>0</v>
      </c>
      <c r="GA2571">
        <v>1</v>
      </c>
    </row>
    <row r="2572" spans="1:183" x14ac:dyDescent="0.3">
      <c r="A2572" t="s">
        <v>59</v>
      </c>
      <c r="B2572" t="s">
        <v>53</v>
      </c>
      <c r="C2572" t="s">
        <v>98</v>
      </c>
      <c r="D2572" s="6">
        <v>44806</v>
      </c>
      <c r="FZ2572">
        <v>0</v>
      </c>
      <c r="GA2572">
        <v>1</v>
      </c>
    </row>
    <row r="2573" spans="1:183" x14ac:dyDescent="0.3">
      <c r="A2573" t="s">
        <v>59</v>
      </c>
      <c r="B2573" t="s">
        <v>53</v>
      </c>
      <c r="C2573" t="s">
        <v>98</v>
      </c>
      <c r="D2573" s="6">
        <v>44809</v>
      </c>
      <c r="FZ2573">
        <v>0</v>
      </c>
      <c r="GA2573">
        <v>1</v>
      </c>
    </row>
    <row r="2574" spans="1:183" x14ac:dyDescent="0.3">
      <c r="A2574" t="s">
        <v>59</v>
      </c>
      <c r="B2574" t="s">
        <v>53</v>
      </c>
      <c r="C2574" t="s">
        <v>98</v>
      </c>
      <c r="D2574" s="6">
        <v>44810</v>
      </c>
      <c r="FZ2574">
        <v>0</v>
      </c>
      <c r="GA2574">
        <v>1</v>
      </c>
    </row>
    <row r="2575" spans="1:183" x14ac:dyDescent="0.3">
      <c r="A2575" t="s">
        <v>59</v>
      </c>
      <c r="B2575" t="s">
        <v>53</v>
      </c>
      <c r="C2575" t="s">
        <v>98</v>
      </c>
      <c r="D2575" s="6">
        <v>44811</v>
      </c>
      <c r="FZ2575">
        <v>0</v>
      </c>
      <c r="GA2575">
        <v>1</v>
      </c>
    </row>
    <row r="2576" spans="1:183" x14ac:dyDescent="0.3">
      <c r="A2576" t="s">
        <v>59</v>
      </c>
      <c r="B2576" t="s">
        <v>53</v>
      </c>
      <c r="C2576" t="s">
        <v>98</v>
      </c>
      <c r="D2576" s="6">
        <v>44812</v>
      </c>
      <c r="FZ2576">
        <v>0</v>
      </c>
      <c r="GA2576">
        <v>1</v>
      </c>
    </row>
    <row r="2577" spans="1:183" x14ac:dyDescent="0.3">
      <c r="A2577" t="s">
        <v>59</v>
      </c>
      <c r="B2577" t="s">
        <v>53</v>
      </c>
      <c r="C2577" t="s">
        <v>98</v>
      </c>
      <c r="D2577" s="6">
        <v>44813</v>
      </c>
      <c r="FZ2577">
        <v>0</v>
      </c>
      <c r="GA2577">
        <v>1</v>
      </c>
    </row>
    <row r="2578" spans="1:183" x14ac:dyDescent="0.3">
      <c r="A2578" t="s">
        <v>59</v>
      </c>
      <c r="B2578" t="s">
        <v>53</v>
      </c>
      <c r="C2578" t="s">
        <v>105</v>
      </c>
      <c r="D2578" s="6">
        <v>44753</v>
      </c>
      <c r="FZ2578">
        <v>0</v>
      </c>
      <c r="GA2578">
        <v>1</v>
      </c>
    </row>
    <row r="2579" spans="1:183" x14ac:dyDescent="0.3">
      <c r="A2579" t="s">
        <v>59</v>
      </c>
      <c r="B2579" t="s">
        <v>53</v>
      </c>
      <c r="C2579" t="s">
        <v>105</v>
      </c>
      <c r="D2579" s="6">
        <v>44758</v>
      </c>
      <c r="FZ2579">
        <v>0</v>
      </c>
      <c r="GA2579">
        <v>1</v>
      </c>
    </row>
    <row r="2580" spans="1:183" x14ac:dyDescent="0.3">
      <c r="A2580" t="s">
        <v>59</v>
      </c>
      <c r="B2580" t="s">
        <v>53</v>
      </c>
      <c r="C2580" t="s">
        <v>105</v>
      </c>
      <c r="D2580" s="6">
        <v>44759</v>
      </c>
      <c r="FZ2580">
        <v>0</v>
      </c>
      <c r="GA2580">
        <v>1</v>
      </c>
    </row>
    <row r="2581" spans="1:183" x14ac:dyDescent="0.3">
      <c r="A2581" t="s">
        <v>59</v>
      </c>
      <c r="B2581" t="s">
        <v>53</v>
      </c>
      <c r="C2581" t="s">
        <v>105</v>
      </c>
      <c r="D2581" s="6">
        <v>44766</v>
      </c>
      <c r="FZ2581">
        <v>0</v>
      </c>
      <c r="GA2581">
        <v>1</v>
      </c>
    </row>
    <row r="2582" spans="1:183" x14ac:dyDescent="0.3">
      <c r="A2582" t="s">
        <v>59</v>
      </c>
      <c r="B2582" t="s">
        <v>53</v>
      </c>
      <c r="C2582" t="s">
        <v>105</v>
      </c>
      <c r="D2582" s="6">
        <v>44771</v>
      </c>
      <c r="FZ2582">
        <v>0</v>
      </c>
      <c r="GA2582">
        <v>1</v>
      </c>
    </row>
    <row r="2583" spans="1:183" x14ac:dyDescent="0.3">
      <c r="A2583" t="s">
        <v>59</v>
      </c>
      <c r="B2583" t="s">
        <v>53</v>
      </c>
      <c r="C2583" t="s">
        <v>105</v>
      </c>
      <c r="D2583" s="6">
        <v>44789</v>
      </c>
      <c r="FZ2583">
        <v>0</v>
      </c>
      <c r="GA2583">
        <v>1</v>
      </c>
    </row>
    <row r="2584" spans="1:183" x14ac:dyDescent="0.3">
      <c r="A2584" t="s">
        <v>59</v>
      </c>
      <c r="B2584" t="s">
        <v>53</v>
      </c>
      <c r="C2584" t="s">
        <v>105</v>
      </c>
      <c r="D2584" s="6">
        <v>44790</v>
      </c>
      <c r="FZ2584">
        <v>0</v>
      </c>
      <c r="GA2584">
        <v>1</v>
      </c>
    </row>
    <row r="2585" spans="1:183" x14ac:dyDescent="0.3">
      <c r="A2585" t="s">
        <v>59</v>
      </c>
      <c r="B2585" t="s">
        <v>53</v>
      </c>
      <c r="C2585" t="s">
        <v>105</v>
      </c>
      <c r="D2585" s="6">
        <v>44792</v>
      </c>
      <c r="FZ2585">
        <v>0</v>
      </c>
      <c r="GA2585">
        <v>1</v>
      </c>
    </row>
    <row r="2586" spans="1:183" x14ac:dyDescent="0.3">
      <c r="A2586" t="s">
        <v>59</v>
      </c>
      <c r="B2586" t="s">
        <v>53</v>
      </c>
      <c r="C2586" t="s">
        <v>105</v>
      </c>
      <c r="D2586" s="6">
        <v>44806</v>
      </c>
      <c r="FZ2586">
        <v>0</v>
      </c>
      <c r="GA2586">
        <v>1</v>
      </c>
    </row>
    <row r="2587" spans="1:183" x14ac:dyDescent="0.3">
      <c r="A2587" t="s">
        <v>59</v>
      </c>
      <c r="B2587" t="s">
        <v>53</v>
      </c>
      <c r="C2587" t="s">
        <v>105</v>
      </c>
      <c r="D2587" s="6">
        <v>44809</v>
      </c>
      <c r="FZ2587">
        <v>0</v>
      </c>
      <c r="GA2587">
        <v>1</v>
      </c>
    </row>
    <row r="2588" spans="1:183" x14ac:dyDescent="0.3">
      <c r="A2588" t="s">
        <v>59</v>
      </c>
      <c r="B2588" t="s">
        <v>53</v>
      </c>
      <c r="C2588" t="s">
        <v>105</v>
      </c>
      <c r="D2588" s="6">
        <v>44810</v>
      </c>
      <c r="FZ2588">
        <v>0</v>
      </c>
      <c r="GA2588">
        <v>1</v>
      </c>
    </row>
    <row r="2589" spans="1:183" x14ac:dyDescent="0.3">
      <c r="A2589" t="s">
        <v>59</v>
      </c>
      <c r="B2589" t="s">
        <v>53</v>
      </c>
      <c r="C2589" t="s">
        <v>105</v>
      </c>
      <c r="D2589" s="6">
        <v>44811</v>
      </c>
      <c r="FZ2589">
        <v>0</v>
      </c>
      <c r="GA2589">
        <v>1</v>
      </c>
    </row>
    <row r="2590" spans="1:183" x14ac:dyDescent="0.3">
      <c r="A2590" t="s">
        <v>59</v>
      </c>
      <c r="B2590" t="s">
        <v>53</v>
      </c>
      <c r="C2590" t="s">
        <v>105</v>
      </c>
      <c r="D2590" s="6">
        <v>44812</v>
      </c>
      <c r="FZ2590">
        <v>0</v>
      </c>
      <c r="GA2590">
        <v>1</v>
      </c>
    </row>
    <row r="2591" spans="1:183" x14ac:dyDescent="0.3">
      <c r="A2591" t="s">
        <v>59</v>
      </c>
      <c r="B2591" t="s">
        <v>53</v>
      </c>
      <c r="C2591" t="s">
        <v>105</v>
      </c>
      <c r="D2591" s="6">
        <v>44813</v>
      </c>
      <c r="FZ2591">
        <v>0</v>
      </c>
      <c r="GA2591">
        <v>1</v>
      </c>
    </row>
    <row r="2592" spans="1:183" x14ac:dyDescent="0.3">
      <c r="A2592" t="s">
        <v>59</v>
      </c>
      <c r="B2592" t="s">
        <v>53</v>
      </c>
      <c r="C2592" t="s">
        <v>93</v>
      </c>
      <c r="D2592" s="6">
        <v>44753</v>
      </c>
      <c r="FZ2592">
        <v>0</v>
      </c>
      <c r="GA2592">
        <v>1</v>
      </c>
    </row>
    <row r="2593" spans="1:183" x14ac:dyDescent="0.3">
      <c r="A2593" t="s">
        <v>59</v>
      </c>
      <c r="B2593" t="s">
        <v>53</v>
      </c>
      <c r="C2593" t="s">
        <v>93</v>
      </c>
      <c r="D2593" s="6">
        <v>44758</v>
      </c>
      <c r="FZ2593">
        <v>0</v>
      </c>
      <c r="GA2593">
        <v>1</v>
      </c>
    </row>
    <row r="2594" spans="1:183" x14ac:dyDescent="0.3">
      <c r="A2594" t="s">
        <v>59</v>
      </c>
      <c r="B2594" t="s">
        <v>53</v>
      </c>
      <c r="C2594" t="s">
        <v>93</v>
      </c>
      <c r="D2594" s="6">
        <v>44759</v>
      </c>
      <c r="FZ2594">
        <v>0</v>
      </c>
      <c r="GA2594">
        <v>1</v>
      </c>
    </row>
    <row r="2595" spans="1:183" x14ac:dyDescent="0.3">
      <c r="A2595" t="s">
        <v>59</v>
      </c>
      <c r="B2595" t="s">
        <v>53</v>
      </c>
      <c r="C2595" t="s">
        <v>93</v>
      </c>
      <c r="D2595" s="6">
        <v>44766</v>
      </c>
      <c r="FZ2595">
        <v>0</v>
      </c>
      <c r="GA2595">
        <v>1</v>
      </c>
    </row>
    <row r="2596" spans="1:183" x14ac:dyDescent="0.3">
      <c r="A2596" t="s">
        <v>59</v>
      </c>
      <c r="B2596" t="s">
        <v>53</v>
      </c>
      <c r="C2596" t="s">
        <v>93</v>
      </c>
      <c r="D2596" s="6">
        <v>44771</v>
      </c>
      <c r="FZ2596">
        <v>0</v>
      </c>
      <c r="GA2596">
        <v>1</v>
      </c>
    </row>
    <row r="2597" spans="1:183" x14ac:dyDescent="0.3">
      <c r="A2597" t="s">
        <v>59</v>
      </c>
      <c r="B2597" t="s">
        <v>53</v>
      </c>
      <c r="C2597" t="s">
        <v>93</v>
      </c>
      <c r="D2597" s="6">
        <v>44789</v>
      </c>
      <c r="FZ2597">
        <v>0</v>
      </c>
      <c r="GA2597">
        <v>1</v>
      </c>
    </row>
    <row r="2598" spans="1:183" x14ac:dyDescent="0.3">
      <c r="A2598" t="s">
        <v>59</v>
      </c>
      <c r="B2598" t="s">
        <v>53</v>
      </c>
      <c r="C2598" t="s">
        <v>93</v>
      </c>
      <c r="D2598" s="6">
        <v>44790</v>
      </c>
      <c r="FZ2598">
        <v>0</v>
      </c>
      <c r="GA2598">
        <v>1</v>
      </c>
    </row>
    <row r="2599" spans="1:183" x14ac:dyDescent="0.3">
      <c r="A2599" t="s">
        <v>59</v>
      </c>
      <c r="B2599" t="s">
        <v>53</v>
      </c>
      <c r="C2599" t="s">
        <v>93</v>
      </c>
      <c r="D2599" s="6">
        <v>44792</v>
      </c>
      <c r="FZ2599">
        <v>0</v>
      </c>
      <c r="GA2599">
        <v>1</v>
      </c>
    </row>
    <row r="2600" spans="1:183" x14ac:dyDescent="0.3">
      <c r="A2600" t="s">
        <v>59</v>
      </c>
      <c r="B2600" t="s">
        <v>53</v>
      </c>
      <c r="C2600" t="s">
        <v>93</v>
      </c>
      <c r="D2600" s="6">
        <v>44806</v>
      </c>
      <c r="FZ2600">
        <v>0</v>
      </c>
      <c r="GA2600">
        <v>1</v>
      </c>
    </row>
    <row r="2601" spans="1:183" x14ac:dyDescent="0.3">
      <c r="A2601" t="s">
        <v>59</v>
      </c>
      <c r="B2601" t="s">
        <v>53</v>
      </c>
      <c r="C2601" t="s">
        <v>93</v>
      </c>
      <c r="D2601" s="6">
        <v>44809</v>
      </c>
      <c r="FZ2601">
        <v>0</v>
      </c>
      <c r="GA2601">
        <v>1</v>
      </c>
    </row>
    <row r="2602" spans="1:183" x14ac:dyDescent="0.3">
      <c r="A2602" t="s">
        <v>59</v>
      </c>
      <c r="B2602" t="s">
        <v>53</v>
      </c>
      <c r="C2602" t="s">
        <v>93</v>
      </c>
      <c r="D2602" s="6">
        <v>44810</v>
      </c>
      <c r="BJ2602" s="34"/>
      <c r="FZ2602">
        <v>0</v>
      </c>
      <c r="GA2602">
        <v>1</v>
      </c>
    </row>
    <row r="2603" spans="1:183" x14ac:dyDescent="0.3">
      <c r="A2603" t="s">
        <v>59</v>
      </c>
      <c r="B2603" t="s">
        <v>53</v>
      </c>
      <c r="C2603" t="s">
        <v>93</v>
      </c>
      <c r="D2603" s="6">
        <v>44811</v>
      </c>
      <c r="FZ2603">
        <v>0</v>
      </c>
      <c r="GA2603">
        <v>1</v>
      </c>
    </row>
    <row r="2604" spans="1:183" x14ac:dyDescent="0.3">
      <c r="A2604" t="s">
        <v>59</v>
      </c>
      <c r="B2604" t="s">
        <v>53</v>
      </c>
      <c r="C2604" t="s">
        <v>93</v>
      </c>
      <c r="D2604" s="6">
        <v>44812</v>
      </c>
      <c r="FZ2604">
        <v>0</v>
      </c>
      <c r="GA2604">
        <v>1</v>
      </c>
    </row>
    <row r="2605" spans="1:183" x14ac:dyDescent="0.3">
      <c r="A2605" t="s">
        <v>59</v>
      </c>
      <c r="B2605" t="s">
        <v>53</v>
      </c>
      <c r="C2605" t="s">
        <v>93</v>
      </c>
      <c r="D2605" s="6">
        <v>44813</v>
      </c>
      <c r="FZ2605">
        <v>0</v>
      </c>
      <c r="GA2605">
        <v>1</v>
      </c>
    </row>
    <row r="2606" spans="1:183" x14ac:dyDescent="0.3">
      <c r="A2606" t="s">
        <v>59</v>
      </c>
      <c r="B2606" t="s">
        <v>53</v>
      </c>
      <c r="C2606" t="s">
        <v>101</v>
      </c>
      <c r="D2606" s="6">
        <v>44753</v>
      </c>
      <c r="FZ2606">
        <v>0</v>
      </c>
      <c r="GA2606">
        <v>1</v>
      </c>
    </row>
    <row r="2607" spans="1:183" x14ac:dyDescent="0.3">
      <c r="A2607" t="s">
        <v>59</v>
      </c>
      <c r="B2607" t="s">
        <v>53</v>
      </c>
      <c r="C2607" t="s">
        <v>101</v>
      </c>
      <c r="D2607" s="6">
        <v>44758</v>
      </c>
      <c r="FZ2607">
        <v>0</v>
      </c>
      <c r="GA2607">
        <v>1</v>
      </c>
    </row>
    <row r="2608" spans="1:183" x14ac:dyDescent="0.3">
      <c r="A2608" t="s">
        <v>59</v>
      </c>
      <c r="B2608" t="s">
        <v>53</v>
      </c>
      <c r="C2608" t="s">
        <v>101</v>
      </c>
      <c r="D2608" s="6">
        <v>44759</v>
      </c>
      <c r="FZ2608">
        <v>0</v>
      </c>
      <c r="GA2608">
        <v>1</v>
      </c>
    </row>
    <row r="2609" spans="1:183" x14ac:dyDescent="0.3">
      <c r="A2609" t="s">
        <v>59</v>
      </c>
      <c r="B2609" t="s">
        <v>53</v>
      </c>
      <c r="C2609" t="s">
        <v>101</v>
      </c>
      <c r="D2609" s="6">
        <v>44766</v>
      </c>
      <c r="FZ2609">
        <v>0</v>
      </c>
      <c r="GA2609">
        <v>1</v>
      </c>
    </row>
    <row r="2610" spans="1:183" x14ac:dyDescent="0.3">
      <c r="A2610" t="s">
        <v>59</v>
      </c>
      <c r="B2610" t="s">
        <v>53</v>
      </c>
      <c r="C2610" t="s">
        <v>101</v>
      </c>
      <c r="D2610" s="6">
        <v>44771</v>
      </c>
      <c r="FZ2610">
        <v>0</v>
      </c>
      <c r="GA2610">
        <v>1</v>
      </c>
    </row>
    <row r="2611" spans="1:183" x14ac:dyDescent="0.3">
      <c r="A2611" t="s">
        <v>59</v>
      </c>
      <c r="B2611" t="s">
        <v>53</v>
      </c>
      <c r="C2611" t="s">
        <v>101</v>
      </c>
      <c r="D2611" s="6">
        <v>44789</v>
      </c>
      <c r="FZ2611">
        <v>0</v>
      </c>
      <c r="GA2611">
        <v>1</v>
      </c>
    </row>
    <row r="2612" spans="1:183" x14ac:dyDescent="0.3">
      <c r="A2612" t="s">
        <v>59</v>
      </c>
      <c r="B2612" t="s">
        <v>53</v>
      </c>
      <c r="C2612" t="s">
        <v>101</v>
      </c>
      <c r="D2612" s="6">
        <v>44790</v>
      </c>
      <c r="FZ2612">
        <v>0</v>
      </c>
      <c r="GA2612">
        <v>1</v>
      </c>
    </row>
    <row r="2613" spans="1:183" x14ac:dyDescent="0.3">
      <c r="A2613" t="s">
        <v>59</v>
      </c>
      <c r="B2613" t="s">
        <v>53</v>
      </c>
      <c r="C2613" t="s">
        <v>101</v>
      </c>
      <c r="D2613" s="6">
        <v>44792</v>
      </c>
      <c r="FZ2613">
        <v>0</v>
      </c>
      <c r="GA2613">
        <v>1</v>
      </c>
    </row>
    <row r="2614" spans="1:183" x14ac:dyDescent="0.3">
      <c r="A2614" t="s">
        <v>59</v>
      </c>
      <c r="B2614" t="s">
        <v>53</v>
      </c>
      <c r="C2614" t="s">
        <v>101</v>
      </c>
      <c r="D2614" s="6">
        <v>44806</v>
      </c>
      <c r="FZ2614">
        <v>0</v>
      </c>
      <c r="GA2614">
        <v>1</v>
      </c>
    </row>
    <row r="2615" spans="1:183" x14ac:dyDescent="0.3">
      <c r="A2615" t="s">
        <v>59</v>
      </c>
      <c r="B2615" t="s">
        <v>53</v>
      </c>
      <c r="C2615" t="s">
        <v>101</v>
      </c>
      <c r="D2615" s="6">
        <v>44809</v>
      </c>
      <c r="FZ2615">
        <v>0</v>
      </c>
      <c r="GA2615">
        <v>1</v>
      </c>
    </row>
    <row r="2616" spans="1:183" x14ac:dyDescent="0.3">
      <c r="A2616" t="s">
        <v>59</v>
      </c>
      <c r="B2616" t="s">
        <v>53</v>
      </c>
      <c r="C2616" t="s">
        <v>101</v>
      </c>
      <c r="D2616" s="6">
        <v>44810</v>
      </c>
      <c r="FZ2616">
        <v>0</v>
      </c>
      <c r="GA2616">
        <v>1</v>
      </c>
    </row>
    <row r="2617" spans="1:183" x14ac:dyDescent="0.3">
      <c r="A2617" t="s">
        <v>59</v>
      </c>
      <c r="B2617" t="s">
        <v>53</v>
      </c>
      <c r="C2617" t="s">
        <v>101</v>
      </c>
      <c r="D2617" s="6">
        <v>44811</v>
      </c>
      <c r="FZ2617">
        <v>0</v>
      </c>
      <c r="GA2617">
        <v>1</v>
      </c>
    </row>
    <row r="2618" spans="1:183" x14ac:dyDescent="0.3">
      <c r="A2618" t="s">
        <v>59</v>
      </c>
      <c r="B2618" t="s">
        <v>53</v>
      </c>
      <c r="C2618" t="s">
        <v>101</v>
      </c>
      <c r="D2618" s="6">
        <v>44812</v>
      </c>
      <c r="FZ2618">
        <v>0</v>
      </c>
      <c r="GA2618">
        <v>1</v>
      </c>
    </row>
    <row r="2619" spans="1:183" x14ac:dyDescent="0.3">
      <c r="A2619" t="s">
        <v>59</v>
      </c>
      <c r="B2619" t="s">
        <v>53</v>
      </c>
      <c r="C2619" t="s">
        <v>101</v>
      </c>
      <c r="D2619" s="6">
        <v>44813</v>
      </c>
      <c r="FZ2619">
        <v>0</v>
      </c>
      <c r="GA2619">
        <v>1</v>
      </c>
    </row>
    <row r="2620" spans="1:183" x14ac:dyDescent="0.3">
      <c r="A2620" t="s">
        <v>60</v>
      </c>
      <c r="B2620" t="s">
        <v>53</v>
      </c>
      <c r="C2620" t="s">
        <v>99</v>
      </c>
      <c r="D2620" s="6">
        <v>44753</v>
      </c>
      <c r="FZ2620">
        <v>0</v>
      </c>
      <c r="GA2620">
        <v>1</v>
      </c>
    </row>
    <row r="2621" spans="1:183" x14ac:dyDescent="0.3">
      <c r="A2621" t="s">
        <v>60</v>
      </c>
      <c r="B2621" t="s">
        <v>53</v>
      </c>
      <c r="C2621" t="s">
        <v>99</v>
      </c>
      <c r="D2621" s="6">
        <v>44758</v>
      </c>
      <c r="FZ2621">
        <v>0</v>
      </c>
      <c r="GA2621">
        <v>1</v>
      </c>
    </row>
    <row r="2622" spans="1:183" x14ac:dyDescent="0.3">
      <c r="A2622" t="s">
        <v>60</v>
      </c>
      <c r="B2622" t="s">
        <v>53</v>
      </c>
      <c r="C2622" t="s">
        <v>99</v>
      </c>
      <c r="D2622" s="6">
        <v>44759</v>
      </c>
      <c r="FZ2622">
        <v>0</v>
      </c>
      <c r="GA2622">
        <v>1</v>
      </c>
    </row>
    <row r="2623" spans="1:183" x14ac:dyDescent="0.3">
      <c r="A2623" t="s">
        <v>60</v>
      </c>
      <c r="B2623" t="s">
        <v>53</v>
      </c>
      <c r="C2623" t="s">
        <v>99</v>
      </c>
      <c r="D2623" s="6">
        <v>44766</v>
      </c>
      <c r="FZ2623">
        <v>0</v>
      </c>
      <c r="GA2623">
        <v>1</v>
      </c>
    </row>
    <row r="2624" spans="1:183" x14ac:dyDescent="0.3">
      <c r="A2624" t="s">
        <v>60</v>
      </c>
      <c r="B2624" t="s">
        <v>53</v>
      </c>
      <c r="C2624" t="s">
        <v>99</v>
      </c>
      <c r="D2624" s="6">
        <v>44771</v>
      </c>
      <c r="FZ2624">
        <v>0</v>
      </c>
      <c r="GA2624">
        <v>1</v>
      </c>
    </row>
    <row r="2625" spans="1:183" x14ac:dyDescent="0.3">
      <c r="A2625" t="s">
        <v>60</v>
      </c>
      <c r="B2625" t="s">
        <v>53</v>
      </c>
      <c r="C2625" t="s">
        <v>99</v>
      </c>
      <c r="D2625" s="6">
        <v>44789</v>
      </c>
      <c r="FZ2625">
        <v>0</v>
      </c>
      <c r="GA2625">
        <v>1</v>
      </c>
    </row>
    <row r="2626" spans="1:183" x14ac:dyDescent="0.3">
      <c r="A2626" t="s">
        <v>60</v>
      </c>
      <c r="B2626" t="s">
        <v>53</v>
      </c>
      <c r="C2626" t="s">
        <v>99</v>
      </c>
      <c r="D2626" s="6">
        <v>44790</v>
      </c>
      <c r="FZ2626">
        <v>0</v>
      </c>
      <c r="GA2626">
        <v>1</v>
      </c>
    </row>
    <row r="2627" spans="1:183" x14ac:dyDescent="0.3">
      <c r="A2627" t="s">
        <v>60</v>
      </c>
      <c r="B2627" t="s">
        <v>53</v>
      </c>
      <c r="C2627" t="s">
        <v>99</v>
      </c>
      <c r="D2627" s="6">
        <v>44792</v>
      </c>
      <c r="FZ2627">
        <v>0</v>
      </c>
      <c r="GA2627">
        <v>1</v>
      </c>
    </row>
    <row r="2628" spans="1:183" x14ac:dyDescent="0.3">
      <c r="A2628" t="s">
        <v>60</v>
      </c>
      <c r="B2628" t="s">
        <v>53</v>
      </c>
      <c r="C2628" t="s">
        <v>99</v>
      </c>
      <c r="D2628" s="6">
        <v>44806</v>
      </c>
      <c r="CF2628" s="34"/>
      <c r="FZ2628">
        <v>0</v>
      </c>
      <c r="GA2628">
        <v>1</v>
      </c>
    </row>
    <row r="2629" spans="1:183" x14ac:dyDescent="0.3">
      <c r="A2629" t="s">
        <v>60</v>
      </c>
      <c r="B2629" t="s">
        <v>53</v>
      </c>
      <c r="C2629" t="s">
        <v>99</v>
      </c>
      <c r="D2629" s="6">
        <v>44809</v>
      </c>
      <c r="FZ2629">
        <v>0</v>
      </c>
      <c r="GA2629">
        <v>1</v>
      </c>
    </row>
    <row r="2630" spans="1:183" x14ac:dyDescent="0.3">
      <c r="A2630" t="s">
        <v>60</v>
      </c>
      <c r="B2630" t="s">
        <v>53</v>
      </c>
      <c r="C2630" t="s">
        <v>99</v>
      </c>
      <c r="D2630" s="6">
        <v>44810</v>
      </c>
      <c r="FZ2630">
        <v>0</v>
      </c>
      <c r="GA2630">
        <v>1</v>
      </c>
    </row>
    <row r="2631" spans="1:183" x14ac:dyDescent="0.3">
      <c r="A2631" t="s">
        <v>60</v>
      </c>
      <c r="B2631" t="s">
        <v>53</v>
      </c>
      <c r="C2631" t="s">
        <v>99</v>
      </c>
      <c r="D2631" s="6">
        <v>44811</v>
      </c>
      <c r="FZ2631">
        <v>0</v>
      </c>
      <c r="GA2631">
        <v>1</v>
      </c>
    </row>
    <row r="2632" spans="1:183" x14ac:dyDescent="0.3">
      <c r="A2632" t="s">
        <v>60</v>
      </c>
      <c r="B2632" t="s">
        <v>53</v>
      </c>
      <c r="C2632" t="s">
        <v>99</v>
      </c>
      <c r="D2632" s="6">
        <v>44812</v>
      </c>
      <c r="FZ2632">
        <v>0</v>
      </c>
      <c r="GA2632">
        <v>1</v>
      </c>
    </row>
    <row r="2633" spans="1:183" x14ac:dyDescent="0.3">
      <c r="A2633" t="s">
        <v>60</v>
      </c>
      <c r="B2633" t="s">
        <v>53</v>
      </c>
      <c r="C2633" t="s">
        <v>99</v>
      </c>
      <c r="D2633" s="6">
        <v>44813</v>
      </c>
      <c r="FZ2633">
        <v>0</v>
      </c>
      <c r="GA2633">
        <v>1</v>
      </c>
    </row>
    <row r="2634" spans="1:183" x14ac:dyDescent="0.3">
      <c r="A2634" t="s">
        <v>60</v>
      </c>
      <c r="B2634" t="s">
        <v>53</v>
      </c>
      <c r="C2634" t="s">
        <v>100</v>
      </c>
      <c r="D2634" s="6">
        <v>44753</v>
      </c>
      <c r="FZ2634">
        <v>0</v>
      </c>
      <c r="GA2634">
        <v>1</v>
      </c>
    </row>
    <row r="2635" spans="1:183" x14ac:dyDescent="0.3">
      <c r="A2635" t="s">
        <v>60</v>
      </c>
      <c r="B2635" t="s">
        <v>53</v>
      </c>
      <c r="C2635" t="s">
        <v>100</v>
      </c>
      <c r="D2635" s="6">
        <v>44758</v>
      </c>
      <c r="FZ2635">
        <v>0</v>
      </c>
      <c r="GA2635">
        <v>1</v>
      </c>
    </row>
    <row r="2636" spans="1:183" x14ac:dyDescent="0.3">
      <c r="A2636" t="s">
        <v>60</v>
      </c>
      <c r="B2636" t="s">
        <v>53</v>
      </c>
      <c r="C2636" t="s">
        <v>100</v>
      </c>
      <c r="D2636" s="6">
        <v>44759</v>
      </c>
      <c r="FZ2636">
        <v>0</v>
      </c>
      <c r="GA2636">
        <v>1</v>
      </c>
    </row>
    <row r="2637" spans="1:183" x14ac:dyDescent="0.3">
      <c r="A2637" t="s">
        <v>60</v>
      </c>
      <c r="B2637" t="s">
        <v>53</v>
      </c>
      <c r="C2637" t="s">
        <v>100</v>
      </c>
      <c r="D2637" s="6">
        <v>44766</v>
      </c>
      <c r="FZ2637">
        <v>0</v>
      </c>
      <c r="GA2637">
        <v>1</v>
      </c>
    </row>
    <row r="2638" spans="1:183" x14ac:dyDescent="0.3">
      <c r="A2638" t="s">
        <v>60</v>
      </c>
      <c r="B2638" t="s">
        <v>53</v>
      </c>
      <c r="C2638" t="s">
        <v>100</v>
      </c>
      <c r="D2638" s="6">
        <v>44771</v>
      </c>
      <c r="FZ2638">
        <v>0</v>
      </c>
      <c r="GA2638">
        <v>1</v>
      </c>
    </row>
    <row r="2639" spans="1:183" x14ac:dyDescent="0.3">
      <c r="A2639" t="s">
        <v>60</v>
      </c>
      <c r="B2639" t="s">
        <v>53</v>
      </c>
      <c r="C2639" t="s">
        <v>100</v>
      </c>
      <c r="D2639" s="6">
        <v>44789</v>
      </c>
      <c r="FZ2639">
        <v>0</v>
      </c>
      <c r="GA2639">
        <v>1</v>
      </c>
    </row>
    <row r="2640" spans="1:183" x14ac:dyDescent="0.3">
      <c r="A2640" t="s">
        <v>60</v>
      </c>
      <c r="B2640" t="s">
        <v>53</v>
      </c>
      <c r="C2640" t="s">
        <v>100</v>
      </c>
      <c r="D2640" s="6">
        <v>44790</v>
      </c>
      <c r="FZ2640">
        <v>0</v>
      </c>
      <c r="GA2640">
        <v>1</v>
      </c>
    </row>
    <row r="2641" spans="1:183" x14ac:dyDescent="0.3">
      <c r="A2641" t="s">
        <v>60</v>
      </c>
      <c r="B2641" t="s">
        <v>53</v>
      </c>
      <c r="C2641" t="s">
        <v>100</v>
      </c>
      <c r="D2641" s="6">
        <v>44792</v>
      </c>
      <c r="FZ2641">
        <v>0</v>
      </c>
      <c r="GA2641">
        <v>1</v>
      </c>
    </row>
    <row r="2642" spans="1:183" x14ac:dyDescent="0.3">
      <c r="A2642" t="s">
        <v>60</v>
      </c>
      <c r="B2642" t="s">
        <v>53</v>
      </c>
      <c r="C2642" t="s">
        <v>100</v>
      </c>
      <c r="D2642" s="6">
        <v>44806</v>
      </c>
      <c r="FZ2642">
        <v>0</v>
      </c>
      <c r="GA2642">
        <v>1</v>
      </c>
    </row>
    <row r="2643" spans="1:183" x14ac:dyDescent="0.3">
      <c r="A2643" t="s">
        <v>60</v>
      </c>
      <c r="B2643" t="s">
        <v>53</v>
      </c>
      <c r="C2643" t="s">
        <v>100</v>
      </c>
      <c r="D2643" s="6">
        <v>44809</v>
      </c>
      <c r="FZ2643">
        <v>0</v>
      </c>
      <c r="GA2643">
        <v>1</v>
      </c>
    </row>
    <row r="2644" spans="1:183" x14ac:dyDescent="0.3">
      <c r="A2644" t="s">
        <v>60</v>
      </c>
      <c r="B2644" t="s">
        <v>53</v>
      </c>
      <c r="C2644" t="s">
        <v>100</v>
      </c>
      <c r="D2644" s="6">
        <v>44810</v>
      </c>
      <c r="FZ2644">
        <v>0</v>
      </c>
      <c r="GA2644">
        <v>1</v>
      </c>
    </row>
    <row r="2645" spans="1:183" x14ac:dyDescent="0.3">
      <c r="A2645" t="s">
        <v>60</v>
      </c>
      <c r="B2645" t="s">
        <v>53</v>
      </c>
      <c r="C2645" t="s">
        <v>100</v>
      </c>
      <c r="D2645" s="6">
        <v>44811</v>
      </c>
      <c r="FZ2645">
        <v>0</v>
      </c>
      <c r="GA2645">
        <v>1</v>
      </c>
    </row>
    <row r="2646" spans="1:183" x14ac:dyDescent="0.3">
      <c r="A2646" t="s">
        <v>60</v>
      </c>
      <c r="B2646" t="s">
        <v>53</v>
      </c>
      <c r="C2646" t="s">
        <v>100</v>
      </c>
      <c r="D2646" s="6">
        <v>44812</v>
      </c>
      <c r="FZ2646">
        <v>0</v>
      </c>
      <c r="GA2646">
        <v>1</v>
      </c>
    </row>
    <row r="2647" spans="1:183" x14ac:dyDescent="0.3">
      <c r="A2647" t="s">
        <v>60</v>
      </c>
      <c r="B2647" t="s">
        <v>53</v>
      </c>
      <c r="C2647" t="s">
        <v>100</v>
      </c>
      <c r="D2647" s="6">
        <v>44813</v>
      </c>
      <c r="FZ2647">
        <v>0</v>
      </c>
      <c r="GA2647">
        <v>1</v>
      </c>
    </row>
    <row r="2648" spans="1:183" x14ac:dyDescent="0.3">
      <c r="A2648" t="s">
        <v>60</v>
      </c>
      <c r="B2648" t="s">
        <v>53</v>
      </c>
      <c r="C2648" t="s">
        <v>54</v>
      </c>
      <c r="D2648" s="6">
        <v>44753</v>
      </c>
      <c r="FZ2648">
        <v>0</v>
      </c>
      <c r="GA2648">
        <v>1</v>
      </c>
    </row>
    <row r="2649" spans="1:183" x14ac:dyDescent="0.3">
      <c r="A2649" t="s">
        <v>60</v>
      </c>
      <c r="B2649" t="s">
        <v>53</v>
      </c>
      <c r="C2649" t="s">
        <v>54</v>
      </c>
      <c r="D2649" s="6">
        <v>44758</v>
      </c>
      <c r="FZ2649">
        <v>0</v>
      </c>
      <c r="GA2649">
        <v>1</v>
      </c>
    </row>
    <row r="2650" spans="1:183" x14ac:dyDescent="0.3">
      <c r="A2650" t="s">
        <v>60</v>
      </c>
      <c r="B2650" t="s">
        <v>53</v>
      </c>
      <c r="C2650" t="s">
        <v>54</v>
      </c>
      <c r="D2650" s="6">
        <v>44759</v>
      </c>
      <c r="FZ2650">
        <v>0</v>
      </c>
      <c r="GA2650">
        <v>1</v>
      </c>
    </row>
    <row r="2651" spans="1:183" x14ac:dyDescent="0.3">
      <c r="A2651" t="s">
        <v>60</v>
      </c>
      <c r="B2651" t="s">
        <v>53</v>
      </c>
      <c r="C2651" t="s">
        <v>54</v>
      </c>
      <c r="D2651" s="6">
        <v>44766</v>
      </c>
      <c r="FZ2651">
        <v>0</v>
      </c>
      <c r="GA2651">
        <v>1</v>
      </c>
    </row>
    <row r="2652" spans="1:183" x14ac:dyDescent="0.3">
      <c r="A2652" t="s">
        <v>60</v>
      </c>
      <c r="B2652" t="s">
        <v>53</v>
      </c>
      <c r="C2652" t="s">
        <v>54</v>
      </c>
      <c r="D2652" s="6">
        <v>44771</v>
      </c>
      <c r="FZ2652">
        <v>0</v>
      </c>
      <c r="GA2652">
        <v>1</v>
      </c>
    </row>
    <row r="2653" spans="1:183" x14ac:dyDescent="0.3">
      <c r="A2653" t="s">
        <v>60</v>
      </c>
      <c r="B2653" t="s">
        <v>53</v>
      </c>
      <c r="C2653" t="s">
        <v>54</v>
      </c>
      <c r="D2653" s="6">
        <v>44789</v>
      </c>
      <c r="FZ2653">
        <v>0</v>
      </c>
      <c r="GA2653">
        <v>1</v>
      </c>
    </row>
    <row r="2654" spans="1:183" x14ac:dyDescent="0.3">
      <c r="A2654" t="s">
        <v>60</v>
      </c>
      <c r="B2654" t="s">
        <v>53</v>
      </c>
      <c r="C2654" t="s">
        <v>54</v>
      </c>
      <c r="D2654" s="6">
        <v>44790</v>
      </c>
      <c r="E2654" s="46">
        <v>17</v>
      </c>
      <c r="F2654">
        <v>19</v>
      </c>
      <c r="G2654">
        <v>18</v>
      </c>
      <c r="H2654">
        <v>19</v>
      </c>
      <c r="I2654">
        <v>1247</v>
      </c>
      <c r="J2654">
        <v>66395</v>
      </c>
      <c r="K2654">
        <v>0.83075880000000002</v>
      </c>
      <c r="L2654">
        <v>0.73348919999999995</v>
      </c>
      <c r="M2654">
        <v>0.66746499999999997</v>
      </c>
      <c r="N2654">
        <v>0.63228740000000005</v>
      </c>
      <c r="O2654">
        <v>0.61972559999999999</v>
      </c>
      <c r="P2654">
        <v>0.62883319999999998</v>
      </c>
      <c r="Q2654">
        <v>0.68349760000000004</v>
      </c>
      <c r="R2654">
        <v>0.77485320000000002</v>
      </c>
      <c r="S2654">
        <v>0.72267029999999999</v>
      </c>
      <c r="T2654">
        <v>0.66640840000000001</v>
      </c>
      <c r="U2654">
        <v>0.64190049999999998</v>
      </c>
      <c r="V2654">
        <v>0.71390779999999998</v>
      </c>
      <c r="W2654">
        <v>0.77515299999999998</v>
      </c>
      <c r="X2654">
        <v>0.80923299999999998</v>
      </c>
      <c r="Y2654">
        <v>1.0070440000000001</v>
      </c>
      <c r="Z2654">
        <v>1.2846610000000001</v>
      </c>
      <c r="AA2654">
        <v>1.551463</v>
      </c>
      <c r="AB2654">
        <v>1.5927750000000001</v>
      </c>
      <c r="AC2654">
        <v>1.529104</v>
      </c>
      <c r="AD2654">
        <v>1.415311</v>
      </c>
      <c r="AE2654">
        <v>1.262052</v>
      </c>
      <c r="AF2654">
        <v>1.118371</v>
      </c>
      <c r="AG2654">
        <v>0.93342849999999999</v>
      </c>
      <c r="AH2654">
        <v>0.76400489999999999</v>
      </c>
      <c r="AI2654">
        <v>-7.3647400000000002E-2</v>
      </c>
      <c r="AJ2654">
        <v>-3.7773300000000003E-2</v>
      </c>
      <c r="AK2654">
        <v>-3.90239E-2</v>
      </c>
      <c r="AL2654">
        <v>-5.2195999999999996E-3</v>
      </c>
      <c r="AM2654">
        <v>-5.8440000000000002E-3</v>
      </c>
      <c r="AN2654">
        <v>8.7800000000000006E-5</v>
      </c>
      <c r="AO2654">
        <v>-2.85639E-2</v>
      </c>
      <c r="AP2654">
        <v>2.65185E-2</v>
      </c>
      <c r="AQ2654">
        <v>-1.8430000000000001E-4</v>
      </c>
      <c r="AR2654">
        <v>-1.6766999999999999E-3</v>
      </c>
      <c r="AS2654">
        <v>-2.66021E-2</v>
      </c>
      <c r="AT2654">
        <v>-6.60443E-2</v>
      </c>
      <c r="AU2654">
        <v>-6.3975799999999999E-2</v>
      </c>
      <c r="AV2654">
        <v>-3.2006100000000003E-2</v>
      </c>
      <c r="AW2654">
        <v>-6.2390300000000003E-2</v>
      </c>
      <c r="AX2654">
        <v>-5.8043499999999998E-2</v>
      </c>
      <c r="AY2654">
        <v>4.6351999999999997E-2</v>
      </c>
      <c r="AZ2654">
        <v>3.66919E-2</v>
      </c>
      <c r="BA2654">
        <v>3.6471799999999999E-2</v>
      </c>
      <c r="BB2654">
        <v>-0.2562567</v>
      </c>
      <c r="BC2654">
        <v>-0.16964119999999999</v>
      </c>
      <c r="BD2654">
        <v>-0.10542120000000001</v>
      </c>
      <c r="BE2654">
        <v>-6.9510500000000003E-2</v>
      </c>
      <c r="BF2654">
        <v>-5.38193E-2</v>
      </c>
      <c r="BG2654">
        <v>-5.1602799999999997E-2</v>
      </c>
      <c r="BH2654">
        <v>-1.7867399999999999E-2</v>
      </c>
      <c r="BI2654">
        <v>-2.1962599999999999E-2</v>
      </c>
      <c r="BJ2654">
        <v>9.9258000000000002E-3</v>
      </c>
      <c r="BK2654">
        <v>6.9538000000000004E-3</v>
      </c>
      <c r="BL2654">
        <v>1.1594500000000001E-2</v>
      </c>
      <c r="BM2654">
        <v>-1.53746E-2</v>
      </c>
      <c r="BN2654">
        <v>4.0988799999999999E-2</v>
      </c>
      <c r="BO2654">
        <v>1.6243299999999999E-2</v>
      </c>
      <c r="BP2654">
        <v>1.4620299999999999E-2</v>
      </c>
      <c r="BQ2654">
        <v>-9.2046999999999997E-3</v>
      </c>
      <c r="BR2654">
        <v>-4.4986900000000003E-2</v>
      </c>
      <c r="BS2654">
        <v>-3.9999600000000003E-2</v>
      </c>
      <c r="BT2654">
        <v>-1.01301E-2</v>
      </c>
      <c r="BU2654">
        <v>-3.6220799999999997E-2</v>
      </c>
      <c r="BV2654">
        <v>-2.8646399999999999E-2</v>
      </c>
      <c r="BW2654">
        <v>7.7990599999999993E-2</v>
      </c>
      <c r="BX2654">
        <v>6.7968399999999998E-2</v>
      </c>
      <c r="BY2654">
        <v>6.58744E-2</v>
      </c>
      <c r="BZ2654">
        <v>-0.22628490000000001</v>
      </c>
      <c r="CA2654">
        <v>-0.14443600000000001</v>
      </c>
      <c r="CB2654">
        <v>-8.1342999999999999E-2</v>
      </c>
      <c r="CC2654">
        <v>-4.8526699999999999E-2</v>
      </c>
      <c r="CD2654">
        <v>-3.5678000000000001E-2</v>
      </c>
      <c r="CE2654">
        <v>-3.63348E-2</v>
      </c>
      <c r="CF2654">
        <v>-4.0806999999999996E-3</v>
      </c>
      <c r="CG2654">
        <v>-1.0145899999999999E-2</v>
      </c>
      <c r="CH2654">
        <v>2.04155E-2</v>
      </c>
      <c r="CI2654">
        <v>1.5817500000000002E-2</v>
      </c>
      <c r="CJ2654">
        <v>1.9563899999999999E-2</v>
      </c>
      <c r="CK2654">
        <v>-6.2396999999999999E-3</v>
      </c>
      <c r="CL2654">
        <v>5.1010899999999998E-2</v>
      </c>
      <c r="CM2654">
        <v>2.7621E-2</v>
      </c>
      <c r="CN2654">
        <v>2.5907599999999999E-2</v>
      </c>
      <c r="CO2654">
        <v>2.8446999999999999E-3</v>
      </c>
      <c r="CP2654">
        <v>-3.0402599999999998E-2</v>
      </c>
      <c r="CQ2654">
        <v>-2.3393799999999999E-2</v>
      </c>
      <c r="CR2654">
        <v>5.0210999999999997E-3</v>
      </c>
      <c r="CS2654">
        <v>-1.8095799999999999E-2</v>
      </c>
      <c r="CT2654">
        <v>-8.2860999999999994E-3</v>
      </c>
      <c r="CU2654">
        <v>9.9903400000000003E-2</v>
      </c>
      <c r="CV2654">
        <v>8.9630399999999999E-2</v>
      </c>
      <c r="CW2654">
        <v>8.6238499999999996E-2</v>
      </c>
      <c r="CX2654">
        <v>-0.2055265</v>
      </c>
      <c r="CY2654">
        <v>-0.12697890000000001</v>
      </c>
      <c r="CZ2654">
        <v>-6.4666500000000002E-2</v>
      </c>
      <c r="DA2654">
        <v>-3.3993500000000003E-2</v>
      </c>
      <c r="DB2654">
        <v>-2.3113399999999999E-2</v>
      </c>
      <c r="DC2654">
        <v>-2.10668E-2</v>
      </c>
      <c r="DD2654">
        <v>9.7061000000000005E-3</v>
      </c>
      <c r="DE2654">
        <v>1.6708000000000001E-3</v>
      </c>
      <c r="DF2654">
        <v>3.0905200000000001E-2</v>
      </c>
      <c r="DG2654">
        <v>2.46812E-2</v>
      </c>
      <c r="DH2654">
        <v>2.75334E-2</v>
      </c>
      <c r="DI2654">
        <v>2.8952000000000001E-3</v>
      </c>
      <c r="DJ2654">
        <v>6.1032900000000001E-2</v>
      </c>
      <c r="DK2654">
        <v>3.8998699999999997E-2</v>
      </c>
      <c r="DL2654">
        <v>3.71948E-2</v>
      </c>
      <c r="DM2654">
        <v>1.4893999999999999E-2</v>
      </c>
      <c r="DN2654">
        <v>-1.58183E-2</v>
      </c>
      <c r="DO2654">
        <v>-6.7879999999999998E-3</v>
      </c>
      <c r="DP2654">
        <v>2.01724E-2</v>
      </c>
      <c r="DQ2654">
        <v>2.9200000000000002E-5</v>
      </c>
      <c r="DR2654">
        <v>1.20743E-2</v>
      </c>
      <c r="DS2654">
        <v>0.1218162</v>
      </c>
      <c r="DT2654">
        <v>0.1112924</v>
      </c>
      <c r="DU2654">
        <v>0.10660260000000001</v>
      </c>
      <c r="DV2654">
        <v>-0.18476819999999999</v>
      </c>
      <c r="DW2654">
        <v>-0.10952190000000001</v>
      </c>
      <c r="DX2654">
        <v>-4.7989999999999998E-2</v>
      </c>
      <c r="DY2654">
        <v>-1.94602E-2</v>
      </c>
      <c r="DZ2654">
        <v>-1.0548699999999999E-2</v>
      </c>
      <c r="EA2654">
        <v>9.7769999999999997E-4</v>
      </c>
      <c r="EB2654">
        <v>2.9611999999999999E-2</v>
      </c>
      <c r="EC2654">
        <v>1.8732200000000001E-2</v>
      </c>
      <c r="ED2654">
        <v>4.60507E-2</v>
      </c>
      <c r="EE2654">
        <v>3.7478999999999998E-2</v>
      </c>
      <c r="EF2654">
        <v>3.9039999999999998E-2</v>
      </c>
      <c r="EG2654">
        <v>1.6084500000000002E-2</v>
      </c>
      <c r="EH2654">
        <v>7.5503200000000006E-2</v>
      </c>
      <c r="EI2654">
        <v>5.5426299999999998E-2</v>
      </c>
      <c r="EJ2654">
        <v>5.3491799999999999E-2</v>
      </c>
      <c r="EK2654">
        <v>3.2291399999999998E-2</v>
      </c>
      <c r="EL2654">
        <v>5.2392000000000003E-3</v>
      </c>
      <c r="EM2654">
        <v>1.7188200000000001E-2</v>
      </c>
      <c r="EN2654">
        <v>4.2048299999999997E-2</v>
      </c>
      <c r="EO2654">
        <v>2.6198699999999998E-2</v>
      </c>
      <c r="EP2654">
        <v>4.1471399999999999E-2</v>
      </c>
      <c r="EQ2654">
        <v>0.1534548</v>
      </c>
      <c r="ER2654">
        <v>0.1425689</v>
      </c>
      <c r="ES2654">
        <v>0.13600509999999999</v>
      </c>
      <c r="ET2654">
        <v>-0.1547964</v>
      </c>
      <c r="EU2654">
        <v>-8.4316699999999994E-2</v>
      </c>
      <c r="EV2654">
        <v>-2.39118E-2</v>
      </c>
      <c r="EW2654">
        <v>1.5234999999999999E-3</v>
      </c>
      <c r="EX2654">
        <v>7.5925999999999997E-3</v>
      </c>
      <c r="EY2654">
        <v>63.5</v>
      </c>
      <c r="EZ2654">
        <v>64</v>
      </c>
      <c r="FA2654">
        <v>63.5</v>
      </c>
      <c r="FB2654">
        <v>61.5</v>
      </c>
      <c r="FC2654">
        <v>61</v>
      </c>
      <c r="FD2654">
        <v>59</v>
      </c>
      <c r="FE2654">
        <v>58.5</v>
      </c>
      <c r="FF2654">
        <v>59.5</v>
      </c>
      <c r="FG2654">
        <v>62.5</v>
      </c>
      <c r="FH2654">
        <v>68</v>
      </c>
      <c r="FI2654">
        <v>72</v>
      </c>
      <c r="FJ2654">
        <v>76.5</v>
      </c>
      <c r="FK2654">
        <v>79</v>
      </c>
      <c r="FL2654">
        <v>84.5</v>
      </c>
      <c r="FM2654">
        <v>89.5</v>
      </c>
      <c r="FN2654">
        <v>91</v>
      </c>
      <c r="FO2654">
        <v>83</v>
      </c>
      <c r="FP2654">
        <v>77</v>
      </c>
      <c r="FQ2654">
        <v>76</v>
      </c>
      <c r="FR2654">
        <v>74</v>
      </c>
      <c r="FS2654">
        <v>69.5</v>
      </c>
      <c r="FT2654">
        <v>65.5</v>
      </c>
      <c r="FU2654">
        <v>62.5</v>
      </c>
      <c r="FV2654">
        <v>60.5</v>
      </c>
      <c r="FW2654">
        <v>0.30193730000000002</v>
      </c>
      <c r="FX2654">
        <v>2.3476899999999998E-2</v>
      </c>
      <c r="FY2654">
        <v>2.83477E-2</v>
      </c>
      <c r="FZ2654">
        <v>0</v>
      </c>
      <c r="GA2654">
        <v>0</v>
      </c>
    </row>
    <row r="2655" spans="1:183" x14ac:dyDescent="0.3">
      <c r="A2655" t="s">
        <v>60</v>
      </c>
      <c r="B2655" t="s">
        <v>53</v>
      </c>
      <c r="C2655" t="s">
        <v>54</v>
      </c>
      <c r="D2655" s="6">
        <v>44792</v>
      </c>
      <c r="FZ2655">
        <v>0</v>
      </c>
      <c r="GA2655">
        <v>1</v>
      </c>
    </row>
    <row r="2656" spans="1:183" x14ac:dyDescent="0.3">
      <c r="A2656" t="s">
        <v>60</v>
      </c>
      <c r="B2656" t="s">
        <v>53</v>
      </c>
      <c r="C2656" t="s">
        <v>54</v>
      </c>
      <c r="D2656" s="6">
        <v>44806</v>
      </c>
      <c r="FZ2656">
        <v>0</v>
      </c>
      <c r="GA2656">
        <v>1</v>
      </c>
    </row>
    <row r="2657" spans="1:183" x14ac:dyDescent="0.3">
      <c r="A2657" t="s">
        <v>60</v>
      </c>
      <c r="B2657" t="s">
        <v>53</v>
      </c>
      <c r="C2657" t="s">
        <v>54</v>
      </c>
      <c r="D2657" s="6">
        <v>44809</v>
      </c>
      <c r="E2657" s="46">
        <v>19</v>
      </c>
      <c r="F2657">
        <v>22</v>
      </c>
      <c r="G2657">
        <v>19</v>
      </c>
      <c r="H2657">
        <v>20</v>
      </c>
      <c r="I2657">
        <v>1361</v>
      </c>
      <c r="J2657">
        <v>66062</v>
      </c>
      <c r="K2657">
        <v>0.9619008</v>
      </c>
      <c r="L2657">
        <v>0.83701429999999999</v>
      </c>
      <c r="M2657">
        <v>0.74006859999999997</v>
      </c>
      <c r="N2657">
        <v>0.69046680000000005</v>
      </c>
      <c r="O2657">
        <v>0.68541010000000002</v>
      </c>
      <c r="P2657">
        <v>0.66049519999999995</v>
      </c>
      <c r="Q2657">
        <v>0.68352829999999998</v>
      </c>
      <c r="R2657">
        <v>0.7406741</v>
      </c>
      <c r="S2657">
        <v>0.85437529999999995</v>
      </c>
      <c r="T2657">
        <v>0.95067349999999995</v>
      </c>
      <c r="U2657">
        <v>1.109658</v>
      </c>
      <c r="V2657">
        <v>1.389003</v>
      </c>
      <c r="W2657">
        <v>1.813604</v>
      </c>
      <c r="X2657">
        <v>2.1220370000000002</v>
      </c>
      <c r="Y2657">
        <v>2.4747150000000002</v>
      </c>
      <c r="Z2657">
        <v>2.7737340000000001</v>
      </c>
      <c r="AA2657">
        <v>3.030043</v>
      </c>
      <c r="AB2657">
        <v>3.2113339999999999</v>
      </c>
      <c r="AC2657">
        <v>3.2430439999999998</v>
      </c>
      <c r="AD2657">
        <v>3.1004390000000002</v>
      </c>
      <c r="AE2657">
        <v>2.935422</v>
      </c>
      <c r="AF2657">
        <v>2.5170539999999999</v>
      </c>
      <c r="AG2657">
        <v>2.0759699999999999</v>
      </c>
      <c r="AH2657">
        <v>1.6957450000000001</v>
      </c>
      <c r="AI2657">
        <v>-3.2112599999999998E-2</v>
      </c>
      <c r="AJ2657">
        <v>-3.2467799999999998E-2</v>
      </c>
      <c r="AK2657">
        <v>-3.5798700000000003E-2</v>
      </c>
      <c r="AL2657">
        <v>-2.5378299999999999E-2</v>
      </c>
      <c r="AM2657">
        <v>1.2576199999999999E-2</v>
      </c>
      <c r="AN2657">
        <v>-8.5144999999999995E-3</v>
      </c>
      <c r="AO2657">
        <v>-3.4127200000000003E-2</v>
      </c>
      <c r="AP2657">
        <v>-4.5073200000000001E-2</v>
      </c>
      <c r="AQ2657">
        <v>1.9466500000000001E-2</v>
      </c>
      <c r="AR2657">
        <v>-6.1076999999999998E-3</v>
      </c>
      <c r="AS2657">
        <v>3.7749600000000001E-2</v>
      </c>
      <c r="AT2657">
        <v>2.29228E-2</v>
      </c>
      <c r="AU2657">
        <v>-9.9586999999999992E-3</v>
      </c>
      <c r="AV2657">
        <v>-7.0827399999999999E-2</v>
      </c>
      <c r="AW2657">
        <v>-0.18374560000000001</v>
      </c>
      <c r="AX2657">
        <v>-0.29374220000000001</v>
      </c>
      <c r="AY2657">
        <v>-0.2296048</v>
      </c>
      <c r="AZ2657">
        <v>-0.26857710000000001</v>
      </c>
      <c r="BA2657">
        <v>0.14974380000000001</v>
      </c>
      <c r="BB2657">
        <v>0.28557979999999999</v>
      </c>
      <c r="BC2657">
        <v>-5.9270999999999997E-2</v>
      </c>
      <c r="BD2657">
        <v>3.3973900000000001E-2</v>
      </c>
      <c r="BE2657">
        <v>-8.8612899999999994E-2</v>
      </c>
      <c r="BF2657">
        <v>-5.41308E-2</v>
      </c>
      <c r="BG2657">
        <v>-5.1659000000000002E-3</v>
      </c>
      <c r="BH2657">
        <v>-6.8057999999999999E-3</v>
      </c>
      <c r="BI2657">
        <v>-1.28907E-2</v>
      </c>
      <c r="BJ2657">
        <v>-4.5789000000000003E-3</v>
      </c>
      <c r="BK2657">
        <v>3.17389E-2</v>
      </c>
      <c r="BL2657">
        <v>7.5436000000000001E-3</v>
      </c>
      <c r="BM2657">
        <v>-1.9905800000000001E-2</v>
      </c>
      <c r="BN2657">
        <v>-2.7708199999999999E-2</v>
      </c>
      <c r="BO2657">
        <v>4.2920399999999997E-2</v>
      </c>
      <c r="BP2657">
        <v>2.1562100000000001E-2</v>
      </c>
      <c r="BQ2657">
        <v>6.9236199999999998E-2</v>
      </c>
      <c r="BR2657">
        <v>5.9271999999999998E-2</v>
      </c>
      <c r="BS2657">
        <v>3.2724499999999997E-2</v>
      </c>
      <c r="BT2657">
        <v>-2.6132200000000001E-2</v>
      </c>
      <c r="BU2657">
        <v>-0.13639419999999999</v>
      </c>
      <c r="BV2657">
        <v>-0.24669179999999999</v>
      </c>
      <c r="BW2657">
        <v>-0.18200520000000001</v>
      </c>
      <c r="BX2657">
        <v>-0.22156039999999999</v>
      </c>
      <c r="BY2657">
        <v>0.19511890000000001</v>
      </c>
      <c r="BZ2657">
        <v>0.32803179999999998</v>
      </c>
      <c r="CA2657">
        <v>-1.7450799999999999E-2</v>
      </c>
      <c r="CB2657">
        <v>7.2212200000000004E-2</v>
      </c>
      <c r="CC2657">
        <v>-4.9219899999999997E-2</v>
      </c>
      <c r="CD2657">
        <v>-1.7883900000000001E-2</v>
      </c>
      <c r="CE2657">
        <v>1.3497200000000001E-2</v>
      </c>
      <c r="CF2657">
        <v>1.0967599999999999E-2</v>
      </c>
      <c r="CG2657">
        <v>2.9753000000000002E-3</v>
      </c>
      <c r="CH2657">
        <v>9.8267000000000007E-3</v>
      </c>
      <c r="CI2657">
        <v>4.5011000000000002E-2</v>
      </c>
      <c r="CJ2657">
        <v>1.8665399999999999E-2</v>
      </c>
      <c r="CK2657">
        <v>-1.0056000000000001E-2</v>
      </c>
      <c r="CL2657">
        <v>-1.5681299999999999E-2</v>
      </c>
      <c r="CM2657">
        <v>5.9164500000000002E-2</v>
      </c>
      <c r="CN2657">
        <v>4.0726199999999997E-2</v>
      </c>
      <c r="CO2657">
        <v>9.1043799999999994E-2</v>
      </c>
      <c r="CP2657">
        <v>8.4447400000000006E-2</v>
      </c>
      <c r="CQ2657">
        <v>6.22867E-2</v>
      </c>
      <c r="CR2657">
        <v>4.8235999999999999E-3</v>
      </c>
      <c r="CS2657">
        <v>-0.1035987</v>
      </c>
      <c r="CT2657">
        <v>-0.21410480000000001</v>
      </c>
      <c r="CU2657">
        <v>-0.1490379</v>
      </c>
      <c r="CV2657">
        <v>-0.18899679999999999</v>
      </c>
      <c r="CW2657">
        <v>0.22654560000000001</v>
      </c>
      <c r="CX2657">
        <v>0.35743399999999997</v>
      </c>
      <c r="CY2657">
        <v>1.15137E-2</v>
      </c>
      <c r="CZ2657">
        <v>9.8695900000000003E-2</v>
      </c>
      <c r="DA2657">
        <v>-2.1936400000000002E-2</v>
      </c>
      <c r="DB2657">
        <v>7.2205999999999998E-3</v>
      </c>
      <c r="DC2657">
        <v>3.2160399999999999E-2</v>
      </c>
      <c r="DD2657">
        <v>2.8740999999999999E-2</v>
      </c>
      <c r="DE2657">
        <v>1.8841199999999999E-2</v>
      </c>
      <c r="DF2657">
        <v>2.4232400000000001E-2</v>
      </c>
      <c r="DG2657">
        <v>5.8283000000000001E-2</v>
      </c>
      <c r="DH2657">
        <v>2.97872E-2</v>
      </c>
      <c r="DI2657">
        <v>-2.063E-4</v>
      </c>
      <c r="DJ2657">
        <v>-3.6543999999999999E-3</v>
      </c>
      <c r="DK2657">
        <v>7.5408600000000006E-2</v>
      </c>
      <c r="DL2657">
        <v>5.9890199999999998E-2</v>
      </c>
      <c r="DM2657">
        <v>0.1128514</v>
      </c>
      <c r="DN2657">
        <v>0.10962280000000001</v>
      </c>
      <c r="DO2657">
        <v>9.1849E-2</v>
      </c>
      <c r="DP2657">
        <v>3.5779400000000003E-2</v>
      </c>
      <c r="DQ2657">
        <v>-7.08033E-2</v>
      </c>
      <c r="DR2657">
        <v>-0.18151790000000001</v>
      </c>
      <c r="DS2657">
        <v>-0.11607049999999999</v>
      </c>
      <c r="DT2657">
        <v>-0.15643319999999999</v>
      </c>
      <c r="DU2657">
        <v>0.25797219999999998</v>
      </c>
      <c r="DV2657">
        <v>0.38683620000000002</v>
      </c>
      <c r="DW2657">
        <v>4.0478199999999999E-2</v>
      </c>
      <c r="DX2657">
        <v>0.1251796</v>
      </c>
      <c r="DY2657">
        <v>5.3470999999999996E-3</v>
      </c>
      <c r="DZ2657">
        <v>3.2325E-2</v>
      </c>
      <c r="EA2657">
        <v>5.9107100000000003E-2</v>
      </c>
      <c r="EB2657">
        <v>5.4402899999999997E-2</v>
      </c>
      <c r="EC2657">
        <v>4.17492E-2</v>
      </c>
      <c r="ED2657">
        <v>4.5031799999999997E-2</v>
      </c>
      <c r="EE2657">
        <v>7.7445700000000006E-2</v>
      </c>
      <c r="EF2657">
        <v>4.5845299999999999E-2</v>
      </c>
      <c r="EG2657">
        <v>1.40152E-2</v>
      </c>
      <c r="EH2657">
        <v>1.37105E-2</v>
      </c>
      <c r="EI2657">
        <v>9.8862500000000006E-2</v>
      </c>
      <c r="EJ2657">
        <v>8.7560100000000002E-2</v>
      </c>
      <c r="EK2657">
        <v>0.14433799999999999</v>
      </c>
      <c r="EL2657">
        <v>0.14597199999999999</v>
      </c>
      <c r="EM2657">
        <v>0.13453219999999999</v>
      </c>
      <c r="EN2657">
        <v>8.0474699999999996E-2</v>
      </c>
      <c r="EO2657">
        <v>-2.3451900000000001E-2</v>
      </c>
      <c r="EP2657">
        <v>-0.13446749999999999</v>
      </c>
      <c r="EQ2657">
        <v>-6.8470900000000001E-2</v>
      </c>
      <c r="ER2657">
        <v>-0.1094165</v>
      </c>
      <c r="ES2657">
        <v>0.30334729999999999</v>
      </c>
      <c r="ET2657">
        <v>0.42928820000000001</v>
      </c>
      <c r="EU2657">
        <v>8.2298399999999994E-2</v>
      </c>
      <c r="EV2657">
        <v>0.1634178</v>
      </c>
      <c r="EW2657">
        <v>4.4740200000000001E-2</v>
      </c>
      <c r="EX2657">
        <v>6.8571900000000005E-2</v>
      </c>
      <c r="EY2657">
        <v>66.5</v>
      </c>
      <c r="EZ2657">
        <v>68</v>
      </c>
      <c r="FA2657">
        <v>67</v>
      </c>
      <c r="FB2657">
        <v>65.5</v>
      </c>
      <c r="FC2657">
        <v>64</v>
      </c>
      <c r="FD2657">
        <v>63.5</v>
      </c>
      <c r="FE2657">
        <v>63.5</v>
      </c>
      <c r="FF2657">
        <v>64.5</v>
      </c>
      <c r="FG2657">
        <v>69.5</v>
      </c>
      <c r="FH2657">
        <v>77</v>
      </c>
      <c r="FI2657">
        <v>85</v>
      </c>
      <c r="FJ2657">
        <v>92.5</v>
      </c>
      <c r="FK2657">
        <v>98.5</v>
      </c>
      <c r="FL2657">
        <v>103</v>
      </c>
      <c r="FM2657">
        <v>107</v>
      </c>
      <c r="FN2657">
        <v>109</v>
      </c>
      <c r="FO2657">
        <v>109</v>
      </c>
      <c r="FP2657">
        <v>109.5</v>
      </c>
      <c r="FQ2657">
        <v>105.5</v>
      </c>
      <c r="FR2657">
        <v>98.5</v>
      </c>
      <c r="FS2657">
        <v>92.5</v>
      </c>
      <c r="FT2657">
        <v>86.5</v>
      </c>
      <c r="FU2657">
        <v>80</v>
      </c>
      <c r="FV2657">
        <v>77.5</v>
      </c>
      <c r="FW2657">
        <v>0.54626669999999999</v>
      </c>
      <c r="FX2657">
        <v>2.7767300000000002E-2</v>
      </c>
      <c r="FY2657">
        <v>4.1033800000000002E-2</v>
      </c>
      <c r="FZ2657">
        <v>0</v>
      </c>
      <c r="GA2657">
        <v>0</v>
      </c>
    </row>
    <row r="2658" spans="1:183" x14ac:dyDescent="0.3">
      <c r="A2658" t="s">
        <v>60</v>
      </c>
      <c r="B2658" t="s">
        <v>53</v>
      </c>
      <c r="C2658" t="s">
        <v>54</v>
      </c>
      <c r="D2658" s="6">
        <v>44810</v>
      </c>
      <c r="E2658" s="46">
        <v>18</v>
      </c>
      <c r="F2658">
        <v>21</v>
      </c>
      <c r="G2658">
        <v>18</v>
      </c>
      <c r="H2658">
        <v>20</v>
      </c>
      <c r="I2658">
        <v>1355</v>
      </c>
      <c r="J2658">
        <v>65981</v>
      </c>
      <c r="K2658">
        <v>1.388388</v>
      </c>
      <c r="L2658">
        <v>1.163888</v>
      </c>
      <c r="M2658">
        <v>1.019201</v>
      </c>
      <c r="N2658">
        <v>0.90673890000000001</v>
      </c>
      <c r="O2658">
        <v>0.82247590000000004</v>
      </c>
      <c r="P2658">
        <v>0.7987223</v>
      </c>
      <c r="Q2658">
        <v>0.90032290000000004</v>
      </c>
      <c r="R2658">
        <v>0.95313349999999997</v>
      </c>
      <c r="S2658">
        <v>0.96737759999999995</v>
      </c>
      <c r="T2658">
        <v>1.1030690000000001</v>
      </c>
      <c r="U2658">
        <v>1.4031560000000001</v>
      </c>
      <c r="V2658">
        <v>1.766662</v>
      </c>
      <c r="W2658">
        <v>2.1721370000000002</v>
      </c>
      <c r="X2658">
        <v>2.6088710000000002</v>
      </c>
      <c r="Y2658">
        <v>2.7561249999999999</v>
      </c>
      <c r="Z2658">
        <v>2.8426269999999998</v>
      </c>
      <c r="AA2658">
        <v>2.820684</v>
      </c>
      <c r="AB2658">
        <v>2.9289049999999999</v>
      </c>
      <c r="AC2658">
        <v>2.7882699999999998</v>
      </c>
      <c r="AD2658">
        <v>2.5634030000000001</v>
      </c>
      <c r="AE2658">
        <v>2.3165300000000002</v>
      </c>
      <c r="AF2658">
        <v>2.0280990000000001</v>
      </c>
      <c r="AG2658">
        <v>1.662371</v>
      </c>
      <c r="AH2658">
        <v>1.2926089999999999</v>
      </c>
      <c r="AI2658">
        <v>-0.18354319999999999</v>
      </c>
      <c r="AJ2658">
        <v>-0.14686850000000001</v>
      </c>
      <c r="AK2658">
        <v>-0.1081807</v>
      </c>
      <c r="AL2658">
        <v>-6.4304600000000003E-2</v>
      </c>
      <c r="AM2658">
        <v>-6.3617400000000005E-2</v>
      </c>
      <c r="AN2658">
        <v>-6.8984400000000001E-2</v>
      </c>
      <c r="AO2658">
        <v>-3.5747800000000003E-2</v>
      </c>
      <c r="AP2658">
        <v>-5.57046E-2</v>
      </c>
      <c r="AQ2658">
        <v>-0.16122410000000001</v>
      </c>
      <c r="AR2658">
        <v>-0.12887029999999999</v>
      </c>
      <c r="AS2658">
        <v>-3.8779399999999999E-2</v>
      </c>
      <c r="AT2658">
        <v>-0.1215502</v>
      </c>
      <c r="AU2658">
        <v>-0.21534030000000001</v>
      </c>
      <c r="AV2658">
        <v>-0.2877342</v>
      </c>
      <c r="AW2658">
        <v>-0.37069390000000002</v>
      </c>
      <c r="AX2658">
        <v>-0.3448214</v>
      </c>
      <c r="AY2658">
        <v>-0.38460230000000001</v>
      </c>
      <c r="AZ2658">
        <v>9.6765500000000004E-2</v>
      </c>
      <c r="BA2658">
        <v>0.2844467</v>
      </c>
      <c r="BB2658">
        <v>0.204427</v>
      </c>
      <c r="BC2658">
        <v>-7.2011199999999997E-2</v>
      </c>
      <c r="BD2658">
        <v>-0.2402956</v>
      </c>
      <c r="BE2658">
        <v>-0.1317092</v>
      </c>
      <c r="BF2658">
        <v>-0.1280548</v>
      </c>
      <c r="BG2658">
        <v>-0.14816660000000001</v>
      </c>
      <c r="BH2658">
        <v>-0.11444650000000001</v>
      </c>
      <c r="BI2658">
        <v>-7.8439599999999998E-2</v>
      </c>
      <c r="BJ2658">
        <v>-3.81161E-2</v>
      </c>
      <c r="BK2658">
        <v>-4.1267600000000002E-2</v>
      </c>
      <c r="BL2658">
        <v>-4.9105900000000001E-2</v>
      </c>
      <c r="BM2658">
        <v>-1.1775000000000001E-2</v>
      </c>
      <c r="BN2658">
        <v>-3.1938300000000003E-2</v>
      </c>
      <c r="BO2658">
        <v>-0.13246530000000001</v>
      </c>
      <c r="BP2658">
        <v>-9.7898600000000002E-2</v>
      </c>
      <c r="BQ2658">
        <v>-3.0171E-3</v>
      </c>
      <c r="BR2658">
        <v>-7.8783800000000001E-2</v>
      </c>
      <c r="BS2658">
        <v>-0.16866970000000001</v>
      </c>
      <c r="BT2658">
        <v>-0.23879639999999999</v>
      </c>
      <c r="BU2658">
        <v>-0.32326179999999999</v>
      </c>
      <c r="BV2658">
        <v>-0.30106640000000001</v>
      </c>
      <c r="BW2658">
        <v>-0.34200439999999999</v>
      </c>
      <c r="BX2658">
        <v>0.1370854</v>
      </c>
      <c r="BY2658">
        <v>0.32462390000000002</v>
      </c>
      <c r="BZ2658">
        <v>0.24171380000000001</v>
      </c>
      <c r="CA2658">
        <v>-3.5560700000000001E-2</v>
      </c>
      <c r="CB2658">
        <v>-0.20287069999999999</v>
      </c>
      <c r="CC2658">
        <v>-9.7421900000000006E-2</v>
      </c>
      <c r="CD2658">
        <v>-9.7788E-2</v>
      </c>
      <c r="CE2658">
        <v>-0.12366480000000001</v>
      </c>
      <c r="CF2658">
        <v>-9.1991100000000006E-2</v>
      </c>
      <c r="CG2658">
        <v>-5.7840999999999997E-2</v>
      </c>
      <c r="CH2658">
        <v>-1.9978099999999999E-2</v>
      </c>
      <c r="CI2658">
        <v>-2.57883E-2</v>
      </c>
      <c r="CJ2658">
        <v>-3.5338000000000001E-2</v>
      </c>
      <c r="CK2658">
        <v>4.8285000000000003E-3</v>
      </c>
      <c r="CL2658">
        <v>-1.54778E-2</v>
      </c>
      <c r="CM2658">
        <v>-0.11254690000000001</v>
      </c>
      <c r="CN2658">
        <v>-7.6447699999999993E-2</v>
      </c>
      <c r="CO2658">
        <v>2.1751800000000002E-2</v>
      </c>
      <c r="CP2658">
        <v>-4.9163900000000003E-2</v>
      </c>
      <c r="CQ2658">
        <v>-0.13634579999999999</v>
      </c>
      <c r="CR2658">
        <v>-0.20490230000000001</v>
      </c>
      <c r="CS2658">
        <v>-0.29041040000000001</v>
      </c>
      <c r="CT2658">
        <v>-0.2707618</v>
      </c>
      <c r="CU2658">
        <v>-0.31250119999999998</v>
      </c>
      <c r="CV2658">
        <v>0.16501080000000001</v>
      </c>
      <c r="CW2658">
        <v>0.3524506</v>
      </c>
      <c r="CX2658">
        <v>0.26753850000000001</v>
      </c>
      <c r="CY2658">
        <v>-1.0315299999999999E-2</v>
      </c>
      <c r="CZ2658">
        <v>-0.1769503</v>
      </c>
      <c r="DA2658">
        <v>-7.3674600000000007E-2</v>
      </c>
      <c r="DB2658">
        <v>-7.6825299999999999E-2</v>
      </c>
      <c r="DC2658">
        <v>-9.9163100000000004E-2</v>
      </c>
      <c r="DD2658">
        <v>-6.9535700000000006E-2</v>
      </c>
      <c r="DE2658">
        <v>-3.7242299999999999E-2</v>
      </c>
      <c r="DF2658">
        <v>-1.8400000000000001E-3</v>
      </c>
      <c r="DG2658">
        <v>-1.0308899999999999E-2</v>
      </c>
      <c r="DH2658">
        <v>-2.1570200000000001E-2</v>
      </c>
      <c r="DI2658">
        <v>2.1432E-2</v>
      </c>
      <c r="DJ2658">
        <v>9.8259999999999992E-4</v>
      </c>
      <c r="DK2658">
        <v>-9.2628600000000005E-2</v>
      </c>
      <c r="DL2658">
        <v>-5.4996700000000003E-2</v>
      </c>
      <c r="DM2658">
        <v>4.6520699999999998E-2</v>
      </c>
      <c r="DN2658">
        <v>-1.9544099999999998E-2</v>
      </c>
      <c r="DO2658">
        <v>-0.1040219</v>
      </c>
      <c r="DP2658">
        <v>-0.1710082</v>
      </c>
      <c r="DQ2658">
        <v>-0.25755909999999999</v>
      </c>
      <c r="DR2658">
        <v>-0.24045720000000001</v>
      </c>
      <c r="DS2658">
        <v>-0.28299800000000003</v>
      </c>
      <c r="DT2658">
        <v>0.1929361</v>
      </c>
      <c r="DU2658">
        <v>0.38027729999999998</v>
      </c>
      <c r="DV2658">
        <v>0.29336329999999999</v>
      </c>
      <c r="DW2658">
        <v>1.4930199999999999E-2</v>
      </c>
      <c r="DX2658">
        <v>-0.15103</v>
      </c>
      <c r="DY2658">
        <v>-4.9927300000000001E-2</v>
      </c>
      <c r="DZ2658">
        <v>-5.5862599999999998E-2</v>
      </c>
      <c r="EA2658">
        <v>-6.3786499999999996E-2</v>
      </c>
      <c r="EB2658">
        <v>-3.7113699999999999E-2</v>
      </c>
      <c r="EC2658">
        <v>-7.5012000000000004E-3</v>
      </c>
      <c r="ED2658">
        <v>2.4348399999999999E-2</v>
      </c>
      <c r="EE2658">
        <v>1.20409E-2</v>
      </c>
      <c r="EF2658">
        <v>-1.6917E-3</v>
      </c>
      <c r="EG2658">
        <v>4.5404800000000002E-2</v>
      </c>
      <c r="EH2658">
        <v>2.4748900000000001E-2</v>
      </c>
      <c r="EI2658">
        <v>-6.3869700000000001E-2</v>
      </c>
      <c r="EJ2658">
        <v>-2.4025000000000001E-2</v>
      </c>
      <c r="EK2658">
        <v>8.2282999999999995E-2</v>
      </c>
      <c r="EL2658">
        <v>2.3222300000000001E-2</v>
      </c>
      <c r="EM2658">
        <v>-5.7351300000000001E-2</v>
      </c>
      <c r="EN2658">
        <v>-0.1220705</v>
      </c>
      <c r="EO2658">
        <v>-0.21012690000000001</v>
      </c>
      <c r="EP2658">
        <v>-0.19670219999999999</v>
      </c>
      <c r="EQ2658">
        <v>-0.24040010000000001</v>
      </c>
      <c r="ER2658">
        <v>0.23325599999999999</v>
      </c>
      <c r="ES2658">
        <v>0.42045460000000001</v>
      </c>
      <c r="ET2658">
        <v>0.33065020000000001</v>
      </c>
      <c r="EU2658">
        <v>5.1380700000000001E-2</v>
      </c>
      <c r="EV2658">
        <v>-0.1136051</v>
      </c>
      <c r="EW2658">
        <v>-1.5640000000000001E-2</v>
      </c>
      <c r="EX2658">
        <v>-2.5595799999999998E-2</v>
      </c>
      <c r="EY2658">
        <v>73</v>
      </c>
      <c r="EZ2658">
        <v>73</v>
      </c>
      <c r="FA2658">
        <v>72.5</v>
      </c>
      <c r="FB2658">
        <v>70</v>
      </c>
      <c r="FC2658">
        <v>69.5</v>
      </c>
      <c r="FD2658">
        <v>68.5</v>
      </c>
      <c r="FE2658">
        <v>69</v>
      </c>
      <c r="FF2658">
        <v>72</v>
      </c>
      <c r="FG2658">
        <v>76</v>
      </c>
      <c r="FH2658">
        <v>82</v>
      </c>
      <c r="FI2658">
        <v>90.5</v>
      </c>
      <c r="FJ2658">
        <v>98.5</v>
      </c>
      <c r="FK2658">
        <v>104.5</v>
      </c>
      <c r="FL2658">
        <v>109</v>
      </c>
      <c r="FM2658">
        <v>99</v>
      </c>
      <c r="FN2658">
        <v>96.5</v>
      </c>
      <c r="FO2658">
        <v>96.5</v>
      </c>
      <c r="FP2658">
        <v>93</v>
      </c>
      <c r="FQ2658">
        <v>89.5</v>
      </c>
      <c r="FR2658">
        <v>85.5</v>
      </c>
      <c r="FS2658">
        <v>82</v>
      </c>
      <c r="FT2658">
        <v>79</v>
      </c>
      <c r="FU2658">
        <v>75.5</v>
      </c>
      <c r="FV2658">
        <v>74</v>
      </c>
      <c r="FW2658">
        <v>0.55772759999999999</v>
      </c>
      <c r="FX2658">
        <v>2.5488199999999999E-2</v>
      </c>
      <c r="FY2658">
        <v>2.9956900000000002E-2</v>
      </c>
      <c r="FZ2658">
        <v>0</v>
      </c>
      <c r="GA2658">
        <v>0</v>
      </c>
    </row>
    <row r="2659" spans="1:183" x14ac:dyDescent="0.3">
      <c r="A2659" t="s">
        <v>60</v>
      </c>
      <c r="B2659" t="s">
        <v>53</v>
      </c>
      <c r="C2659" t="s">
        <v>54</v>
      </c>
      <c r="D2659" s="6">
        <v>44811</v>
      </c>
      <c r="FZ2659">
        <v>0</v>
      </c>
      <c r="GA2659">
        <v>1</v>
      </c>
    </row>
    <row r="2660" spans="1:183" x14ac:dyDescent="0.3">
      <c r="A2660" t="s">
        <v>60</v>
      </c>
      <c r="B2660" t="s">
        <v>53</v>
      </c>
      <c r="C2660" t="s">
        <v>54</v>
      </c>
      <c r="D2660" s="6">
        <v>44812</v>
      </c>
      <c r="E2660" s="46">
        <v>18</v>
      </c>
      <c r="F2660">
        <v>19</v>
      </c>
      <c r="G2660">
        <v>18</v>
      </c>
      <c r="H2660">
        <v>19</v>
      </c>
      <c r="I2660">
        <v>1355</v>
      </c>
      <c r="J2660">
        <v>65875</v>
      </c>
      <c r="K2660">
        <v>0.92435279999999997</v>
      </c>
      <c r="L2660">
        <v>0.80787469999999995</v>
      </c>
      <c r="M2660">
        <v>0.7234334</v>
      </c>
      <c r="N2660">
        <v>0.70121</v>
      </c>
      <c r="O2660">
        <v>0.67818480000000003</v>
      </c>
      <c r="P2660">
        <v>0.68027090000000001</v>
      </c>
      <c r="Q2660">
        <v>0.73572179999999998</v>
      </c>
      <c r="R2660">
        <v>0.81436260000000005</v>
      </c>
      <c r="S2660">
        <v>0.79483839999999994</v>
      </c>
      <c r="T2660">
        <v>0.85270679999999999</v>
      </c>
      <c r="U2660">
        <v>0.95843089999999997</v>
      </c>
      <c r="V2660">
        <v>1.1698409999999999</v>
      </c>
      <c r="W2660">
        <v>1.5047299999999999</v>
      </c>
      <c r="X2660">
        <v>1.8398490000000001</v>
      </c>
      <c r="Y2660">
        <v>2.224364</v>
      </c>
      <c r="Z2660">
        <v>2.5624180000000001</v>
      </c>
      <c r="AA2660">
        <v>2.8073969999999999</v>
      </c>
      <c r="AB2660">
        <v>3.0193349999999999</v>
      </c>
      <c r="AC2660">
        <v>3.0519829999999999</v>
      </c>
      <c r="AD2660">
        <v>2.8254290000000002</v>
      </c>
      <c r="AE2660">
        <v>2.5489009999999999</v>
      </c>
      <c r="AF2660">
        <v>2.1128900000000002</v>
      </c>
      <c r="AG2660">
        <v>1.6679360000000001</v>
      </c>
      <c r="AH2660">
        <v>1.3041320000000001</v>
      </c>
      <c r="AI2660">
        <v>-8.4028500000000006E-2</v>
      </c>
      <c r="AJ2660">
        <v>-7.1491100000000002E-2</v>
      </c>
      <c r="AK2660">
        <v>-6.8682699999999999E-2</v>
      </c>
      <c r="AL2660">
        <v>-2.8725799999999999E-2</v>
      </c>
      <c r="AM2660">
        <v>-1.18745E-2</v>
      </c>
      <c r="AN2660">
        <v>-7.9822999999999995E-3</v>
      </c>
      <c r="AO2660">
        <v>-4.4014600000000001E-2</v>
      </c>
      <c r="AP2660">
        <v>-5.9260500000000001E-2</v>
      </c>
      <c r="AQ2660">
        <v>-4.5880999999999998E-2</v>
      </c>
      <c r="AR2660">
        <v>-2.9148500000000001E-2</v>
      </c>
      <c r="AS2660">
        <v>5.1116099999999998E-2</v>
      </c>
      <c r="AT2660">
        <v>4.453E-2</v>
      </c>
      <c r="AU2660">
        <v>-1.81271E-2</v>
      </c>
      <c r="AV2660">
        <v>-8.2072099999999995E-2</v>
      </c>
      <c r="AW2660">
        <v>-0.1724455</v>
      </c>
      <c r="AX2660">
        <v>-0.25706849999999998</v>
      </c>
      <c r="AY2660">
        <v>-0.2961087</v>
      </c>
      <c r="AZ2660">
        <v>8.9100899999999997E-2</v>
      </c>
      <c r="BA2660">
        <v>0.23039299999999999</v>
      </c>
      <c r="BB2660">
        <v>-0.36374089999999998</v>
      </c>
      <c r="BC2660">
        <v>-0.35077439999999999</v>
      </c>
      <c r="BD2660">
        <v>-0.23253650000000001</v>
      </c>
      <c r="BE2660">
        <v>-0.1547548</v>
      </c>
      <c r="BF2660">
        <v>-8.3609799999999998E-2</v>
      </c>
      <c r="BG2660">
        <v>-5.6904700000000003E-2</v>
      </c>
      <c r="BH2660">
        <v>-4.6411500000000001E-2</v>
      </c>
      <c r="BI2660">
        <v>-4.7113700000000001E-2</v>
      </c>
      <c r="BJ2660">
        <v>-9.2890000000000004E-3</v>
      </c>
      <c r="BK2660">
        <v>6.5947999999999996E-3</v>
      </c>
      <c r="BL2660">
        <v>7.0933999999999997E-3</v>
      </c>
      <c r="BM2660">
        <v>-2.7544599999999999E-2</v>
      </c>
      <c r="BN2660">
        <v>-4.0436100000000003E-2</v>
      </c>
      <c r="BO2660">
        <v>-2.3596499999999999E-2</v>
      </c>
      <c r="BP2660">
        <v>-3.3796E-3</v>
      </c>
      <c r="BQ2660">
        <v>7.7306100000000003E-2</v>
      </c>
      <c r="BR2660">
        <v>7.4372300000000002E-2</v>
      </c>
      <c r="BS2660">
        <v>1.7960199999999999E-2</v>
      </c>
      <c r="BT2660">
        <v>-4.2974699999999998E-2</v>
      </c>
      <c r="BU2660">
        <v>-0.13067419999999999</v>
      </c>
      <c r="BV2660">
        <v>-0.21501500000000001</v>
      </c>
      <c r="BW2660">
        <v>-0.2535965</v>
      </c>
      <c r="BX2660">
        <v>0.13045709999999999</v>
      </c>
      <c r="BY2660">
        <v>0.27102340000000003</v>
      </c>
      <c r="BZ2660">
        <v>-0.32227620000000001</v>
      </c>
      <c r="CA2660">
        <v>-0.30953350000000002</v>
      </c>
      <c r="CB2660">
        <v>-0.1944179</v>
      </c>
      <c r="CC2660">
        <v>-0.1193959</v>
      </c>
      <c r="CD2660">
        <v>-5.2326699999999997E-2</v>
      </c>
      <c r="CE2660">
        <v>-3.8118899999999997E-2</v>
      </c>
      <c r="CF2660">
        <v>-2.9041399999999998E-2</v>
      </c>
      <c r="CG2660">
        <v>-3.2175099999999998E-2</v>
      </c>
      <c r="CH2660">
        <v>4.1729000000000002E-3</v>
      </c>
      <c r="CI2660">
        <v>1.93866E-2</v>
      </c>
      <c r="CJ2660">
        <v>1.75347E-2</v>
      </c>
      <c r="CK2660">
        <v>-1.6137599999999998E-2</v>
      </c>
      <c r="CL2660">
        <v>-2.7398499999999999E-2</v>
      </c>
      <c r="CM2660">
        <v>-8.1623000000000008E-3</v>
      </c>
      <c r="CN2660">
        <v>1.4467900000000001E-2</v>
      </c>
      <c r="CO2660">
        <v>9.5445299999999997E-2</v>
      </c>
      <c r="CP2660">
        <v>9.5041E-2</v>
      </c>
      <c r="CQ2660">
        <v>4.2954100000000002E-2</v>
      </c>
      <c r="CR2660">
        <v>-1.5895900000000001E-2</v>
      </c>
      <c r="CS2660">
        <v>-0.1017435</v>
      </c>
      <c r="CT2660">
        <v>-0.18588879999999999</v>
      </c>
      <c r="CU2660">
        <v>-0.22415270000000001</v>
      </c>
      <c r="CV2660">
        <v>0.1591002</v>
      </c>
      <c r="CW2660">
        <v>0.29916379999999998</v>
      </c>
      <c r="CX2660">
        <v>-0.29355789999999998</v>
      </c>
      <c r="CY2660">
        <v>-0.2809702</v>
      </c>
      <c r="CZ2660">
        <v>-0.1680171</v>
      </c>
      <c r="DA2660">
        <v>-9.4906400000000002E-2</v>
      </c>
      <c r="DB2660">
        <v>-3.0660099999999999E-2</v>
      </c>
      <c r="DC2660">
        <v>-1.9332999999999999E-2</v>
      </c>
      <c r="DD2660">
        <v>-1.1671300000000001E-2</v>
      </c>
      <c r="DE2660">
        <v>-1.7236399999999999E-2</v>
      </c>
      <c r="DF2660">
        <v>1.7634799999999999E-2</v>
      </c>
      <c r="DG2660">
        <v>3.2178400000000003E-2</v>
      </c>
      <c r="DH2660">
        <v>2.79761E-2</v>
      </c>
      <c r="DI2660">
        <v>-4.7305000000000003E-3</v>
      </c>
      <c r="DJ2660">
        <v>-1.43608E-2</v>
      </c>
      <c r="DK2660">
        <v>7.2719000000000004E-3</v>
      </c>
      <c r="DL2660">
        <v>3.2315499999999997E-2</v>
      </c>
      <c r="DM2660">
        <v>0.1135845</v>
      </c>
      <c r="DN2660">
        <v>0.1157097</v>
      </c>
      <c r="DO2660">
        <v>6.7948099999999997E-2</v>
      </c>
      <c r="DP2660">
        <v>1.1182900000000001E-2</v>
      </c>
      <c r="DQ2660">
        <v>-7.2812799999999997E-2</v>
      </c>
      <c r="DR2660">
        <v>-0.1567626</v>
      </c>
      <c r="DS2660">
        <v>-0.19470889999999999</v>
      </c>
      <c r="DT2660">
        <v>0.1877434</v>
      </c>
      <c r="DU2660">
        <v>0.32730429999999999</v>
      </c>
      <c r="DV2660">
        <v>-0.26483960000000001</v>
      </c>
      <c r="DW2660">
        <v>-0.25240679999999999</v>
      </c>
      <c r="DX2660">
        <v>-0.1416163</v>
      </c>
      <c r="DY2660">
        <v>-7.0416999999999993E-2</v>
      </c>
      <c r="DZ2660">
        <v>-8.9934999999999998E-3</v>
      </c>
      <c r="EA2660">
        <v>7.7907000000000002E-3</v>
      </c>
      <c r="EB2660">
        <v>1.34083E-2</v>
      </c>
      <c r="EC2660">
        <v>4.3325999999999998E-3</v>
      </c>
      <c r="ED2660">
        <v>3.7071600000000003E-2</v>
      </c>
      <c r="EE2660">
        <v>5.0647699999999997E-2</v>
      </c>
      <c r="EF2660">
        <v>4.3051800000000001E-2</v>
      </c>
      <c r="EG2660">
        <v>1.17395E-2</v>
      </c>
      <c r="EH2660">
        <v>4.4634999999999996E-3</v>
      </c>
      <c r="EI2660">
        <v>2.95564E-2</v>
      </c>
      <c r="EJ2660">
        <v>5.8084400000000001E-2</v>
      </c>
      <c r="EK2660">
        <v>0.1397745</v>
      </c>
      <c r="EL2660">
        <v>0.14555199999999999</v>
      </c>
      <c r="EM2660">
        <v>0.1040353</v>
      </c>
      <c r="EN2660">
        <v>5.02803E-2</v>
      </c>
      <c r="EO2660">
        <v>-3.10414E-2</v>
      </c>
      <c r="EP2660">
        <v>-0.11470909999999999</v>
      </c>
      <c r="EQ2660">
        <v>-0.15219679999999999</v>
      </c>
      <c r="ER2660">
        <v>0.22909959999999999</v>
      </c>
      <c r="ES2660">
        <v>0.3679346</v>
      </c>
      <c r="ET2660">
        <v>-0.22337499999999999</v>
      </c>
      <c r="EU2660">
        <v>-0.21116589999999999</v>
      </c>
      <c r="EV2660">
        <v>-0.1034978</v>
      </c>
      <c r="EW2660">
        <v>-3.5058100000000002E-2</v>
      </c>
      <c r="EX2660">
        <v>2.22895E-2</v>
      </c>
      <c r="EY2660">
        <v>69</v>
      </c>
      <c r="EZ2660">
        <v>66</v>
      </c>
      <c r="FA2660">
        <v>64.5</v>
      </c>
      <c r="FB2660">
        <v>63.5</v>
      </c>
      <c r="FC2660">
        <v>63.5</v>
      </c>
      <c r="FD2660">
        <v>62.5</v>
      </c>
      <c r="FE2660">
        <v>61.5</v>
      </c>
      <c r="FF2660">
        <v>63</v>
      </c>
      <c r="FG2660">
        <v>67.5</v>
      </c>
      <c r="FH2660">
        <v>74</v>
      </c>
      <c r="FI2660">
        <v>83</v>
      </c>
      <c r="FJ2660">
        <v>90.5</v>
      </c>
      <c r="FK2660">
        <v>96.5</v>
      </c>
      <c r="FL2660">
        <v>101</v>
      </c>
      <c r="FM2660">
        <v>100.5</v>
      </c>
      <c r="FN2660">
        <v>103</v>
      </c>
      <c r="FO2660">
        <v>104</v>
      </c>
      <c r="FP2660">
        <v>103</v>
      </c>
      <c r="FQ2660">
        <v>99</v>
      </c>
      <c r="FR2660">
        <v>93</v>
      </c>
      <c r="FS2660">
        <v>85.5</v>
      </c>
      <c r="FT2660">
        <v>79.5</v>
      </c>
      <c r="FU2660">
        <v>74</v>
      </c>
      <c r="FV2660">
        <v>68.5</v>
      </c>
      <c r="FW2660">
        <v>0.48163460000000002</v>
      </c>
      <c r="FX2660">
        <v>3.8285300000000001E-2</v>
      </c>
      <c r="FY2660">
        <v>3.8285300000000001E-2</v>
      </c>
      <c r="FZ2660">
        <v>0</v>
      </c>
      <c r="GA2660">
        <v>0</v>
      </c>
    </row>
    <row r="2661" spans="1:183" x14ac:dyDescent="0.3">
      <c r="A2661" t="s">
        <v>60</v>
      </c>
      <c r="B2661" t="s">
        <v>53</v>
      </c>
      <c r="C2661" t="s">
        <v>54</v>
      </c>
      <c r="D2661" s="6">
        <v>44813</v>
      </c>
      <c r="FZ2661">
        <v>0</v>
      </c>
      <c r="GA2661">
        <v>1</v>
      </c>
    </row>
    <row r="2662" spans="1:183" x14ac:dyDescent="0.3">
      <c r="A2662" t="s">
        <v>60</v>
      </c>
      <c r="B2662" t="s">
        <v>53</v>
      </c>
      <c r="C2662" t="s">
        <v>95</v>
      </c>
      <c r="D2662" s="6">
        <v>44753</v>
      </c>
      <c r="FZ2662">
        <v>0</v>
      </c>
      <c r="GA2662">
        <v>1</v>
      </c>
    </row>
    <row r="2663" spans="1:183" x14ac:dyDescent="0.3">
      <c r="A2663" t="s">
        <v>60</v>
      </c>
      <c r="B2663" t="s">
        <v>53</v>
      </c>
      <c r="C2663" t="s">
        <v>95</v>
      </c>
      <c r="D2663" s="6">
        <v>44758</v>
      </c>
      <c r="FZ2663">
        <v>0</v>
      </c>
      <c r="GA2663">
        <v>1</v>
      </c>
    </row>
    <row r="2664" spans="1:183" x14ac:dyDescent="0.3">
      <c r="A2664" t="s">
        <v>60</v>
      </c>
      <c r="B2664" t="s">
        <v>53</v>
      </c>
      <c r="C2664" t="s">
        <v>95</v>
      </c>
      <c r="D2664" s="6">
        <v>44759</v>
      </c>
      <c r="FZ2664">
        <v>0</v>
      </c>
      <c r="GA2664">
        <v>1</v>
      </c>
    </row>
    <row r="2665" spans="1:183" x14ac:dyDescent="0.3">
      <c r="A2665" t="s">
        <v>60</v>
      </c>
      <c r="B2665" t="s">
        <v>53</v>
      </c>
      <c r="C2665" t="s">
        <v>95</v>
      </c>
      <c r="D2665" s="6">
        <v>44766</v>
      </c>
      <c r="FZ2665">
        <v>0</v>
      </c>
      <c r="GA2665">
        <v>1</v>
      </c>
    </row>
    <row r="2666" spans="1:183" x14ac:dyDescent="0.3">
      <c r="A2666" t="s">
        <v>60</v>
      </c>
      <c r="B2666" t="s">
        <v>53</v>
      </c>
      <c r="C2666" t="s">
        <v>95</v>
      </c>
      <c r="D2666" s="6">
        <v>44771</v>
      </c>
      <c r="FZ2666">
        <v>0</v>
      </c>
      <c r="GA2666">
        <v>1</v>
      </c>
    </row>
    <row r="2667" spans="1:183" x14ac:dyDescent="0.3">
      <c r="A2667" t="s">
        <v>60</v>
      </c>
      <c r="B2667" t="s">
        <v>53</v>
      </c>
      <c r="C2667" t="s">
        <v>95</v>
      </c>
      <c r="D2667" s="6">
        <v>44789</v>
      </c>
      <c r="FZ2667">
        <v>0</v>
      </c>
      <c r="GA2667">
        <v>1</v>
      </c>
    </row>
    <row r="2668" spans="1:183" x14ac:dyDescent="0.3">
      <c r="A2668" t="s">
        <v>60</v>
      </c>
      <c r="B2668" t="s">
        <v>53</v>
      </c>
      <c r="C2668" t="s">
        <v>95</v>
      </c>
      <c r="D2668" s="6">
        <v>44790</v>
      </c>
      <c r="FZ2668">
        <v>0</v>
      </c>
      <c r="GA2668">
        <v>1</v>
      </c>
    </row>
    <row r="2669" spans="1:183" x14ac:dyDescent="0.3">
      <c r="A2669" t="s">
        <v>60</v>
      </c>
      <c r="B2669" t="s">
        <v>53</v>
      </c>
      <c r="C2669" t="s">
        <v>95</v>
      </c>
      <c r="D2669" s="6">
        <v>44792</v>
      </c>
      <c r="FZ2669">
        <v>0</v>
      </c>
      <c r="GA2669">
        <v>1</v>
      </c>
    </row>
    <row r="2670" spans="1:183" x14ac:dyDescent="0.3">
      <c r="A2670" t="s">
        <v>60</v>
      </c>
      <c r="B2670" t="s">
        <v>53</v>
      </c>
      <c r="C2670" t="s">
        <v>95</v>
      </c>
      <c r="D2670" s="6">
        <v>44806</v>
      </c>
      <c r="FZ2670">
        <v>0</v>
      </c>
      <c r="GA2670">
        <v>1</v>
      </c>
    </row>
    <row r="2671" spans="1:183" x14ac:dyDescent="0.3">
      <c r="A2671" t="s">
        <v>60</v>
      </c>
      <c r="B2671" t="s">
        <v>53</v>
      </c>
      <c r="C2671" t="s">
        <v>95</v>
      </c>
      <c r="D2671" s="6">
        <v>44809</v>
      </c>
      <c r="FZ2671">
        <v>0</v>
      </c>
      <c r="GA2671">
        <v>1</v>
      </c>
    </row>
    <row r="2672" spans="1:183" x14ac:dyDescent="0.3">
      <c r="A2672" t="s">
        <v>60</v>
      </c>
      <c r="B2672" t="s">
        <v>53</v>
      </c>
      <c r="C2672" t="s">
        <v>95</v>
      </c>
      <c r="D2672" s="6">
        <v>44810</v>
      </c>
      <c r="FZ2672">
        <v>0</v>
      </c>
      <c r="GA2672">
        <v>1</v>
      </c>
    </row>
    <row r="2673" spans="1:183" x14ac:dyDescent="0.3">
      <c r="A2673" t="s">
        <v>60</v>
      </c>
      <c r="B2673" t="s">
        <v>53</v>
      </c>
      <c r="C2673" t="s">
        <v>95</v>
      </c>
      <c r="D2673" s="6">
        <v>44811</v>
      </c>
      <c r="FZ2673">
        <v>0</v>
      </c>
      <c r="GA2673">
        <v>1</v>
      </c>
    </row>
    <row r="2674" spans="1:183" x14ac:dyDescent="0.3">
      <c r="A2674" t="s">
        <v>60</v>
      </c>
      <c r="B2674" t="s">
        <v>53</v>
      </c>
      <c r="C2674" t="s">
        <v>95</v>
      </c>
      <c r="D2674" s="6">
        <v>44812</v>
      </c>
      <c r="FZ2674">
        <v>0</v>
      </c>
      <c r="GA2674">
        <v>1</v>
      </c>
    </row>
    <row r="2675" spans="1:183" x14ac:dyDescent="0.3">
      <c r="A2675" t="s">
        <v>60</v>
      </c>
      <c r="B2675" t="s">
        <v>53</v>
      </c>
      <c r="C2675" t="s">
        <v>95</v>
      </c>
      <c r="D2675" s="6">
        <v>44813</v>
      </c>
      <c r="FZ2675">
        <v>0</v>
      </c>
      <c r="GA2675">
        <v>1</v>
      </c>
    </row>
    <row r="2676" spans="1:183" x14ac:dyDescent="0.3">
      <c r="A2676" t="s">
        <v>60</v>
      </c>
      <c r="B2676" t="s">
        <v>53</v>
      </c>
      <c r="C2676" t="s">
        <v>104</v>
      </c>
      <c r="D2676" s="6">
        <v>44753</v>
      </c>
      <c r="FZ2676">
        <v>0</v>
      </c>
      <c r="GA2676">
        <v>1</v>
      </c>
    </row>
    <row r="2677" spans="1:183" x14ac:dyDescent="0.3">
      <c r="A2677" t="s">
        <v>60</v>
      </c>
      <c r="B2677" t="s">
        <v>53</v>
      </c>
      <c r="C2677" t="s">
        <v>104</v>
      </c>
      <c r="D2677" s="6">
        <v>44758</v>
      </c>
      <c r="FZ2677">
        <v>0</v>
      </c>
      <c r="GA2677">
        <v>1</v>
      </c>
    </row>
    <row r="2678" spans="1:183" x14ac:dyDescent="0.3">
      <c r="A2678" t="s">
        <v>60</v>
      </c>
      <c r="B2678" t="s">
        <v>53</v>
      </c>
      <c r="C2678" t="s">
        <v>104</v>
      </c>
      <c r="D2678" s="6">
        <v>44759</v>
      </c>
      <c r="FZ2678">
        <v>0</v>
      </c>
      <c r="GA2678">
        <v>1</v>
      </c>
    </row>
    <row r="2679" spans="1:183" x14ac:dyDescent="0.3">
      <c r="A2679" t="s">
        <v>60</v>
      </c>
      <c r="B2679" t="s">
        <v>53</v>
      </c>
      <c r="C2679" t="s">
        <v>104</v>
      </c>
      <c r="D2679" s="6">
        <v>44766</v>
      </c>
      <c r="FZ2679">
        <v>0</v>
      </c>
      <c r="GA2679">
        <v>1</v>
      </c>
    </row>
    <row r="2680" spans="1:183" x14ac:dyDescent="0.3">
      <c r="A2680" t="s">
        <v>60</v>
      </c>
      <c r="B2680" t="s">
        <v>53</v>
      </c>
      <c r="C2680" t="s">
        <v>104</v>
      </c>
      <c r="D2680" s="6">
        <v>44771</v>
      </c>
      <c r="FZ2680">
        <v>0</v>
      </c>
      <c r="GA2680">
        <v>1</v>
      </c>
    </row>
    <row r="2681" spans="1:183" x14ac:dyDescent="0.3">
      <c r="A2681" t="s">
        <v>60</v>
      </c>
      <c r="B2681" t="s">
        <v>53</v>
      </c>
      <c r="C2681" t="s">
        <v>104</v>
      </c>
      <c r="D2681" s="6">
        <v>44789</v>
      </c>
      <c r="FZ2681">
        <v>0</v>
      </c>
      <c r="GA2681">
        <v>1</v>
      </c>
    </row>
    <row r="2682" spans="1:183" x14ac:dyDescent="0.3">
      <c r="A2682" t="s">
        <v>60</v>
      </c>
      <c r="B2682" t="s">
        <v>53</v>
      </c>
      <c r="C2682" t="s">
        <v>104</v>
      </c>
      <c r="D2682" s="6">
        <v>44790</v>
      </c>
      <c r="FZ2682">
        <v>0</v>
      </c>
      <c r="GA2682">
        <v>1</v>
      </c>
    </row>
    <row r="2683" spans="1:183" x14ac:dyDescent="0.3">
      <c r="A2683" t="s">
        <v>60</v>
      </c>
      <c r="B2683" t="s">
        <v>53</v>
      </c>
      <c r="C2683" t="s">
        <v>104</v>
      </c>
      <c r="D2683" s="6">
        <v>44792</v>
      </c>
      <c r="FZ2683">
        <v>0</v>
      </c>
      <c r="GA2683">
        <v>1</v>
      </c>
    </row>
    <row r="2684" spans="1:183" x14ac:dyDescent="0.3">
      <c r="A2684" t="s">
        <v>60</v>
      </c>
      <c r="B2684" t="s">
        <v>53</v>
      </c>
      <c r="C2684" t="s">
        <v>104</v>
      </c>
      <c r="D2684" s="6">
        <v>44806</v>
      </c>
      <c r="FZ2684">
        <v>0</v>
      </c>
      <c r="GA2684">
        <v>1</v>
      </c>
    </row>
    <row r="2685" spans="1:183" x14ac:dyDescent="0.3">
      <c r="A2685" t="s">
        <v>60</v>
      </c>
      <c r="B2685" t="s">
        <v>53</v>
      </c>
      <c r="C2685" t="s">
        <v>104</v>
      </c>
      <c r="D2685" s="6">
        <v>44809</v>
      </c>
      <c r="FZ2685">
        <v>0</v>
      </c>
      <c r="GA2685">
        <v>1</v>
      </c>
    </row>
    <row r="2686" spans="1:183" x14ac:dyDescent="0.3">
      <c r="A2686" t="s">
        <v>60</v>
      </c>
      <c r="B2686" t="s">
        <v>53</v>
      </c>
      <c r="C2686" t="s">
        <v>104</v>
      </c>
      <c r="D2686" s="6">
        <v>44810</v>
      </c>
      <c r="FZ2686">
        <v>0</v>
      </c>
      <c r="GA2686">
        <v>1</v>
      </c>
    </row>
    <row r="2687" spans="1:183" x14ac:dyDescent="0.3">
      <c r="A2687" t="s">
        <v>60</v>
      </c>
      <c r="B2687" t="s">
        <v>53</v>
      </c>
      <c r="C2687" t="s">
        <v>104</v>
      </c>
      <c r="D2687" s="6">
        <v>44811</v>
      </c>
      <c r="FZ2687">
        <v>0</v>
      </c>
      <c r="GA2687">
        <v>1</v>
      </c>
    </row>
    <row r="2688" spans="1:183" x14ac:dyDescent="0.3">
      <c r="A2688" t="s">
        <v>60</v>
      </c>
      <c r="B2688" t="s">
        <v>53</v>
      </c>
      <c r="C2688" t="s">
        <v>104</v>
      </c>
      <c r="D2688" s="6">
        <v>44812</v>
      </c>
      <c r="FZ2688">
        <v>0</v>
      </c>
      <c r="GA2688">
        <v>1</v>
      </c>
    </row>
    <row r="2689" spans="1:183" x14ac:dyDescent="0.3">
      <c r="A2689" t="s">
        <v>60</v>
      </c>
      <c r="B2689" t="s">
        <v>53</v>
      </c>
      <c r="C2689" t="s">
        <v>104</v>
      </c>
      <c r="D2689" s="6">
        <v>44813</v>
      </c>
      <c r="FZ2689">
        <v>0</v>
      </c>
      <c r="GA2689">
        <v>1</v>
      </c>
    </row>
    <row r="2690" spans="1:183" x14ac:dyDescent="0.3">
      <c r="A2690" t="s">
        <v>60</v>
      </c>
      <c r="B2690" t="s">
        <v>53</v>
      </c>
      <c r="C2690" t="s">
        <v>94</v>
      </c>
      <c r="D2690" s="6">
        <v>44753</v>
      </c>
      <c r="FZ2690">
        <v>0</v>
      </c>
      <c r="GA2690">
        <v>1</v>
      </c>
    </row>
    <row r="2691" spans="1:183" x14ac:dyDescent="0.3">
      <c r="A2691" t="s">
        <v>60</v>
      </c>
      <c r="B2691" t="s">
        <v>53</v>
      </c>
      <c r="C2691" t="s">
        <v>94</v>
      </c>
      <c r="D2691" s="6">
        <v>44758</v>
      </c>
      <c r="FZ2691">
        <v>0</v>
      </c>
      <c r="GA2691">
        <v>1</v>
      </c>
    </row>
    <row r="2692" spans="1:183" x14ac:dyDescent="0.3">
      <c r="A2692" t="s">
        <v>60</v>
      </c>
      <c r="B2692" t="s">
        <v>53</v>
      </c>
      <c r="C2692" t="s">
        <v>94</v>
      </c>
      <c r="D2692" s="6">
        <v>44759</v>
      </c>
      <c r="FZ2692">
        <v>0</v>
      </c>
      <c r="GA2692">
        <v>1</v>
      </c>
    </row>
    <row r="2693" spans="1:183" x14ac:dyDescent="0.3">
      <c r="A2693" t="s">
        <v>60</v>
      </c>
      <c r="B2693" t="s">
        <v>53</v>
      </c>
      <c r="C2693" t="s">
        <v>94</v>
      </c>
      <c r="D2693" s="6">
        <v>44766</v>
      </c>
      <c r="FZ2693">
        <v>0</v>
      </c>
      <c r="GA2693">
        <v>1</v>
      </c>
    </row>
    <row r="2694" spans="1:183" x14ac:dyDescent="0.3">
      <c r="A2694" t="s">
        <v>60</v>
      </c>
      <c r="B2694" t="s">
        <v>53</v>
      </c>
      <c r="C2694" t="s">
        <v>94</v>
      </c>
      <c r="D2694" s="6">
        <v>44771</v>
      </c>
      <c r="FZ2694">
        <v>0</v>
      </c>
      <c r="GA2694">
        <v>1</v>
      </c>
    </row>
    <row r="2695" spans="1:183" x14ac:dyDescent="0.3">
      <c r="A2695" t="s">
        <v>60</v>
      </c>
      <c r="B2695" t="s">
        <v>53</v>
      </c>
      <c r="C2695" t="s">
        <v>94</v>
      </c>
      <c r="D2695" s="6">
        <v>44789</v>
      </c>
      <c r="FZ2695">
        <v>0</v>
      </c>
      <c r="GA2695">
        <v>1</v>
      </c>
    </row>
    <row r="2696" spans="1:183" x14ac:dyDescent="0.3">
      <c r="A2696" t="s">
        <v>60</v>
      </c>
      <c r="B2696" t="s">
        <v>53</v>
      </c>
      <c r="C2696" t="s">
        <v>94</v>
      </c>
      <c r="D2696" s="6">
        <v>44790</v>
      </c>
      <c r="FZ2696">
        <v>0</v>
      </c>
      <c r="GA2696">
        <v>1</v>
      </c>
    </row>
    <row r="2697" spans="1:183" x14ac:dyDescent="0.3">
      <c r="A2697" t="s">
        <v>60</v>
      </c>
      <c r="B2697" t="s">
        <v>53</v>
      </c>
      <c r="C2697" t="s">
        <v>94</v>
      </c>
      <c r="D2697" s="6">
        <v>44792</v>
      </c>
      <c r="FZ2697">
        <v>0</v>
      </c>
      <c r="GA2697">
        <v>1</v>
      </c>
    </row>
    <row r="2698" spans="1:183" x14ac:dyDescent="0.3">
      <c r="A2698" t="s">
        <v>60</v>
      </c>
      <c r="B2698" t="s">
        <v>53</v>
      </c>
      <c r="C2698" t="s">
        <v>94</v>
      </c>
      <c r="D2698" s="6">
        <v>44806</v>
      </c>
      <c r="FZ2698">
        <v>0</v>
      </c>
      <c r="GA2698">
        <v>1</v>
      </c>
    </row>
    <row r="2699" spans="1:183" x14ac:dyDescent="0.3">
      <c r="A2699" t="s">
        <v>60</v>
      </c>
      <c r="B2699" t="s">
        <v>53</v>
      </c>
      <c r="C2699" t="s">
        <v>94</v>
      </c>
      <c r="D2699" s="6">
        <v>44809</v>
      </c>
      <c r="FZ2699">
        <v>0</v>
      </c>
      <c r="GA2699">
        <v>1</v>
      </c>
    </row>
    <row r="2700" spans="1:183" x14ac:dyDescent="0.3">
      <c r="A2700" t="s">
        <v>60</v>
      </c>
      <c r="B2700" t="s">
        <v>53</v>
      </c>
      <c r="C2700" t="s">
        <v>94</v>
      </c>
      <c r="D2700" s="6">
        <v>44810</v>
      </c>
      <c r="FZ2700">
        <v>0</v>
      </c>
      <c r="GA2700">
        <v>1</v>
      </c>
    </row>
    <row r="2701" spans="1:183" x14ac:dyDescent="0.3">
      <c r="A2701" t="s">
        <v>60</v>
      </c>
      <c r="B2701" t="s">
        <v>53</v>
      </c>
      <c r="C2701" t="s">
        <v>94</v>
      </c>
      <c r="D2701" s="6">
        <v>44811</v>
      </c>
      <c r="FZ2701">
        <v>0</v>
      </c>
      <c r="GA2701">
        <v>1</v>
      </c>
    </row>
    <row r="2702" spans="1:183" x14ac:dyDescent="0.3">
      <c r="A2702" t="s">
        <v>60</v>
      </c>
      <c r="B2702" t="s">
        <v>53</v>
      </c>
      <c r="C2702" t="s">
        <v>94</v>
      </c>
      <c r="D2702" s="6">
        <v>44812</v>
      </c>
      <c r="FZ2702">
        <v>0</v>
      </c>
      <c r="GA2702">
        <v>1</v>
      </c>
    </row>
    <row r="2703" spans="1:183" x14ac:dyDescent="0.3">
      <c r="A2703" t="s">
        <v>60</v>
      </c>
      <c r="B2703" t="s">
        <v>53</v>
      </c>
      <c r="C2703" t="s">
        <v>94</v>
      </c>
      <c r="D2703" s="6">
        <v>44813</v>
      </c>
      <c r="FZ2703">
        <v>0</v>
      </c>
      <c r="GA2703">
        <v>1</v>
      </c>
    </row>
    <row r="2704" spans="1:183" x14ac:dyDescent="0.3">
      <c r="A2704" t="s">
        <v>60</v>
      </c>
      <c r="B2704" t="s">
        <v>53</v>
      </c>
      <c r="C2704" t="s">
        <v>102</v>
      </c>
      <c r="D2704" s="6">
        <v>44753</v>
      </c>
      <c r="FZ2704">
        <v>0</v>
      </c>
      <c r="GA2704">
        <v>1</v>
      </c>
    </row>
    <row r="2705" spans="1:183" x14ac:dyDescent="0.3">
      <c r="A2705" t="s">
        <v>60</v>
      </c>
      <c r="B2705" t="s">
        <v>53</v>
      </c>
      <c r="C2705" t="s">
        <v>102</v>
      </c>
      <c r="D2705" s="6">
        <v>44758</v>
      </c>
      <c r="FZ2705">
        <v>0</v>
      </c>
      <c r="GA2705">
        <v>1</v>
      </c>
    </row>
    <row r="2706" spans="1:183" x14ac:dyDescent="0.3">
      <c r="A2706" t="s">
        <v>60</v>
      </c>
      <c r="B2706" t="s">
        <v>53</v>
      </c>
      <c r="C2706" t="s">
        <v>102</v>
      </c>
      <c r="D2706" s="6">
        <v>44759</v>
      </c>
      <c r="FZ2706">
        <v>0</v>
      </c>
      <c r="GA2706">
        <v>1</v>
      </c>
    </row>
    <row r="2707" spans="1:183" x14ac:dyDescent="0.3">
      <c r="A2707" t="s">
        <v>60</v>
      </c>
      <c r="B2707" t="s">
        <v>53</v>
      </c>
      <c r="C2707" t="s">
        <v>102</v>
      </c>
      <c r="D2707" s="6">
        <v>44766</v>
      </c>
      <c r="FZ2707">
        <v>0</v>
      </c>
      <c r="GA2707">
        <v>1</v>
      </c>
    </row>
    <row r="2708" spans="1:183" x14ac:dyDescent="0.3">
      <c r="A2708" t="s">
        <v>60</v>
      </c>
      <c r="B2708" t="s">
        <v>53</v>
      </c>
      <c r="C2708" t="s">
        <v>102</v>
      </c>
      <c r="D2708" s="6">
        <v>44771</v>
      </c>
      <c r="FZ2708">
        <v>0</v>
      </c>
      <c r="GA2708">
        <v>1</v>
      </c>
    </row>
    <row r="2709" spans="1:183" x14ac:dyDescent="0.3">
      <c r="A2709" t="s">
        <v>60</v>
      </c>
      <c r="B2709" t="s">
        <v>53</v>
      </c>
      <c r="C2709" t="s">
        <v>102</v>
      </c>
      <c r="D2709" s="6">
        <v>44789</v>
      </c>
      <c r="FZ2709">
        <v>0</v>
      </c>
      <c r="GA2709">
        <v>1</v>
      </c>
    </row>
    <row r="2710" spans="1:183" x14ac:dyDescent="0.3">
      <c r="A2710" t="s">
        <v>60</v>
      </c>
      <c r="B2710" t="s">
        <v>53</v>
      </c>
      <c r="C2710" t="s">
        <v>102</v>
      </c>
      <c r="D2710" s="6">
        <v>44790</v>
      </c>
      <c r="FZ2710">
        <v>0</v>
      </c>
      <c r="GA2710">
        <v>1</v>
      </c>
    </row>
    <row r="2711" spans="1:183" x14ac:dyDescent="0.3">
      <c r="A2711" t="s">
        <v>60</v>
      </c>
      <c r="B2711" t="s">
        <v>53</v>
      </c>
      <c r="C2711" t="s">
        <v>102</v>
      </c>
      <c r="D2711" s="6">
        <v>44792</v>
      </c>
      <c r="FZ2711">
        <v>0</v>
      </c>
      <c r="GA2711">
        <v>1</v>
      </c>
    </row>
    <row r="2712" spans="1:183" x14ac:dyDescent="0.3">
      <c r="A2712" t="s">
        <v>60</v>
      </c>
      <c r="B2712" t="s">
        <v>53</v>
      </c>
      <c r="C2712" t="s">
        <v>102</v>
      </c>
      <c r="D2712" s="6">
        <v>44806</v>
      </c>
      <c r="FZ2712">
        <v>0</v>
      </c>
      <c r="GA2712">
        <v>1</v>
      </c>
    </row>
    <row r="2713" spans="1:183" x14ac:dyDescent="0.3">
      <c r="A2713" t="s">
        <v>60</v>
      </c>
      <c r="B2713" t="s">
        <v>53</v>
      </c>
      <c r="C2713" t="s">
        <v>102</v>
      </c>
      <c r="D2713" s="6">
        <v>44809</v>
      </c>
      <c r="FZ2713">
        <v>0</v>
      </c>
      <c r="GA2713">
        <v>1</v>
      </c>
    </row>
    <row r="2714" spans="1:183" x14ac:dyDescent="0.3">
      <c r="A2714" t="s">
        <v>60</v>
      </c>
      <c r="B2714" t="s">
        <v>53</v>
      </c>
      <c r="C2714" t="s">
        <v>102</v>
      </c>
      <c r="D2714" s="6">
        <v>44810</v>
      </c>
      <c r="FZ2714">
        <v>0</v>
      </c>
      <c r="GA2714">
        <v>1</v>
      </c>
    </row>
    <row r="2715" spans="1:183" x14ac:dyDescent="0.3">
      <c r="A2715" t="s">
        <v>60</v>
      </c>
      <c r="B2715" t="s">
        <v>53</v>
      </c>
      <c r="C2715" t="s">
        <v>102</v>
      </c>
      <c r="D2715" s="6">
        <v>44811</v>
      </c>
      <c r="FZ2715">
        <v>0</v>
      </c>
      <c r="GA2715">
        <v>1</v>
      </c>
    </row>
    <row r="2716" spans="1:183" x14ac:dyDescent="0.3">
      <c r="A2716" t="s">
        <v>60</v>
      </c>
      <c r="B2716" t="s">
        <v>53</v>
      </c>
      <c r="C2716" t="s">
        <v>102</v>
      </c>
      <c r="D2716" s="6">
        <v>44812</v>
      </c>
      <c r="FZ2716">
        <v>0</v>
      </c>
      <c r="GA2716">
        <v>1</v>
      </c>
    </row>
    <row r="2717" spans="1:183" x14ac:dyDescent="0.3">
      <c r="A2717" t="s">
        <v>60</v>
      </c>
      <c r="B2717" t="s">
        <v>53</v>
      </c>
      <c r="C2717" t="s">
        <v>102</v>
      </c>
      <c r="D2717" s="6">
        <v>44813</v>
      </c>
      <c r="FZ2717">
        <v>0</v>
      </c>
      <c r="GA2717">
        <v>1</v>
      </c>
    </row>
    <row r="2718" spans="1:183" x14ac:dyDescent="0.3">
      <c r="A2718" t="s">
        <v>60</v>
      </c>
      <c r="B2718" t="s">
        <v>53</v>
      </c>
      <c r="C2718" t="s">
        <v>103</v>
      </c>
      <c r="D2718" s="6">
        <v>44753</v>
      </c>
      <c r="FZ2718">
        <v>0</v>
      </c>
      <c r="GA2718">
        <v>1</v>
      </c>
    </row>
    <row r="2719" spans="1:183" x14ac:dyDescent="0.3">
      <c r="A2719" t="s">
        <v>60</v>
      </c>
      <c r="B2719" t="s">
        <v>53</v>
      </c>
      <c r="C2719" t="s">
        <v>103</v>
      </c>
      <c r="D2719" s="6">
        <v>44758</v>
      </c>
      <c r="FZ2719">
        <v>0</v>
      </c>
      <c r="GA2719">
        <v>1</v>
      </c>
    </row>
    <row r="2720" spans="1:183" x14ac:dyDescent="0.3">
      <c r="A2720" t="s">
        <v>60</v>
      </c>
      <c r="B2720" t="s">
        <v>53</v>
      </c>
      <c r="C2720" t="s">
        <v>103</v>
      </c>
      <c r="D2720" s="6">
        <v>44759</v>
      </c>
      <c r="FZ2720">
        <v>0</v>
      </c>
      <c r="GA2720">
        <v>1</v>
      </c>
    </row>
    <row r="2721" spans="1:183" x14ac:dyDescent="0.3">
      <c r="A2721" t="s">
        <v>60</v>
      </c>
      <c r="B2721" t="s">
        <v>53</v>
      </c>
      <c r="C2721" t="s">
        <v>103</v>
      </c>
      <c r="D2721" s="6">
        <v>44766</v>
      </c>
      <c r="FZ2721">
        <v>0</v>
      </c>
      <c r="GA2721">
        <v>1</v>
      </c>
    </row>
    <row r="2722" spans="1:183" x14ac:dyDescent="0.3">
      <c r="A2722" t="s">
        <v>60</v>
      </c>
      <c r="B2722" t="s">
        <v>53</v>
      </c>
      <c r="C2722" t="s">
        <v>103</v>
      </c>
      <c r="D2722" s="6">
        <v>44771</v>
      </c>
      <c r="FZ2722">
        <v>0</v>
      </c>
      <c r="GA2722">
        <v>1</v>
      </c>
    </row>
    <row r="2723" spans="1:183" x14ac:dyDescent="0.3">
      <c r="A2723" t="s">
        <v>60</v>
      </c>
      <c r="B2723" t="s">
        <v>53</v>
      </c>
      <c r="C2723" t="s">
        <v>103</v>
      </c>
      <c r="D2723" s="6">
        <v>44789</v>
      </c>
      <c r="FZ2723">
        <v>0</v>
      </c>
      <c r="GA2723">
        <v>1</v>
      </c>
    </row>
    <row r="2724" spans="1:183" x14ac:dyDescent="0.3">
      <c r="A2724" t="s">
        <v>60</v>
      </c>
      <c r="B2724" t="s">
        <v>53</v>
      </c>
      <c r="C2724" t="s">
        <v>103</v>
      </c>
      <c r="D2724" s="6">
        <v>44790</v>
      </c>
      <c r="FZ2724">
        <v>0</v>
      </c>
      <c r="GA2724">
        <v>1</v>
      </c>
    </row>
    <row r="2725" spans="1:183" x14ac:dyDescent="0.3">
      <c r="A2725" t="s">
        <v>60</v>
      </c>
      <c r="B2725" t="s">
        <v>53</v>
      </c>
      <c r="C2725" t="s">
        <v>103</v>
      </c>
      <c r="D2725" s="6">
        <v>44792</v>
      </c>
      <c r="FZ2725">
        <v>0</v>
      </c>
      <c r="GA2725">
        <v>1</v>
      </c>
    </row>
    <row r="2726" spans="1:183" x14ac:dyDescent="0.3">
      <c r="A2726" t="s">
        <v>60</v>
      </c>
      <c r="B2726" t="s">
        <v>53</v>
      </c>
      <c r="C2726" t="s">
        <v>103</v>
      </c>
      <c r="D2726" s="6">
        <v>44806</v>
      </c>
      <c r="FZ2726">
        <v>0</v>
      </c>
      <c r="GA2726">
        <v>1</v>
      </c>
    </row>
    <row r="2727" spans="1:183" x14ac:dyDescent="0.3">
      <c r="A2727" t="s">
        <v>60</v>
      </c>
      <c r="B2727" t="s">
        <v>53</v>
      </c>
      <c r="C2727" t="s">
        <v>103</v>
      </c>
      <c r="D2727" s="6">
        <v>44809</v>
      </c>
      <c r="FZ2727">
        <v>0</v>
      </c>
      <c r="GA2727">
        <v>1</v>
      </c>
    </row>
    <row r="2728" spans="1:183" x14ac:dyDescent="0.3">
      <c r="A2728" t="s">
        <v>60</v>
      </c>
      <c r="B2728" t="s">
        <v>53</v>
      </c>
      <c r="C2728" t="s">
        <v>103</v>
      </c>
      <c r="D2728" s="6">
        <v>44810</v>
      </c>
      <c r="FZ2728">
        <v>0</v>
      </c>
      <c r="GA2728">
        <v>1</v>
      </c>
    </row>
    <row r="2729" spans="1:183" x14ac:dyDescent="0.3">
      <c r="A2729" t="s">
        <v>60</v>
      </c>
      <c r="B2729" t="s">
        <v>53</v>
      </c>
      <c r="C2729" t="s">
        <v>103</v>
      </c>
      <c r="D2729" s="6">
        <v>44811</v>
      </c>
      <c r="FZ2729">
        <v>0</v>
      </c>
      <c r="GA2729">
        <v>1</v>
      </c>
    </row>
    <row r="2730" spans="1:183" x14ac:dyDescent="0.3">
      <c r="A2730" t="s">
        <v>60</v>
      </c>
      <c r="B2730" t="s">
        <v>53</v>
      </c>
      <c r="C2730" t="s">
        <v>103</v>
      </c>
      <c r="D2730" s="6">
        <v>44812</v>
      </c>
      <c r="FZ2730">
        <v>0</v>
      </c>
      <c r="GA2730">
        <v>1</v>
      </c>
    </row>
    <row r="2731" spans="1:183" x14ac:dyDescent="0.3">
      <c r="A2731" t="s">
        <v>60</v>
      </c>
      <c r="B2731" t="s">
        <v>53</v>
      </c>
      <c r="C2731" t="s">
        <v>103</v>
      </c>
      <c r="D2731" s="6">
        <v>44813</v>
      </c>
      <c r="FZ2731">
        <v>0</v>
      </c>
      <c r="GA2731">
        <v>1</v>
      </c>
    </row>
    <row r="2732" spans="1:183" x14ac:dyDescent="0.3">
      <c r="A2732" t="s">
        <v>60</v>
      </c>
      <c r="B2732" t="s">
        <v>53</v>
      </c>
      <c r="C2732" t="s">
        <v>108</v>
      </c>
      <c r="D2732" s="6">
        <v>44753</v>
      </c>
      <c r="FZ2732">
        <v>0</v>
      </c>
      <c r="GA2732">
        <v>1</v>
      </c>
    </row>
    <row r="2733" spans="1:183" x14ac:dyDescent="0.3">
      <c r="A2733" t="s">
        <v>60</v>
      </c>
      <c r="B2733" t="s">
        <v>53</v>
      </c>
      <c r="C2733" t="s">
        <v>108</v>
      </c>
      <c r="D2733" s="6">
        <v>44758</v>
      </c>
      <c r="FZ2733">
        <v>0</v>
      </c>
      <c r="GA2733">
        <v>1</v>
      </c>
    </row>
    <row r="2734" spans="1:183" x14ac:dyDescent="0.3">
      <c r="A2734" t="s">
        <v>60</v>
      </c>
      <c r="B2734" t="s">
        <v>53</v>
      </c>
      <c r="C2734" t="s">
        <v>108</v>
      </c>
      <c r="D2734" s="6">
        <v>44759</v>
      </c>
      <c r="FZ2734">
        <v>0</v>
      </c>
      <c r="GA2734">
        <v>1</v>
      </c>
    </row>
    <row r="2735" spans="1:183" x14ac:dyDescent="0.3">
      <c r="A2735" t="s">
        <v>60</v>
      </c>
      <c r="B2735" t="s">
        <v>53</v>
      </c>
      <c r="C2735" t="s">
        <v>108</v>
      </c>
      <c r="D2735" s="6">
        <v>44766</v>
      </c>
      <c r="FZ2735">
        <v>0</v>
      </c>
      <c r="GA2735">
        <v>1</v>
      </c>
    </row>
    <row r="2736" spans="1:183" x14ac:dyDescent="0.3">
      <c r="A2736" t="s">
        <v>60</v>
      </c>
      <c r="B2736" t="s">
        <v>53</v>
      </c>
      <c r="C2736" t="s">
        <v>108</v>
      </c>
      <c r="D2736" s="6">
        <v>44771</v>
      </c>
      <c r="FZ2736">
        <v>0</v>
      </c>
      <c r="GA2736">
        <v>1</v>
      </c>
    </row>
    <row r="2737" spans="1:183" x14ac:dyDescent="0.3">
      <c r="A2737" t="s">
        <v>60</v>
      </c>
      <c r="B2737" t="s">
        <v>53</v>
      </c>
      <c r="C2737" t="s">
        <v>108</v>
      </c>
      <c r="D2737" s="6">
        <v>44789</v>
      </c>
      <c r="FZ2737">
        <v>0</v>
      </c>
      <c r="GA2737">
        <v>1</v>
      </c>
    </row>
    <row r="2738" spans="1:183" x14ac:dyDescent="0.3">
      <c r="A2738" t="s">
        <v>60</v>
      </c>
      <c r="B2738" t="s">
        <v>53</v>
      </c>
      <c r="C2738" t="s">
        <v>108</v>
      </c>
      <c r="D2738" s="6">
        <v>44790</v>
      </c>
      <c r="FZ2738">
        <v>0</v>
      </c>
      <c r="GA2738">
        <v>1</v>
      </c>
    </row>
    <row r="2739" spans="1:183" x14ac:dyDescent="0.3">
      <c r="A2739" t="s">
        <v>60</v>
      </c>
      <c r="B2739" t="s">
        <v>53</v>
      </c>
      <c r="C2739" t="s">
        <v>108</v>
      </c>
      <c r="D2739" s="6">
        <v>44792</v>
      </c>
      <c r="FZ2739">
        <v>0</v>
      </c>
      <c r="GA2739">
        <v>1</v>
      </c>
    </row>
    <row r="2740" spans="1:183" x14ac:dyDescent="0.3">
      <c r="A2740" t="s">
        <v>60</v>
      </c>
      <c r="B2740" t="s">
        <v>53</v>
      </c>
      <c r="C2740" t="s">
        <v>108</v>
      </c>
      <c r="D2740" s="6">
        <v>44806</v>
      </c>
      <c r="FZ2740">
        <v>0</v>
      </c>
      <c r="GA2740">
        <v>1</v>
      </c>
    </row>
    <row r="2741" spans="1:183" x14ac:dyDescent="0.3">
      <c r="A2741" t="s">
        <v>60</v>
      </c>
      <c r="B2741" t="s">
        <v>53</v>
      </c>
      <c r="C2741" t="s">
        <v>108</v>
      </c>
      <c r="D2741" s="6">
        <v>44809</v>
      </c>
      <c r="FZ2741">
        <v>0</v>
      </c>
      <c r="GA2741">
        <v>1</v>
      </c>
    </row>
    <row r="2742" spans="1:183" x14ac:dyDescent="0.3">
      <c r="A2742" t="s">
        <v>60</v>
      </c>
      <c r="B2742" t="s">
        <v>53</v>
      </c>
      <c r="C2742" t="s">
        <v>108</v>
      </c>
      <c r="D2742" s="6">
        <v>44810</v>
      </c>
      <c r="FZ2742">
        <v>0</v>
      </c>
      <c r="GA2742">
        <v>1</v>
      </c>
    </row>
    <row r="2743" spans="1:183" x14ac:dyDescent="0.3">
      <c r="A2743" t="s">
        <v>60</v>
      </c>
      <c r="B2743" t="s">
        <v>53</v>
      </c>
      <c r="C2743" t="s">
        <v>108</v>
      </c>
      <c r="D2743" s="6">
        <v>44811</v>
      </c>
      <c r="FZ2743">
        <v>0</v>
      </c>
      <c r="GA2743">
        <v>1</v>
      </c>
    </row>
    <row r="2744" spans="1:183" x14ac:dyDescent="0.3">
      <c r="A2744" t="s">
        <v>60</v>
      </c>
      <c r="B2744" t="s">
        <v>53</v>
      </c>
      <c r="C2744" t="s">
        <v>108</v>
      </c>
      <c r="D2744" s="6">
        <v>44812</v>
      </c>
      <c r="FZ2744">
        <v>0</v>
      </c>
      <c r="GA2744">
        <v>1</v>
      </c>
    </row>
    <row r="2745" spans="1:183" x14ac:dyDescent="0.3">
      <c r="A2745" t="s">
        <v>60</v>
      </c>
      <c r="B2745" t="s">
        <v>53</v>
      </c>
      <c r="C2745" t="s">
        <v>108</v>
      </c>
      <c r="D2745" s="6">
        <v>44813</v>
      </c>
      <c r="FZ2745">
        <v>0</v>
      </c>
      <c r="GA2745">
        <v>1</v>
      </c>
    </row>
    <row r="2746" spans="1:183" x14ac:dyDescent="0.3">
      <c r="A2746" t="s">
        <v>60</v>
      </c>
      <c r="B2746" t="s">
        <v>53</v>
      </c>
      <c r="C2746" t="s">
        <v>106</v>
      </c>
      <c r="D2746" s="6">
        <v>44753</v>
      </c>
      <c r="FZ2746">
        <v>0</v>
      </c>
      <c r="GA2746">
        <v>1</v>
      </c>
    </row>
    <row r="2747" spans="1:183" x14ac:dyDescent="0.3">
      <c r="A2747" t="s">
        <v>60</v>
      </c>
      <c r="B2747" t="s">
        <v>53</v>
      </c>
      <c r="C2747" t="s">
        <v>106</v>
      </c>
      <c r="D2747" s="6">
        <v>44758</v>
      </c>
      <c r="FZ2747">
        <v>0</v>
      </c>
      <c r="GA2747">
        <v>1</v>
      </c>
    </row>
    <row r="2748" spans="1:183" x14ac:dyDescent="0.3">
      <c r="A2748" t="s">
        <v>60</v>
      </c>
      <c r="B2748" t="s">
        <v>53</v>
      </c>
      <c r="C2748" t="s">
        <v>106</v>
      </c>
      <c r="D2748" s="6">
        <v>44759</v>
      </c>
      <c r="FZ2748">
        <v>0</v>
      </c>
      <c r="GA2748">
        <v>1</v>
      </c>
    </row>
    <row r="2749" spans="1:183" x14ac:dyDescent="0.3">
      <c r="A2749" t="s">
        <v>60</v>
      </c>
      <c r="B2749" t="s">
        <v>53</v>
      </c>
      <c r="C2749" t="s">
        <v>106</v>
      </c>
      <c r="D2749" s="6">
        <v>44766</v>
      </c>
      <c r="FZ2749">
        <v>0</v>
      </c>
      <c r="GA2749">
        <v>1</v>
      </c>
    </row>
    <row r="2750" spans="1:183" x14ac:dyDescent="0.3">
      <c r="A2750" t="s">
        <v>60</v>
      </c>
      <c r="B2750" t="s">
        <v>53</v>
      </c>
      <c r="C2750" t="s">
        <v>106</v>
      </c>
      <c r="D2750" s="6">
        <v>44771</v>
      </c>
      <c r="FZ2750">
        <v>0</v>
      </c>
      <c r="GA2750">
        <v>1</v>
      </c>
    </row>
    <row r="2751" spans="1:183" x14ac:dyDescent="0.3">
      <c r="A2751" t="s">
        <v>60</v>
      </c>
      <c r="B2751" t="s">
        <v>53</v>
      </c>
      <c r="C2751" t="s">
        <v>106</v>
      </c>
      <c r="D2751" s="6">
        <v>44789</v>
      </c>
      <c r="FZ2751">
        <v>0</v>
      </c>
      <c r="GA2751">
        <v>1</v>
      </c>
    </row>
    <row r="2752" spans="1:183" x14ac:dyDescent="0.3">
      <c r="A2752" t="s">
        <v>60</v>
      </c>
      <c r="B2752" t="s">
        <v>53</v>
      </c>
      <c r="C2752" t="s">
        <v>106</v>
      </c>
      <c r="D2752" s="6">
        <v>44790</v>
      </c>
      <c r="FZ2752">
        <v>0</v>
      </c>
      <c r="GA2752">
        <v>1</v>
      </c>
    </row>
    <row r="2753" spans="1:183" x14ac:dyDescent="0.3">
      <c r="A2753" t="s">
        <v>60</v>
      </c>
      <c r="B2753" t="s">
        <v>53</v>
      </c>
      <c r="C2753" t="s">
        <v>106</v>
      </c>
      <c r="D2753" s="6">
        <v>44792</v>
      </c>
      <c r="FZ2753">
        <v>0</v>
      </c>
      <c r="GA2753">
        <v>1</v>
      </c>
    </row>
    <row r="2754" spans="1:183" x14ac:dyDescent="0.3">
      <c r="A2754" t="s">
        <v>60</v>
      </c>
      <c r="B2754" t="s">
        <v>53</v>
      </c>
      <c r="C2754" t="s">
        <v>106</v>
      </c>
      <c r="D2754" s="6">
        <v>44806</v>
      </c>
      <c r="FZ2754">
        <v>0</v>
      </c>
      <c r="GA2754">
        <v>1</v>
      </c>
    </row>
    <row r="2755" spans="1:183" x14ac:dyDescent="0.3">
      <c r="A2755" t="s">
        <v>60</v>
      </c>
      <c r="B2755" t="s">
        <v>53</v>
      </c>
      <c r="C2755" t="s">
        <v>106</v>
      </c>
      <c r="D2755" s="6">
        <v>44809</v>
      </c>
      <c r="FZ2755">
        <v>0</v>
      </c>
      <c r="GA2755">
        <v>1</v>
      </c>
    </row>
    <row r="2756" spans="1:183" x14ac:dyDescent="0.3">
      <c r="A2756" t="s">
        <v>60</v>
      </c>
      <c r="B2756" t="s">
        <v>53</v>
      </c>
      <c r="C2756" t="s">
        <v>106</v>
      </c>
      <c r="D2756" s="6">
        <v>44810</v>
      </c>
      <c r="FZ2756">
        <v>0</v>
      </c>
      <c r="GA2756">
        <v>1</v>
      </c>
    </row>
    <row r="2757" spans="1:183" x14ac:dyDescent="0.3">
      <c r="A2757" t="s">
        <v>60</v>
      </c>
      <c r="B2757" t="s">
        <v>53</v>
      </c>
      <c r="C2757" t="s">
        <v>106</v>
      </c>
      <c r="D2757" s="6">
        <v>44811</v>
      </c>
      <c r="FZ2757">
        <v>0</v>
      </c>
      <c r="GA2757">
        <v>1</v>
      </c>
    </row>
    <row r="2758" spans="1:183" x14ac:dyDescent="0.3">
      <c r="A2758" t="s">
        <v>60</v>
      </c>
      <c r="B2758" t="s">
        <v>53</v>
      </c>
      <c r="C2758" t="s">
        <v>106</v>
      </c>
      <c r="D2758" s="6">
        <v>44812</v>
      </c>
      <c r="FZ2758">
        <v>0</v>
      </c>
      <c r="GA2758">
        <v>1</v>
      </c>
    </row>
    <row r="2759" spans="1:183" x14ac:dyDescent="0.3">
      <c r="A2759" t="s">
        <v>60</v>
      </c>
      <c r="B2759" t="s">
        <v>53</v>
      </c>
      <c r="C2759" t="s">
        <v>106</v>
      </c>
      <c r="D2759" s="6">
        <v>44813</v>
      </c>
      <c r="FZ2759">
        <v>0</v>
      </c>
      <c r="GA2759">
        <v>1</v>
      </c>
    </row>
    <row r="2760" spans="1:183" x14ac:dyDescent="0.3">
      <c r="A2760" t="s">
        <v>60</v>
      </c>
      <c r="B2760" t="s">
        <v>53</v>
      </c>
      <c r="C2760" t="s">
        <v>107</v>
      </c>
      <c r="D2760" s="6">
        <v>44753</v>
      </c>
      <c r="FZ2760">
        <v>0</v>
      </c>
      <c r="GA2760">
        <v>1</v>
      </c>
    </row>
    <row r="2761" spans="1:183" x14ac:dyDescent="0.3">
      <c r="A2761" t="s">
        <v>60</v>
      </c>
      <c r="B2761" t="s">
        <v>53</v>
      </c>
      <c r="C2761" t="s">
        <v>107</v>
      </c>
      <c r="D2761" s="6">
        <v>44758</v>
      </c>
      <c r="FZ2761">
        <v>0</v>
      </c>
      <c r="GA2761">
        <v>1</v>
      </c>
    </row>
    <row r="2762" spans="1:183" x14ac:dyDescent="0.3">
      <c r="A2762" t="s">
        <v>60</v>
      </c>
      <c r="B2762" t="s">
        <v>53</v>
      </c>
      <c r="C2762" t="s">
        <v>107</v>
      </c>
      <c r="D2762" s="6">
        <v>44759</v>
      </c>
      <c r="FZ2762">
        <v>0</v>
      </c>
      <c r="GA2762">
        <v>1</v>
      </c>
    </row>
    <row r="2763" spans="1:183" x14ac:dyDescent="0.3">
      <c r="A2763" t="s">
        <v>60</v>
      </c>
      <c r="B2763" t="s">
        <v>53</v>
      </c>
      <c r="C2763" t="s">
        <v>107</v>
      </c>
      <c r="D2763" s="6">
        <v>44766</v>
      </c>
      <c r="FZ2763">
        <v>0</v>
      </c>
      <c r="GA2763">
        <v>1</v>
      </c>
    </row>
    <row r="2764" spans="1:183" x14ac:dyDescent="0.3">
      <c r="A2764" t="s">
        <v>60</v>
      </c>
      <c r="B2764" t="s">
        <v>53</v>
      </c>
      <c r="C2764" t="s">
        <v>107</v>
      </c>
      <c r="D2764" s="6">
        <v>44771</v>
      </c>
      <c r="FZ2764">
        <v>0</v>
      </c>
      <c r="GA2764">
        <v>1</v>
      </c>
    </row>
    <row r="2765" spans="1:183" x14ac:dyDescent="0.3">
      <c r="A2765" t="s">
        <v>60</v>
      </c>
      <c r="B2765" t="s">
        <v>53</v>
      </c>
      <c r="C2765" t="s">
        <v>107</v>
      </c>
      <c r="D2765" s="6">
        <v>44789</v>
      </c>
      <c r="FZ2765">
        <v>0</v>
      </c>
      <c r="GA2765">
        <v>1</v>
      </c>
    </row>
    <row r="2766" spans="1:183" x14ac:dyDescent="0.3">
      <c r="A2766" t="s">
        <v>60</v>
      </c>
      <c r="B2766" t="s">
        <v>53</v>
      </c>
      <c r="C2766" t="s">
        <v>107</v>
      </c>
      <c r="D2766" s="6">
        <v>44790</v>
      </c>
      <c r="FZ2766">
        <v>0</v>
      </c>
      <c r="GA2766">
        <v>1</v>
      </c>
    </row>
    <row r="2767" spans="1:183" x14ac:dyDescent="0.3">
      <c r="A2767" t="s">
        <v>60</v>
      </c>
      <c r="B2767" t="s">
        <v>53</v>
      </c>
      <c r="C2767" t="s">
        <v>107</v>
      </c>
      <c r="D2767" s="6">
        <v>44792</v>
      </c>
      <c r="FZ2767">
        <v>0</v>
      </c>
      <c r="GA2767">
        <v>1</v>
      </c>
    </row>
    <row r="2768" spans="1:183" x14ac:dyDescent="0.3">
      <c r="A2768" t="s">
        <v>60</v>
      </c>
      <c r="B2768" t="s">
        <v>53</v>
      </c>
      <c r="C2768" t="s">
        <v>107</v>
      </c>
      <c r="D2768" s="6">
        <v>44806</v>
      </c>
      <c r="FZ2768">
        <v>0</v>
      </c>
      <c r="GA2768">
        <v>1</v>
      </c>
    </row>
    <row r="2769" spans="1:183" x14ac:dyDescent="0.3">
      <c r="A2769" t="s">
        <v>60</v>
      </c>
      <c r="B2769" t="s">
        <v>53</v>
      </c>
      <c r="C2769" t="s">
        <v>107</v>
      </c>
      <c r="D2769" s="6">
        <v>44809</v>
      </c>
      <c r="FZ2769">
        <v>0</v>
      </c>
      <c r="GA2769">
        <v>1</v>
      </c>
    </row>
    <row r="2770" spans="1:183" x14ac:dyDescent="0.3">
      <c r="A2770" t="s">
        <v>60</v>
      </c>
      <c r="B2770" t="s">
        <v>53</v>
      </c>
      <c r="C2770" t="s">
        <v>107</v>
      </c>
      <c r="D2770" s="6">
        <v>44810</v>
      </c>
      <c r="FZ2770">
        <v>0</v>
      </c>
      <c r="GA2770">
        <v>1</v>
      </c>
    </row>
    <row r="2771" spans="1:183" x14ac:dyDescent="0.3">
      <c r="A2771" t="s">
        <v>60</v>
      </c>
      <c r="B2771" t="s">
        <v>53</v>
      </c>
      <c r="C2771" t="s">
        <v>107</v>
      </c>
      <c r="D2771" s="6">
        <v>44811</v>
      </c>
      <c r="FZ2771">
        <v>0</v>
      </c>
      <c r="GA2771">
        <v>1</v>
      </c>
    </row>
    <row r="2772" spans="1:183" x14ac:dyDescent="0.3">
      <c r="A2772" t="s">
        <v>60</v>
      </c>
      <c r="B2772" t="s">
        <v>53</v>
      </c>
      <c r="C2772" t="s">
        <v>107</v>
      </c>
      <c r="D2772" s="6">
        <v>44812</v>
      </c>
      <c r="FZ2772">
        <v>0</v>
      </c>
      <c r="GA2772">
        <v>1</v>
      </c>
    </row>
    <row r="2773" spans="1:183" x14ac:dyDescent="0.3">
      <c r="A2773" t="s">
        <v>60</v>
      </c>
      <c r="B2773" t="s">
        <v>53</v>
      </c>
      <c r="C2773" t="s">
        <v>107</v>
      </c>
      <c r="D2773" s="6">
        <v>44813</v>
      </c>
      <c r="FZ2773">
        <v>0</v>
      </c>
      <c r="GA2773">
        <v>1</v>
      </c>
    </row>
    <row r="2774" spans="1:183" x14ac:dyDescent="0.3">
      <c r="A2774" t="s">
        <v>60</v>
      </c>
      <c r="B2774" t="s">
        <v>53</v>
      </c>
      <c r="C2774" t="s">
        <v>97</v>
      </c>
      <c r="D2774" s="6">
        <v>44753</v>
      </c>
      <c r="FZ2774">
        <v>0</v>
      </c>
      <c r="GA2774">
        <v>1</v>
      </c>
    </row>
    <row r="2775" spans="1:183" x14ac:dyDescent="0.3">
      <c r="A2775" t="s">
        <v>60</v>
      </c>
      <c r="B2775" t="s">
        <v>53</v>
      </c>
      <c r="C2775" t="s">
        <v>97</v>
      </c>
      <c r="D2775" s="6">
        <v>44758</v>
      </c>
      <c r="FZ2775">
        <v>0</v>
      </c>
      <c r="GA2775">
        <v>1</v>
      </c>
    </row>
    <row r="2776" spans="1:183" x14ac:dyDescent="0.3">
      <c r="A2776" t="s">
        <v>60</v>
      </c>
      <c r="B2776" t="s">
        <v>53</v>
      </c>
      <c r="C2776" t="s">
        <v>97</v>
      </c>
      <c r="D2776" s="6">
        <v>44759</v>
      </c>
      <c r="FZ2776">
        <v>0</v>
      </c>
      <c r="GA2776">
        <v>1</v>
      </c>
    </row>
    <row r="2777" spans="1:183" x14ac:dyDescent="0.3">
      <c r="A2777" t="s">
        <v>60</v>
      </c>
      <c r="B2777" t="s">
        <v>53</v>
      </c>
      <c r="C2777" t="s">
        <v>97</v>
      </c>
      <c r="D2777" s="6">
        <v>44766</v>
      </c>
      <c r="FZ2777">
        <v>0</v>
      </c>
      <c r="GA2777">
        <v>1</v>
      </c>
    </row>
    <row r="2778" spans="1:183" x14ac:dyDescent="0.3">
      <c r="A2778" t="s">
        <v>60</v>
      </c>
      <c r="B2778" t="s">
        <v>53</v>
      </c>
      <c r="C2778" t="s">
        <v>97</v>
      </c>
      <c r="D2778" s="6">
        <v>44771</v>
      </c>
      <c r="FZ2778">
        <v>0</v>
      </c>
      <c r="GA2778">
        <v>1</v>
      </c>
    </row>
    <row r="2779" spans="1:183" x14ac:dyDescent="0.3">
      <c r="A2779" t="s">
        <v>60</v>
      </c>
      <c r="B2779" t="s">
        <v>53</v>
      </c>
      <c r="C2779" t="s">
        <v>97</v>
      </c>
      <c r="D2779" s="6">
        <v>44789</v>
      </c>
      <c r="FZ2779">
        <v>0</v>
      </c>
      <c r="GA2779">
        <v>1</v>
      </c>
    </row>
    <row r="2780" spans="1:183" x14ac:dyDescent="0.3">
      <c r="A2780" t="s">
        <v>60</v>
      </c>
      <c r="B2780" t="s">
        <v>53</v>
      </c>
      <c r="C2780" t="s">
        <v>97</v>
      </c>
      <c r="D2780" s="6">
        <v>44790</v>
      </c>
      <c r="FZ2780">
        <v>0</v>
      </c>
      <c r="GA2780">
        <v>1</v>
      </c>
    </row>
    <row r="2781" spans="1:183" x14ac:dyDescent="0.3">
      <c r="A2781" t="s">
        <v>60</v>
      </c>
      <c r="B2781" t="s">
        <v>53</v>
      </c>
      <c r="C2781" t="s">
        <v>97</v>
      </c>
      <c r="D2781" s="6">
        <v>44792</v>
      </c>
      <c r="FZ2781">
        <v>0</v>
      </c>
      <c r="GA2781">
        <v>1</v>
      </c>
    </row>
    <row r="2782" spans="1:183" x14ac:dyDescent="0.3">
      <c r="A2782" t="s">
        <v>60</v>
      </c>
      <c r="B2782" t="s">
        <v>53</v>
      </c>
      <c r="C2782" t="s">
        <v>97</v>
      </c>
      <c r="D2782" s="6">
        <v>44806</v>
      </c>
      <c r="CH2782" s="34"/>
      <c r="FZ2782">
        <v>0</v>
      </c>
      <c r="GA2782">
        <v>1</v>
      </c>
    </row>
    <row r="2783" spans="1:183" x14ac:dyDescent="0.3">
      <c r="A2783" t="s">
        <v>60</v>
      </c>
      <c r="B2783" t="s">
        <v>53</v>
      </c>
      <c r="C2783" t="s">
        <v>97</v>
      </c>
      <c r="D2783" s="6">
        <v>44809</v>
      </c>
      <c r="FZ2783">
        <v>0</v>
      </c>
      <c r="GA2783">
        <v>1</v>
      </c>
    </row>
    <row r="2784" spans="1:183" x14ac:dyDescent="0.3">
      <c r="A2784" t="s">
        <v>60</v>
      </c>
      <c r="B2784" t="s">
        <v>53</v>
      </c>
      <c r="C2784" t="s">
        <v>97</v>
      </c>
      <c r="D2784" s="6">
        <v>44810</v>
      </c>
      <c r="FZ2784">
        <v>0</v>
      </c>
      <c r="GA2784">
        <v>1</v>
      </c>
    </row>
    <row r="2785" spans="1:183" x14ac:dyDescent="0.3">
      <c r="A2785" t="s">
        <v>60</v>
      </c>
      <c r="B2785" t="s">
        <v>53</v>
      </c>
      <c r="C2785" t="s">
        <v>97</v>
      </c>
      <c r="D2785" s="6">
        <v>44811</v>
      </c>
      <c r="FZ2785">
        <v>0</v>
      </c>
      <c r="GA2785">
        <v>1</v>
      </c>
    </row>
    <row r="2786" spans="1:183" x14ac:dyDescent="0.3">
      <c r="A2786" t="s">
        <v>60</v>
      </c>
      <c r="B2786" t="s">
        <v>53</v>
      </c>
      <c r="C2786" t="s">
        <v>97</v>
      </c>
      <c r="D2786" s="6">
        <v>44812</v>
      </c>
      <c r="FZ2786">
        <v>0</v>
      </c>
      <c r="GA2786">
        <v>1</v>
      </c>
    </row>
    <row r="2787" spans="1:183" x14ac:dyDescent="0.3">
      <c r="A2787" t="s">
        <v>60</v>
      </c>
      <c r="B2787" t="s">
        <v>53</v>
      </c>
      <c r="C2787" t="s">
        <v>97</v>
      </c>
      <c r="D2787" s="6">
        <v>44813</v>
      </c>
      <c r="FZ2787">
        <v>0</v>
      </c>
      <c r="GA2787">
        <v>1</v>
      </c>
    </row>
    <row r="2788" spans="1:183" x14ac:dyDescent="0.3">
      <c r="A2788" t="s">
        <v>60</v>
      </c>
      <c r="B2788" t="s">
        <v>53</v>
      </c>
      <c r="C2788" t="s">
        <v>96</v>
      </c>
      <c r="D2788" s="6">
        <v>44753</v>
      </c>
      <c r="FZ2788">
        <v>0</v>
      </c>
      <c r="GA2788">
        <v>1</v>
      </c>
    </row>
    <row r="2789" spans="1:183" x14ac:dyDescent="0.3">
      <c r="A2789" t="s">
        <v>60</v>
      </c>
      <c r="B2789" t="s">
        <v>53</v>
      </c>
      <c r="C2789" t="s">
        <v>96</v>
      </c>
      <c r="D2789" s="6">
        <v>44758</v>
      </c>
      <c r="FZ2789">
        <v>0</v>
      </c>
      <c r="GA2789">
        <v>1</v>
      </c>
    </row>
    <row r="2790" spans="1:183" x14ac:dyDescent="0.3">
      <c r="A2790" t="s">
        <v>60</v>
      </c>
      <c r="B2790" t="s">
        <v>53</v>
      </c>
      <c r="C2790" t="s">
        <v>96</v>
      </c>
      <c r="D2790" s="6">
        <v>44759</v>
      </c>
      <c r="FZ2790">
        <v>0</v>
      </c>
      <c r="GA2790">
        <v>1</v>
      </c>
    </row>
    <row r="2791" spans="1:183" x14ac:dyDescent="0.3">
      <c r="A2791" t="s">
        <v>60</v>
      </c>
      <c r="B2791" t="s">
        <v>53</v>
      </c>
      <c r="C2791" t="s">
        <v>96</v>
      </c>
      <c r="D2791" s="6">
        <v>44766</v>
      </c>
      <c r="FZ2791">
        <v>0</v>
      </c>
      <c r="GA2791">
        <v>1</v>
      </c>
    </row>
    <row r="2792" spans="1:183" x14ac:dyDescent="0.3">
      <c r="A2792" t="s">
        <v>60</v>
      </c>
      <c r="B2792" t="s">
        <v>53</v>
      </c>
      <c r="C2792" t="s">
        <v>96</v>
      </c>
      <c r="D2792" s="6">
        <v>44771</v>
      </c>
      <c r="FZ2792">
        <v>0</v>
      </c>
      <c r="GA2792">
        <v>1</v>
      </c>
    </row>
    <row r="2793" spans="1:183" x14ac:dyDescent="0.3">
      <c r="A2793" t="s">
        <v>60</v>
      </c>
      <c r="B2793" t="s">
        <v>53</v>
      </c>
      <c r="C2793" t="s">
        <v>96</v>
      </c>
      <c r="D2793" s="6">
        <v>44789</v>
      </c>
      <c r="FZ2793">
        <v>0</v>
      </c>
      <c r="GA2793">
        <v>1</v>
      </c>
    </row>
    <row r="2794" spans="1:183" x14ac:dyDescent="0.3">
      <c r="A2794" t="s">
        <v>60</v>
      </c>
      <c r="B2794" t="s">
        <v>53</v>
      </c>
      <c r="C2794" t="s">
        <v>96</v>
      </c>
      <c r="D2794" s="6">
        <v>44790</v>
      </c>
      <c r="FZ2794">
        <v>0</v>
      </c>
      <c r="GA2794">
        <v>1</v>
      </c>
    </row>
    <row r="2795" spans="1:183" x14ac:dyDescent="0.3">
      <c r="A2795" t="s">
        <v>60</v>
      </c>
      <c r="B2795" t="s">
        <v>53</v>
      </c>
      <c r="C2795" t="s">
        <v>96</v>
      </c>
      <c r="D2795" s="6">
        <v>44792</v>
      </c>
      <c r="FZ2795">
        <v>0</v>
      </c>
      <c r="GA2795">
        <v>1</v>
      </c>
    </row>
    <row r="2796" spans="1:183" x14ac:dyDescent="0.3">
      <c r="A2796" t="s">
        <v>60</v>
      </c>
      <c r="B2796" t="s">
        <v>53</v>
      </c>
      <c r="C2796" t="s">
        <v>96</v>
      </c>
      <c r="D2796" s="6">
        <v>44806</v>
      </c>
      <c r="FZ2796">
        <v>0</v>
      </c>
      <c r="GA2796">
        <v>1</v>
      </c>
    </row>
    <row r="2797" spans="1:183" x14ac:dyDescent="0.3">
      <c r="A2797" t="s">
        <v>60</v>
      </c>
      <c r="B2797" t="s">
        <v>53</v>
      </c>
      <c r="C2797" t="s">
        <v>96</v>
      </c>
      <c r="D2797" s="6">
        <v>44809</v>
      </c>
      <c r="FZ2797">
        <v>0</v>
      </c>
      <c r="GA2797">
        <v>1</v>
      </c>
    </row>
    <row r="2798" spans="1:183" x14ac:dyDescent="0.3">
      <c r="A2798" t="s">
        <v>60</v>
      </c>
      <c r="B2798" t="s">
        <v>53</v>
      </c>
      <c r="C2798" t="s">
        <v>96</v>
      </c>
      <c r="D2798" s="6">
        <v>44810</v>
      </c>
      <c r="FZ2798">
        <v>0</v>
      </c>
      <c r="GA2798">
        <v>1</v>
      </c>
    </row>
    <row r="2799" spans="1:183" x14ac:dyDescent="0.3">
      <c r="A2799" t="s">
        <v>60</v>
      </c>
      <c r="B2799" t="s">
        <v>53</v>
      </c>
      <c r="C2799" t="s">
        <v>96</v>
      </c>
      <c r="D2799" s="6">
        <v>44811</v>
      </c>
      <c r="FZ2799">
        <v>0</v>
      </c>
      <c r="GA2799">
        <v>1</v>
      </c>
    </row>
    <row r="2800" spans="1:183" x14ac:dyDescent="0.3">
      <c r="A2800" t="s">
        <v>60</v>
      </c>
      <c r="B2800" t="s">
        <v>53</v>
      </c>
      <c r="C2800" t="s">
        <v>96</v>
      </c>
      <c r="D2800" s="6">
        <v>44812</v>
      </c>
      <c r="FZ2800">
        <v>0</v>
      </c>
      <c r="GA2800">
        <v>1</v>
      </c>
    </row>
    <row r="2801" spans="1:183" x14ac:dyDescent="0.3">
      <c r="A2801" t="s">
        <v>60</v>
      </c>
      <c r="B2801" t="s">
        <v>53</v>
      </c>
      <c r="C2801" t="s">
        <v>96</v>
      </c>
      <c r="D2801" s="6">
        <v>44813</v>
      </c>
      <c r="FZ2801">
        <v>0</v>
      </c>
      <c r="GA2801">
        <v>1</v>
      </c>
    </row>
    <row r="2802" spans="1:183" x14ac:dyDescent="0.3">
      <c r="A2802" t="s">
        <v>60</v>
      </c>
      <c r="B2802" t="s">
        <v>53</v>
      </c>
      <c r="C2802" t="s">
        <v>98</v>
      </c>
      <c r="D2802" s="6">
        <v>44753</v>
      </c>
      <c r="FZ2802">
        <v>0</v>
      </c>
      <c r="GA2802">
        <v>1</v>
      </c>
    </row>
    <row r="2803" spans="1:183" x14ac:dyDescent="0.3">
      <c r="A2803" t="s">
        <v>60</v>
      </c>
      <c r="B2803" t="s">
        <v>53</v>
      </c>
      <c r="C2803" t="s">
        <v>98</v>
      </c>
      <c r="D2803" s="6">
        <v>44758</v>
      </c>
      <c r="FZ2803">
        <v>0</v>
      </c>
      <c r="GA2803">
        <v>1</v>
      </c>
    </row>
    <row r="2804" spans="1:183" x14ac:dyDescent="0.3">
      <c r="A2804" t="s">
        <v>60</v>
      </c>
      <c r="B2804" t="s">
        <v>53</v>
      </c>
      <c r="C2804" t="s">
        <v>98</v>
      </c>
      <c r="D2804" s="6">
        <v>44759</v>
      </c>
      <c r="FZ2804">
        <v>0</v>
      </c>
      <c r="GA2804">
        <v>1</v>
      </c>
    </row>
    <row r="2805" spans="1:183" x14ac:dyDescent="0.3">
      <c r="A2805" t="s">
        <v>60</v>
      </c>
      <c r="B2805" t="s">
        <v>53</v>
      </c>
      <c r="C2805" t="s">
        <v>98</v>
      </c>
      <c r="D2805" s="6">
        <v>44766</v>
      </c>
      <c r="FZ2805">
        <v>0</v>
      </c>
      <c r="GA2805">
        <v>1</v>
      </c>
    </row>
    <row r="2806" spans="1:183" x14ac:dyDescent="0.3">
      <c r="A2806" t="s">
        <v>60</v>
      </c>
      <c r="B2806" t="s">
        <v>53</v>
      </c>
      <c r="C2806" t="s">
        <v>98</v>
      </c>
      <c r="D2806" s="6">
        <v>44771</v>
      </c>
      <c r="FZ2806">
        <v>0</v>
      </c>
      <c r="GA2806">
        <v>1</v>
      </c>
    </row>
    <row r="2807" spans="1:183" x14ac:dyDescent="0.3">
      <c r="A2807" t="s">
        <v>60</v>
      </c>
      <c r="B2807" t="s">
        <v>53</v>
      </c>
      <c r="C2807" t="s">
        <v>98</v>
      </c>
      <c r="D2807" s="6">
        <v>44789</v>
      </c>
      <c r="FZ2807">
        <v>0</v>
      </c>
      <c r="GA2807">
        <v>1</v>
      </c>
    </row>
    <row r="2808" spans="1:183" x14ac:dyDescent="0.3">
      <c r="A2808" t="s">
        <v>60</v>
      </c>
      <c r="B2808" t="s">
        <v>53</v>
      </c>
      <c r="C2808" t="s">
        <v>98</v>
      </c>
      <c r="D2808" s="6">
        <v>44790</v>
      </c>
      <c r="FZ2808">
        <v>0</v>
      </c>
      <c r="GA2808">
        <v>1</v>
      </c>
    </row>
    <row r="2809" spans="1:183" x14ac:dyDescent="0.3">
      <c r="A2809" t="s">
        <v>60</v>
      </c>
      <c r="B2809" t="s">
        <v>53</v>
      </c>
      <c r="C2809" t="s">
        <v>98</v>
      </c>
      <c r="D2809" s="6">
        <v>44792</v>
      </c>
      <c r="FZ2809">
        <v>0</v>
      </c>
      <c r="GA2809">
        <v>1</v>
      </c>
    </row>
    <row r="2810" spans="1:183" x14ac:dyDescent="0.3">
      <c r="A2810" t="s">
        <v>60</v>
      </c>
      <c r="B2810" t="s">
        <v>53</v>
      </c>
      <c r="C2810" t="s">
        <v>98</v>
      </c>
      <c r="D2810" s="6">
        <v>44806</v>
      </c>
      <c r="FZ2810">
        <v>0</v>
      </c>
      <c r="GA2810">
        <v>1</v>
      </c>
    </row>
    <row r="2811" spans="1:183" x14ac:dyDescent="0.3">
      <c r="A2811" t="s">
        <v>60</v>
      </c>
      <c r="B2811" t="s">
        <v>53</v>
      </c>
      <c r="C2811" t="s">
        <v>98</v>
      </c>
      <c r="D2811" s="6">
        <v>44809</v>
      </c>
      <c r="FZ2811">
        <v>0</v>
      </c>
      <c r="GA2811">
        <v>1</v>
      </c>
    </row>
    <row r="2812" spans="1:183" x14ac:dyDescent="0.3">
      <c r="A2812" t="s">
        <v>60</v>
      </c>
      <c r="B2812" t="s">
        <v>53</v>
      </c>
      <c r="C2812" t="s">
        <v>98</v>
      </c>
      <c r="D2812" s="6">
        <v>44810</v>
      </c>
      <c r="FZ2812">
        <v>0</v>
      </c>
      <c r="GA2812">
        <v>1</v>
      </c>
    </row>
    <row r="2813" spans="1:183" x14ac:dyDescent="0.3">
      <c r="A2813" t="s">
        <v>60</v>
      </c>
      <c r="B2813" t="s">
        <v>53</v>
      </c>
      <c r="C2813" t="s">
        <v>98</v>
      </c>
      <c r="D2813" s="6">
        <v>44811</v>
      </c>
      <c r="FZ2813">
        <v>0</v>
      </c>
      <c r="GA2813">
        <v>1</v>
      </c>
    </row>
    <row r="2814" spans="1:183" x14ac:dyDescent="0.3">
      <c r="A2814" t="s">
        <v>60</v>
      </c>
      <c r="B2814" t="s">
        <v>53</v>
      </c>
      <c r="C2814" t="s">
        <v>98</v>
      </c>
      <c r="D2814" s="6">
        <v>44812</v>
      </c>
      <c r="FZ2814">
        <v>0</v>
      </c>
      <c r="GA2814">
        <v>1</v>
      </c>
    </row>
    <row r="2815" spans="1:183" x14ac:dyDescent="0.3">
      <c r="A2815" t="s">
        <v>60</v>
      </c>
      <c r="B2815" t="s">
        <v>53</v>
      </c>
      <c r="C2815" t="s">
        <v>98</v>
      </c>
      <c r="D2815" s="6">
        <v>44813</v>
      </c>
      <c r="FZ2815">
        <v>0</v>
      </c>
      <c r="GA2815">
        <v>1</v>
      </c>
    </row>
    <row r="2816" spans="1:183" x14ac:dyDescent="0.3">
      <c r="A2816" t="s">
        <v>60</v>
      </c>
      <c r="B2816" t="s">
        <v>53</v>
      </c>
      <c r="C2816" t="s">
        <v>105</v>
      </c>
      <c r="D2816" s="6">
        <v>44753</v>
      </c>
      <c r="FZ2816">
        <v>0</v>
      </c>
      <c r="GA2816">
        <v>1</v>
      </c>
    </row>
    <row r="2817" spans="1:183" x14ac:dyDescent="0.3">
      <c r="A2817" t="s">
        <v>60</v>
      </c>
      <c r="B2817" t="s">
        <v>53</v>
      </c>
      <c r="C2817" t="s">
        <v>105</v>
      </c>
      <c r="D2817" s="6">
        <v>44758</v>
      </c>
      <c r="FZ2817">
        <v>0</v>
      </c>
      <c r="GA2817">
        <v>1</v>
      </c>
    </row>
    <row r="2818" spans="1:183" x14ac:dyDescent="0.3">
      <c r="A2818" t="s">
        <v>60</v>
      </c>
      <c r="B2818" t="s">
        <v>53</v>
      </c>
      <c r="C2818" t="s">
        <v>105</v>
      </c>
      <c r="D2818" s="6">
        <v>44759</v>
      </c>
      <c r="FZ2818">
        <v>0</v>
      </c>
      <c r="GA2818">
        <v>1</v>
      </c>
    </row>
    <row r="2819" spans="1:183" x14ac:dyDescent="0.3">
      <c r="A2819" t="s">
        <v>60</v>
      </c>
      <c r="B2819" t="s">
        <v>53</v>
      </c>
      <c r="C2819" t="s">
        <v>105</v>
      </c>
      <c r="D2819" s="6">
        <v>44766</v>
      </c>
      <c r="FZ2819">
        <v>0</v>
      </c>
      <c r="GA2819">
        <v>1</v>
      </c>
    </row>
    <row r="2820" spans="1:183" x14ac:dyDescent="0.3">
      <c r="A2820" t="s">
        <v>60</v>
      </c>
      <c r="B2820" t="s">
        <v>53</v>
      </c>
      <c r="C2820" t="s">
        <v>105</v>
      </c>
      <c r="D2820" s="6">
        <v>44771</v>
      </c>
      <c r="FZ2820">
        <v>0</v>
      </c>
      <c r="GA2820">
        <v>1</v>
      </c>
    </row>
    <row r="2821" spans="1:183" x14ac:dyDescent="0.3">
      <c r="A2821" t="s">
        <v>60</v>
      </c>
      <c r="B2821" t="s">
        <v>53</v>
      </c>
      <c r="C2821" t="s">
        <v>105</v>
      </c>
      <c r="D2821" s="6">
        <v>44789</v>
      </c>
      <c r="FZ2821">
        <v>0</v>
      </c>
      <c r="GA2821">
        <v>1</v>
      </c>
    </row>
    <row r="2822" spans="1:183" x14ac:dyDescent="0.3">
      <c r="A2822" t="s">
        <v>60</v>
      </c>
      <c r="B2822" t="s">
        <v>53</v>
      </c>
      <c r="C2822" t="s">
        <v>105</v>
      </c>
      <c r="D2822" s="6">
        <v>44790</v>
      </c>
      <c r="FZ2822">
        <v>0</v>
      </c>
      <c r="GA2822">
        <v>1</v>
      </c>
    </row>
    <row r="2823" spans="1:183" x14ac:dyDescent="0.3">
      <c r="A2823" t="s">
        <v>60</v>
      </c>
      <c r="B2823" t="s">
        <v>53</v>
      </c>
      <c r="C2823" t="s">
        <v>105</v>
      </c>
      <c r="D2823" s="6">
        <v>44792</v>
      </c>
      <c r="FZ2823">
        <v>0</v>
      </c>
      <c r="GA2823">
        <v>1</v>
      </c>
    </row>
    <row r="2824" spans="1:183" x14ac:dyDescent="0.3">
      <c r="A2824" t="s">
        <v>60</v>
      </c>
      <c r="B2824" t="s">
        <v>53</v>
      </c>
      <c r="C2824" t="s">
        <v>105</v>
      </c>
      <c r="D2824" s="6">
        <v>44806</v>
      </c>
      <c r="FZ2824">
        <v>0</v>
      </c>
      <c r="GA2824">
        <v>1</v>
      </c>
    </row>
    <row r="2825" spans="1:183" x14ac:dyDescent="0.3">
      <c r="A2825" t="s">
        <v>60</v>
      </c>
      <c r="B2825" t="s">
        <v>53</v>
      </c>
      <c r="C2825" t="s">
        <v>105</v>
      </c>
      <c r="D2825" s="6">
        <v>44809</v>
      </c>
      <c r="FZ2825">
        <v>0</v>
      </c>
      <c r="GA2825">
        <v>1</v>
      </c>
    </row>
    <row r="2826" spans="1:183" x14ac:dyDescent="0.3">
      <c r="A2826" t="s">
        <v>60</v>
      </c>
      <c r="B2826" t="s">
        <v>53</v>
      </c>
      <c r="C2826" t="s">
        <v>105</v>
      </c>
      <c r="D2826" s="6">
        <v>44810</v>
      </c>
      <c r="FZ2826">
        <v>0</v>
      </c>
      <c r="GA2826">
        <v>1</v>
      </c>
    </row>
    <row r="2827" spans="1:183" x14ac:dyDescent="0.3">
      <c r="A2827" t="s">
        <v>60</v>
      </c>
      <c r="B2827" t="s">
        <v>53</v>
      </c>
      <c r="C2827" t="s">
        <v>105</v>
      </c>
      <c r="D2827" s="6">
        <v>44811</v>
      </c>
      <c r="FZ2827">
        <v>0</v>
      </c>
      <c r="GA2827">
        <v>1</v>
      </c>
    </row>
    <row r="2828" spans="1:183" x14ac:dyDescent="0.3">
      <c r="A2828" t="s">
        <v>60</v>
      </c>
      <c r="B2828" t="s">
        <v>53</v>
      </c>
      <c r="C2828" t="s">
        <v>105</v>
      </c>
      <c r="D2828" s="6">
        <v>44812</v>
      </c>
      <c r="FZ2828">
        <v>0</v>
      </c>
      <c r="GA2828">
        <v>1</v>
      </c>
    </row>
    <row r="2829" spans="1:183" x14ac:dyDescent="0.3">
      <c r="A2829" t="s">
        <v>60</v>
      </c>
      <c r="B2829" t="s">
        <v>53</v>
      </c>
      <c r="C2829" t="s">
        <v>105</v>
      </c>
      <c r="D2829" s="6">
        <v>44813</v>
      </c>
      <c r="FZ2829">
        <v>0</v>
      </c>
      <c r="GA2829">
        <v>1</v>
      </c>
    </row>
    <row r="2830" spans="1:183" x14ac:dyDescent="0.3">
      <c r="A2830" t="s">
        <v>60</v>
      </c>
      <c r="B2830" t="s">
        <v>53</v>
      </c>
      <c r="C2830" t="s">
        <v>93</v>
      </c>
      <c r="D2830" s="6">
        <v>44753</v>
      </c>
      <c r="FZ2830">
        <v>0</v>
      </c>
      <c r="GA2830">
        <v>1</v>
      </c>
    </row>
    <row r="2831" spans="1:183" x14ac:dyDescent="0.3">
      <c r="A2831" t="s">
        <v>60</v>
      </c>
      <c r="B2831" t="s">
        <v>53</v>
      </c>
      <c r="C2831" t="s">
        <v>93</v>
      </c>
      <c r="D2831" s="6">
        <v>44758</v>
      </c>
      <c r="FZ2831">
        <v>0</v>
      </c>
      <c r="GA2831">
        <v>1</v>
      </c>
    </row>
    <row r="2832" spans="1:183" x14ac:dyDescent="0.3">
      <c r="A2832" t="s">
        <v>60</v>
      </c>
      <c r="B2832" t="s">
        <v>53</v>
      </c>
      <c r="C2832" t="s">
        <v>93</v>
      </c>
      <c r="D2832" s="6">
        <v>44759</v>
      </c>
      <c r="FZ2832">
        <v>0</v>
      </c>
      <c r="GA2832">
        <v>1</v>
      </c>
    </row>
    <row r="2833" spans="1:183" x14ac:dyDescent="0.3">
      <c r="A2833" t="s">
        <v>60</v>
      </c>
      <c r="B2833" t="s">
        <v>53</v>
      </c>
      <c r="C2833" t="s">
        <v>93</v>
      </c>
      <c r="D2833" s="6">
        <v>44766</v>
      </c>
      <c r="FZ2833">
        <v>0</v>
      </c>
      <c r="GA2833">
        <v>1</v>
      </c>
    </row>
    <row r="2834" spans="1:183" x14ac:dyDescent="0.3">
      <c r="A2834" t="s">
        <v>60</v>
      </c>
      <c r="B2834" t="s">
        <v>53</v>
      </c>
      <c r="C2834" t="s">
        <v>93</v>
      </c>
      <c r="D2834" s="6">
        <v>44771</v>
      </c>
      <c r="FZ2834">
        <v>0</v>
      </c>
      <c r="GA2834">
        <v>1</v>
      </c>
    </row>
    <row r="2835" spans="1:183" x14ac:dyDescent="0.3">
      <c r="A2835" t="s">
        <v>60</v>
      </c>
      <c r="B2835" t="s">
        <v>53</v>
      </c>
      <c r="C2835" t="s">
        <v>93</v>
      </c>
      <c r="D2835" s="6">
        <v>44789</v>
      </c>
      <c r="FZ2835">
        <v>0</v>
      </c>
      <c r="GA2835">
        <v>1</v>
      </c>
    </row>
    <row r="2836" spans="1:183" x14ac:dyDescent="0.3">
      <c r="A2836" t="s">
        <v>60</v>
      </c>
      <c r="B2836" t="s">
        <v>53</v>
      </c>
      <c r="C2836" t="s">
        <v>93</v>
      </c>
      <c r="D2836" s="6">
        <v>44790</v>
      </c>
      <c r="FZ2836">
        <v>0</v>
      </c>
      <c r="GA2836">
        <v>1</v>
      </c>
    </row>
    <row r="2837" spans="1:183" x14ac:dyDescent="0.3">
      <c r="A2837" t="s">
        <v>60</v>
      </c>
      <c r="B2837" t="s">
        <v>53</v>
      </c>
      <c r="C2837" t="s">
        <v>93</v>
      </c>
      <c r="D2837" s="6">
        <v>44792</v>
      </c>
      <c r="FZ2837">
        <v>0</v>
      </c>
      <c r="GA2837">
        <v>1</v>
      </c>
    </row>
    <row r="2838" spans="1:183" x14ac:dyDescent="0.3">
      <c r="A2838" t="s">
        <v>60</v>
      </c>
      <c r="B2838" t="s">
        <v>53</v>
      </c>
      <c r="C2838" t="s">
        <v>93</v>
      </c>
      <c r="D2838" s="6">
        <v>44806</v>
      </c>
      <c r="EO2838" s="34"/>
      <c r="FZ2838">
        <v>0</v>
      </c>
      <c r="GA2838">
        <v>1</v>
      </c>
    </row>
    <row r="2839" spans="1:183" x14ac:dyDescent="0.3">
      <c r="A2839" t="s">
        <v>60</v>
      </c>
      <c r="B2839" t="s">
        <v>53</v>
      </c>
      <c r="C2839" t="s">
        <v>93</v>
      </c>
      <c r="D2839" s="6">
        <v>44809</v>
      </c>
      <c r="FZ2839">
        <v>0</v>
      </c>
      <c r="GA2839">
        <v>1</v>
      </c>
    </row>
    <row r="2840" spans="1:183" x14ac:dyDescent="0.3">
      <c r="A2840" t="s">
        <v>60</v>
      </c>
      <c r="B2840" t="s">
        <v>53</v>
      </c>
      <c r="C2840" t="s">
        <v>93</v>
      </c>
      <c r="D2840" s="6">
        <v>44810</v>
      </c>
      <c r="FZ2840">
        <v>0</v>
      </c>
      <c r="GA2840">
        <v>1</v>
      </c>
    </row>
    <row r="2841" spans="1:183" x14ac:dyDescent="0.3">
      <c r="A2841" t="s">
        <v>60</v>
      </c>
      <c r="B2841" t="s">
        <v>53</v>
      </c>
      <c r="C2841" t="s">
        <v>93</v>
      </c>
      <c r="D2841" s="6">
        <v>44811</v>
      </c>
      <c r="FZ2841">
        <v>0</v>
      </c>
      <c r="GA2841">
        <v>1</v>
      </c>
    </row>
    <row r="2842" spans="1:183" x14ac:dyDescent="0.3">
      <c r="A2842" t="s">
        <v>60</v>
      </c>
      <c r="B2842" t="s">
        <v>53</v>
      </c>
      <c r="C2842" t="s">
        <v>93</v>
      </c>
      <c r="D2842" s="6">
        <v>44812</v>
      </c>
      <c r="FZ2842">
        <v>0</v>
      </c>
      <c r="GA2842">
        <v>1</v>
      </c>
    </row>
    <row r="2843" spans="1:183" x14ac:dyDescent="0.3">
      <c r="A2843" t="s">
        <v>60</v>
      </c>
      <c r="B2843" t="s">
        <v>53</v>
      </c>
      <c r="C2843" t="s">
        <v>93</v>
      </c>
      <c r="D2843" s="6">
        <v>44813</v>
      </c>
      <c r="FZ2843">
        <v>0</v>
      </c>
      <c r="GA2843">
        <v>1</v>
      </c>
    </row>
    <row r="2844" spans="1:183" x14ac:dyDescent="0.3">
      <c r="A2844" t="s">
        <v>60</v>
      </c>
      <c r="B2844" t="s">
        <v>53</v>
      </c>
      <c r="C2844" t="s">
        <v>101</v>
      </c>
      <c r="D2844" s="6">
        <v>44753</v>
      </c>
      <c r="FZ2844">
        <v>0</v>
      </c>
      <c r="GA2844">
        <v>1</v>
      </c>
    </row>
    <row r="2845" spans="1:183" x14ac:dyDescent="0.3">
      <c r="A2845" t="s">
        <v>60</v>
      </c>
      <c r="B2845" t="s">
        <v>53</v>
      </c>
      <c r="C2845" t="s">
        <v>101</v>
      </c>
      <c r="D2845" s="6">
        <v>44758</v>
      </c>
      <c r="FZ2845">
        <v>0</v>
      </c>
      <c r="GA2845">
        <v>1</v>
      </c>
    </row>
    <row r="2846" spans="1:183" x14ac:dyDescent="0.3">
      <c r="A2846" t="s">
        <v>60</v>
      </c>
      <c r="B2846" t="s">
        <v>53</v>
      </c>
      <c r="C2846" t="s">
        <v>101</v>
      </c>
      <c r="D2846" s="6">
        <v>44759</v>
      </c>
      <c r="FZ2846">
        <v>0</v>
      </c>
      <c r="GA2846">
        <v>1</v>
      </c>
    </row>
    <row r="2847" spans="1:183" x14ac:dyDescent="0.3">
      <c r="A2847" t="s">
        <v>60</v>
      </c>
      <c r="B2847" t="s">
        <v>53</v>
      </c>
      <c r="C2847" t="s">
        <v>101</v>
      </c>
      <c r="D2847" s="6">
        <v>44766</v>
      </c>
      <c r="FZ2847">
        <v>0</v>
      </c>
      <c r="GA2847">
        <v>1</v>
      </c>
    </row>
    <row r="2848" spans="1:183" x14ac:dyDescent="0.3">
      <c r="A2848" t="s">
        <v>60</v>
      </c>
      <c r="B2848" t="s">
        <v>53</v>
      </c>
      <c r="C2848" t="s">
        <v>101</v>
      </c>
      <c r="D2848" s="6">
        <v>44771</v>
      </c>
      <c r="FZ2848">
        <v>0</v>
      </c>
      <c r="GA2848">
        <v>1</v>
      </c>
    </row>
    <row r="2849" spans="1:183" x14ac:dyDescent="0.3">
      <c r="A2849" t="s">
        <v>60</v>
      </c>
      <c r="B2849" t="s">
        <v>53</v>
      </c>
      <c r="C2849" t="s">
        <v>101</v>
      </c>
      <c r="D2849" s="6">
        <v>44789</v>
      </c>
      <c r="FZ2849">
        <v>0</v>
      </c>
      <c r="GA2849">
        <v>1</v>
      </c>
    </row>
    <row r="2850" spans="1:183" x14ac:dyDescent="0.3">
      <c r="A2850" t="s">
        <v>60</v>
      </c>
      <c r="B2850" t="s">
        <v>53</v>
      </c>
      <c r="C2850" t="s">
        <v>101</v>
      </c>
      <c r="D2850" s="6">
        <v>44790</v>
      </c>
      <c r="FZ2850">
        <v>0</v>
      </c>
      <c r="GA2850">
        <v>1</v>
      </c>
    </row>
    <row r="2851" spans="1:183" x14ac:dyDescent="0.3">
      <c r="A2851" t="s">
        <v>60</v>
      </c>
      <c r="B2851" t="s">
        <v>53</v>
      </c>
      <c r="C2851" t="s">
        <v>101</v>
      </c>
      <c r="D2851" s="6">
        <v>44792</v>
      </c>
      <c r="FZ2851">
        <v>0</v>
      </c>
      <c r="GA2851">
        <v>1</v>
      </c>
    </row>
    <row r="2852" spans="1:183" x14ac:dyDescent="0.3">
      <c r="A2852" t="s">
        <v>60</v>
      </c>
      <c r="B2852" t="s">
        <v>53</v>
      </c>
      <c r="C2852" t="s">
        <v>101</v>
      </c>
      <c r="D2852" s="6">
        <v>44806</v>
      </c>
      <c r="FZ2852">
        <v>0</v>
      </c>
      <c r="GA2852">
        <v>1</v>
      </c>
    </row>
    <row r="2853" spans="1:183" x14ac:dyDescent="0.3">
      <c r="A2853" t="s">
        <v>60</v>
      </c>
      <c r="B2853" t="s">
        <v>53</v>
      </c>
      <c r="C2853" t="s">
        <v>101</v>
      </c>
      <c r="D2853" s="6">
        <v>44809</v>
      </c>
      <c r="FZ2853">
        <v>0</v>
      </c>
      <c r="GA2853">
        <v>1</v>
      </c>
    </row>
    <row r="2854" spans="1:183" x14ac:dyDescent="0.3">
      <c r="A2854" t="s">
        <v>60</v>
      </c>
      <c r="B2854" t="s">
        <v>53</v>
      </c>
      <c r="C2854" t="s">
        <v>101</v>
      </c>
      <c r="D2854" s="6">
        <v>44810</v>
      </c>
      <c r="FZ2854">
        <v>0</v>
      </c>
      <c r="GA2854">
        <v>1</v>
      </c>
    </row>
    <row r="2855" spans="1:183" x14ac:dyDescent="0.3">
      <c r="A2855" t="s">
        <v>60</v>
      </c>
      <c r="B2855" t="s">
        <v>53</v>
      </c>
      <c r="C2855" t="s">
        <v>101</v>
      </c>
      <c r="D2855" s="6">
        <v>44811</v>
      </c>
      <c r="FZ2855">
        <v>0</v>
      </c>
      <c r="GA2855">
        <v>1</v>
      </c>
    </row>
    <row r="2856" spans="1:183" x14ac:dyDescent="0.3">
      <c r="A2856" t="s">
        <v>60</v>
      </c>
      <c r="B2856" t="s">
        <v>53</v>
      </c>
      <c r="C2856" t="s">
        <v>101</v>
      </c>
      <c r="D2856" s="6">
        <v>44812</v>
      </c>
      <c r="FZ2856">
        <v>0</v>
      </c>
      <c r="GA2856">
        <v>1</v>
      </c>
    </row>
    <row r="2857" spans="1:183" x14ac:dyDescent="0.3">
      <c r="A2857" t="s">
        <v>60</v>
      </c>
      <c r="B2857" t="s">
        <v>53</v>
      </c>
      <c r="C2857" t="s">
        <v>101</v>
      </c>
      <c r="D2857" s="6">
        <v>44813</v>
      </c>
      <c r="FZ2857">
        <v>0</v>
      </c>
      <c r="GA2857">
        <v>1</v>
      </c>
    </row>
    <row r="2858" spans="1:183" x14ac:dyDescent="0.3">
      <c r="A2858" t="s">
        <v>61</v>
      </c>
      <c r="B2858" t="s">
        <v>53</v>
      </c>
      <c r="C2858" t="s">
        <v>99</v>
      </c>
      <c r="D2858" s="6">
        <v>44753</v>
      </c>
      <c r="FZ2858">
        <v>0</v>
      </c>
      <c r="GA2858">
        <v>1</v>
      </c>
    </row>
    <row r="2859" spans="1:183" x14ac:dyDescent="0.3">
      <c r="A2859" t="s">
        <v>61</v>
      </c>
      <c r="B2859" t="s">
        <v>53</v>
      </c>
      <c r="C2859" t="s">
        <v>99</v>
      </c>
      <c r="D2859" s="6">
        <v>44758</v>
      </c>
      <c r="FZ2859">
        <v>0</v>
      </c>
      <c r="GA2859">
        <v>1</v>
      </c>
    </row>
    <row r="2860" spans="1:183" x14ac:dyDescent="0.3">
      <c r="A2860" t="s">
        <v>61</v>
      </c>
      <c r="B2860" t="s">
        <v>53</v>
      </c>
      <c r="C2860" t="s">
        <v>99</v>
      </c>
      <c r="D2860" s="6">
        <v>44759</v>
      </c>
      <c r="FZ2860">
        <v>0</v>
      </c>
      <c r="GA2860">
        <v>1</v>
      </c>
    </row>
    <row r="2861" spans="1:183" x14ac:dyDescent="0.3">
      <c r="A2861" t="s">
        <v>61</v>
      </c>
      <c r="B2861" t="s">
        <v>53</v>
      </c>
      <c r="C2861" t="s">
        <v>99</v>
      </c>
      <c r="D2861" s="6">
        <v>44766</v>
      </c>
      <c r="FZ2861">
        <v>0</v>
      </c>
      <c r="GA2861">
        <v>1</v>
      </c>
    </row>
    <row r="2862" spans="1:183" x14ac:dyDescent="0.3">
      <c r="A2862" t="s">
        <v>61</v>
      </c>
      <c r="B2862" t="s">
        <v>53</v>
      </c>
      <c r="C2862" t="s">
        <v>99</v>
      </c>
      <c r="D2862" s="6">
        <v>44771</v>
      </c>
      <c r="FZ2862">
        <v>0</v>
      </c>
      <c r="GA2862">
        <v>1</v>
      </c>
    </row>
    <row r="2863" spans="1:183" x14ac:dyDescent="0.3">
      <c r="A2863" t="s">
        <v>61</v>
      </c>
      <c r="B2863" t="s">
        <v>53</v>
      </c>
      <c r="C2863" t="s">
        <v>99</v>
      </c>
      <c r="D2863" s="6">
        <v>44789</v>
      </c>
      <c r="FZ2863">
        <v>0</v>
      </c>
      <c r="GA2863">
        <v>1</v>
      </c>
    </row>
    <row r="2864" spans="1:183" x14ac:dyDescent="0.3">
      <c r="A2864" t="s">
        <v>61</v>
      </c>
      <c r="B2864" t="s">
        <v>53</v>
      </c>
      <c r="C2864" t="s">
        <v>99</v>
      </c>
      <c r="D2864" s="6">
        <v>44790</v>
      </c>
      <c r="FZ2864">
        <v>0</v>
      </c>
      <c r="GA2864">
        <v>1</v>
      </c>
    </row>
    <row r="2865" spans="1:183" x14ac:dyDescent="0.3">
      <c r="A2865" t="s">
        <v>61</v>
      </c>
      <c r="B2865" t="s">
        <v>53</v>
      </c>
      <c r="C2865" t="s">
        <v>99</v>
      </c>
      <c r="D2865" s="6">
        <v>44792</v>
      </c>
      <c r="FZ2865">
        <v>0</v>
      </c>
      <c r="GA2865">
        <v>1</v>
      </c>
    </row>
    <row r="2866" spans="1:183" x14ac:dyDescent="0.3">
      <c r="A2866" t="s">
        <v>61</v>
      </c>
      <c r="B2866" t="s">
        <v>53</v>
      </c>
      <c r="C2866" t="s">
        <v>99</v>
      </c>
      <c r="D2866" s="6">
        <v>44806</v>
      </c>
      <c r="FZ2866">
        <v>0</v>
      </c>
      <c r="GA2866">
        <v>1</v>
      </c>
    </row>
    <row r="2867" spans="1:183" x14ac:dyDescent="0.3">
      <c r="A2867" t="s">
        <v>61</v>
      </c>
      <c r="B2867" t="s">
        <v>53</v>
      </c>
      <c r="C2867" t="s">
        <v>99</v>
      </c>
      <c r="D2867" s="6">
        <v>44809</v>
      </c>
      <c r="FZ2867">
        <v>0</v>
      </c>
      <c r="GA2867">
        <v>1</v>
      </c>
    </row>
    <row r="2868" spans="1:183" x14ac:dyDescent="0.3">
      <c r="A2868" t="s">
        <v>61</v>
      </c>
      <c r="B2868" t="s">
        <v>53</v>
      </c>
      <c r="C2868" t="s">
        <v>99</v>
      </c>
      <c r="D2868" s="6">
        <v>44810</v>
      </c>
      <c r="FZ2868">
        <v>0</v>
      </c>
      <c r="GA2868">
        <v>1</v>
      </c>
    </row>
    <row r="2869" spans="1:183" x14ac:dyDescent="0.3">
      <c r="A2869" t="s">
        <v>61</v>
      </c>
      <c r="B2869" t="s">
        <v>53</v>
      </c>
      <c r="C2869" t="s">
        <v>99</v>
      </c>
      <c r="D2869" s="6">
        <v>44811</v>
      </c>
      <c r="FZ2869">
        <v>0</v>
      </c>
      <c r="GA2869">
        <v>1</v>
      </c>
    </row>
    <row r="2870" spans="1:183" x14ac:dyDescent="0.3">
      <c r="A2870" t="s">
        <v>61</v>
      </c>
      <c r="B2870" t="s">
        <v>53</v>
      </c>
      <c r="C2870" t="s">
        <v>99</v>
      </c>
      <c r="D2870" s="6">
        <v>44812</v>
      </c>
      <c r="FZ2870">
        <v>0</v>
      </c>
      <c r="GA2870">
        <v>1</v>
      </c>
    </row>
    <row r="2871" spans="1:183" x14ac:dyDescent="0.3">
      <c r="A2871" t="s">
        <v>61</v>
      </c>
      <c r="B2871" t="s">
        <v>53</v>
      </c>
      <c r="C2871" t="s">
        <v>99</v>
      </c>
      <c r="D2871" s="6">
        <v>44813</v>
      </c>
      <c r="FZ2871">
        <v>0</v>
      </c>
      <c r="GA2871">
        <v>1</v>
      </c>
    </row>
    <row r="2872" spans="1:183" x14ac:dyDescent="0.3">
      <c r="A2872" t="s">
        <v>61</v>
      </c>
      <c r="B2872" t="s">
        <v>53</v>
      </c>
      <c r="C2872" t="s">
        <v>100</v>
      </c>
      <c r="D2872" s="6">
        <v>44753</v>
      </c>
      <c r="FZ2872">
        <v>0</v>
      </c>
      <c r="GA2872">
        <v>1</v>
      </c>
    </row>
    <row r="2873" spans="1:183" x14ac:dyDescent="0.3">
      <c r="A2873" t="s">
        <v>61</v>
      </c>
      <c r="B2873" t="s">
        <v>53</v>
      </c>
      <c r="C2873" t="s">
        <v>100</v>
      </c>
      <c r="D2873" s="6">
        <v>44758</v>
      </c>
      <c r="FZ2873">
        <v>0</v>
      </c>
      <c r="GA2873">
        <v>1</v>
      </c>
    </row>
    <row r="2874" spans="1:183" x14ac:dyDescent="0.3">
      <c r="A2874" t="s">
        <v>61</v>
      </c>
      <c r="B2874" t="s">
        <v>53</v>
      </c>
      <c r="C2874" t="s">
        <v>100</v>
      </c>
      <c r="D2874" s="6">
        <v>44759</v>
      </c>
      <c r="FZ2874">
        <v>0</v>
      </c>
      <c r="GA2874">
        <v>1</v>
      </c>
    </row>
    <row r="2875" spans="1:183" x14ac:dyDescent="0.3">
      <c r="A2875" t="s">
        <v>61</v>
      </c>
      <c r="B2875" t="s">
        <v>53</v>
      </c>
      <c r="C2875" t="s">
        <v>100</v>
      </c>
      <c r="D2875" s="6">
        <v>44766</v>
      </c>
      <c r="FZ2875">
        <v>0</v>
      </c>
      <c r="GA2875">
        <v>1</v>
      </c>
    </row>
    <row r="2876" spans="1:183" x14ac:dyDescent="0.3">
      <c r="A2876" t="s">
        <v>61</v>
      </c>
      <c r="B2876" t="s">
        <v>53</v>
      </c>
      <c r="C2876" t="s">
        <v>100</v>
      </c>
      <c r="D2876" s="6">
        <v>44771</v>
      </c>
      <c r="FZ2876">
        <v>0</v>
      </c>
      <c r="GA2876">
        <v>1</v>
      </c>
    </row>
    <row r="2877" spans="1:183" x14ac:dyDescent="0.3">
      <c r="A2877" t="s">
        <v>61</v>
      </c>
      <c r="B2877" t="s">
        <v>53</v>
      </c>
      <c r="C2877" t="s">
        <v>100</v>
      </c>
      <c r="D2877" s="6">
        <v>44789</v>
      </c>
      <c r="FZ2877">
        <v>0</v>
      </c>
      <c r="GA2877">
        <v>1</v>
      </c>
    </row>
    <row r="2878" spans="1:183" x14ac:dyDescent="0.3">
      <c r="A2878" t="s">
        <v>61</v>
      </c>
      <c r="B2878" t="s">
        <v>53</v>
      </c>
      <c r="C2878" t="s">
        <v>100</v>
      </c>
      <c r="D2878" s="6">
        <v>44790</v>
      </c>
      <c r="FZ2878">
        <v>0</v>
      </c>
      <c r="GA2878">
        <v>1</v>
      </c>
    </row>
    <row r="2879" spans="1:183" x14ac:dyDescent="0.3">
      <c r="A2879" t="s">
        <v>61</v>
      </c>
      <c r="B2879" t="s">
        <v>53</v>
      </c>
      <c r="C2879" t="s">
        <v>100</v>
      </c>
      <c r="D2879" s="6">
        <v>44792</v>
      </c>
      <c r="FZ2879">
        <v>0</v>
      </c>
      <c r="GA2879">
        <v>1</v>
      </c>
    </row>
    <row r="2880" spans="1:183" x14ac:dyDescent="0.3">
      <c r="A2880" t="s">
        <v>61</v>
      </c>
      <c r="B2880" t="s">
        <v>53</v>
      </c>
      <c r="C2880" t="s">
        <v>100</v>
      </c>
      <c r="D2880" s="6">
        <v>44806</v>
      </c>
      <c r="FZ2880">
        <v>0</v>
      </c>
      <c r="GA2880">
        <v>1</v>
      </c>
    </row>
    <row r="2881" spans="1:183" x14ac:dyDescent="0.3">
      <c r="A2881" t="s">
        <v>61</v>
      </c>
      <c r="B2881" t="s">
        <v>53</v>
      </c>
      <c r="C2881" t="s">
        <v>100</v>
      </c>
      <c r="D2881" s="6">
        <v>44809</v>
      </c>
      <c r="FZ2881">
        <v>0</v>
      </c>
      <c r="GA2881">
        <v>1</v>
      </c>
    </row>
    <row r="2882" spans="1:183" x14ac:dyDescent="0.3">
      <c r="A2882" t="s">
        <v>61</v>
      </c>
      <c r="B2882" t="s">
        <v>53</v>
      </c>
      <c r="C2882" t="s">
        <v>100</v>
      </c>
      <c r="D2882" s="6">
        <v>44810</v>
      </c>
      <c r="FZ2882">
        <v>0</v>
      </c>
      <c r="GA2882">
        <v>1</v>
      </c>
    </row>
    <row r="2883" spans="1:183" x14ac:dyDescent="0.3">
      <c r="A2883" t="s">
        <v>61</v>
      </c>
      <c r="B2883" t="s">
        <v>53</v>
      </c>
      <c r="C2883" t="s">
        <v>100</v>
      </c>
      <c r="D2883" s="6">
        <v>44811</v>
      </c>
      <c r="FZ2883">
        <v>0</v>
      </c>
      <c r="GA2883">
        <v>1</v>
      </c>
    </row>
    <row r="2884" spans="1:183" x14ac:dyDescent="0.3">
      <c r="A2884" t="s">
        <v>61</v>
      </c>
      <c r="B2884" t="s">
        <v>53</v>
      </c>
      <c r="C2884" t="s">
        <v>100</v>
      </c>
      <c r="D2884" s="6">
        <v>44812</v>
      </c>
      <c r="FZ2884">
        <v>0</v>
      </c>
      <c r="GA2884">
        <v>1</v>
      </c>
    </row>
    <row r="2885" spans="1:183" x14ac:dyDescent="0.3">
      <c r="A2885" t="s">
        <v>61</v>
      </c>
      <c r="B2885" t="s">
        <v>53</v>
      </c>
      <c r="C2885" t="s">
        <v>100</v>
      </c>
      <c r="D2885" s="6">
        <v>44813</v>
      </c>
      <c r="FZ2885">
        <v>0</v>
      </c>
      <c r="GA2885">
        <v>1</v>
      </c>
    </row>
    <row r="2886" spans="1:183" x14ac:dyDescent="0.3">
      <c r="A2886" t="s">
        <v>61</v>
      </c>
      <c r="B2886" t="s">
        <v>53</v>
      </c>
      <c r="C2886" t="s">
        <v>54</v>
      </c>
      <c r="D2886" s="6">
        <v>44753</v>
      </c>
      <c r="E2886" s="46">
        <v>18</v>
      </c>
      <c r="F2886">
        <v>19</v>
      </c>
      <c r="G2886">
        <v>18</v>
      </c>
      <c r="H2886">
        <v>19</v>
      </c>
      <c r="I2886">
        <v>3235</v>
      </c>
      <c r="J2886">
        <v>66588</v>
      </c>
      <c r="K2886">
        <v>1.481684</v>
      </c>
      <c r="L2886">
        <v>1.2747139999999999</v>
      </c>
      <c r="M2886">
        <v>1.1277159999999999</v>
      </c>
      <c r="N2886">
        <v>1.0034099999999999</v>
      </c>
      <c r="O2886">
        <v>0.92400689999999996</v>
      </c>
      <c r="P2886">
        <v>0.86509389999999997</v>
      </c>
      <c r="Q2886">
        <v>0.80305979999999999</v>
      </c>
      <c r="R2886">
        <v>0.71125470000000002</v>
      </c>
      <c r="S2886">
        <v>0.7048027</v>
      </c>
      <c r="T2886">
        <v>0.77655479999999999</v>
      </c>
      <c r="U2886">
        <v>0.93798590000000004</v>
      </c>
      <c r="V2886">
        <v>1.1352340000000001</v>
      </c>
      <c r="W2886">
        <v>1.40303</v>
      </c>
      <c r="X2886">
        <v>1.6325080000000001</v>
      </c>
      <c r="Y2886">
        <v>1.9136899999999999</v>
      </c>
      <c r="Z2886">
        <v>2.2286519999999999</v>
      </c>
      <c r="AA2886">
        <v>2.5616029999999999</v>
      </c>
      <c r="AB2886">
        <v>2.937586</v>
      </c>
      <c r="AC2886">
        <v>3.2315619999999998</v>
      </c>
      <c r="AD2886">
        <v>3.2993049999999999</v>
      </c>
      <c r="AE2886">
        <v>3.1502539999999999</v>
      </c>
      <c r="AF2886">
        <v>2.8704580000000002</v>
      </c>
      <c r="AG2886">
        <v>2.4807519999999998</v>
      </c>
      <c r="AH2886">
        <v>2.1263990000000002</v>
      </c>
      <c r="AI2886">
        <v>-2.0414600000000001E-2</v>
      </c>
      <c r="AJ2886">
        <v>-1.9084500000000001E-2</v>
      </c>
      <c r="AK2886">
        <v>-1.78367E-2</v>
      </c>
      <c r="AL2886">
        <v>-2.2160900000000001E-2</v>
      </c>
      <c r="AM2886">
        <v>-1.5577000000000001E-2</v>
      </c>
      <c r="AN2886">
        <v>-2.2056900000000001E-2</v>
      </c>
      <c r="AO2886">
        <v>-1.51821E-2</v>
      </c>
      <c r="AP2886">
        <v>-1.01472E-2</v>
      </c>
      <c r="AQ2886">
        <v>-1.2643000000000001E-3</v>
      </c>
      <c r="AR2886">
        <v>-1.74821E-2</v>
      </c>
      <c r="AS2886">
        <v>5.4478E-3</v>
      </c>
      <c r="AT2886">
        <v>2.4455000000000002E-3</v>
      </c>
      <c r="AU2886">
        <v>3.0659100000000002E-2</v>
      </c>
      <c r="AV2886">
        <v>-4.2260000000000003E-4</v>
      </c>
      <c r="AW2886">
        <v>2.4370699999999999E-2</v>
      </c>
      <c r="AX2886">
        <v>2.11147E-2</v>
      </c>
      <c r="AY2886">
        <v>-4.3363999999999998E-3</v>
      </c>
      <c r="AZ2886">
        <v>0.51317109999999999</v>
      </c>
      <c r="BA2886">
        <v>0.47984840000000001</v>
      </c>
      <c r="BB2886">
        <v>-0.39661419999999997</v>
      </c>
      <c r="BC2886">
        <v>-0.2618972</v>
      </c>
      <c r="BD2886">
        <v>-0.1929361</v>
      </c>
      <c r="BE2886">
        <v>-9.9837300000000004E-2</v>
      </c>
      <c r="BF2886">
        <v>-6.4166699999999993E-2</v>
      </c>
      <c r="BG2886">
        <v>-5.9249999999999997E-3</v>
      </c>
      <c r="BH2886">
        <v>-5.7365000000000003E-3</v>
      </c>
      <c r="BI2886">
        <v>-5.9008000000000003E-3</v>
      </c>
      <c r="BJ2886">
        <v>-1.15008E-2</v>
      </c>
      <c r="BK2886">
        <v>-5.8871000000000001E-3</v>
      </c>
      <c r="BL2886">
        <v>-1.3103500000000001E-2</v>
      </c>
      <c r="BM2886">
        <v>-5.7349999999999996E-3</v>
      </c>
      <c r="BN2886">
        <v>-5.2769999999999998E-4</v>
      </c>
      <c r="BO2886">
        <v>9.2069999999999999E-3</v>
      </c>
      <c r="BP2886">
        <v>-5.8642E-3</v>
      </c>
      <c r="BQ2886">
        <v>1.82446E-2</v>
      </c>
      <c r="BR2886">
        <v>1.7037199999999999E-2</v>
      </c>
      <c r="BS2886">
        <v>4.6933999999999997E-2</v>
      </c>
      <c r="BT2886">
        <v>1.6777199999999999E-2</v>
      </c>
      <c r="BU2886">
        <v>4.2193500000000002E-2</v>
      </c>
      <c r="BV2886">
        <v>3.9586099999999999E-2</v>
      </c>
      <c r="BW2886">
        <v>1.48234E-2</v>
      </c>
      <c r="BX2886">
        <v>0.53267010000000004</v>
      </c>
      <c r="BY2886">
        <v>0.49985299999999999</v>
      </c>
      <c r="BZ2886">
        <v>-0.37613249999999998</v>
      </c>
      <c r="CA2886">
        <v>-0.24267030000000001</v>
      </c>
      <c r="CB2886">
        <v>-0.1747078</v>
      </c>
      <c r="CC2886">
        <v>-8.2589200000000002E-2</v>
      </c>
      <c r="CD2886">
        <v>-4.7686899999999997E-2</v>
      </c>
      <c r="CE2886">
        <v>4.1104000000000002E-3</v>
      </c>
      <c r="CF2886">
        <v>3.5084000000000001E-3</v>
      </c>
      <c r="CG2886">
        <v>2.366E-3</v>
      </c>
      <c r="CH2886">
        <v>-4.1175999999999999E-3</v>
      </c>
      <c r="CI2886">
        <v>8.2410000000000003E-4</v>
      </c>
      <c r="CJ2886">
        <v>-6.9024000000000004E-3</v>
      </c>
      <c r="CK2886">
        <v>8.0809999999999996E-4</v>
      </c>
      <c r="CL2886">
        <v>6.1348000000000001E-3</v>
      </c>
      <c r="CM2886">
        <v>1.6459499999999998E-2</v>
      </c>
      <c r="CN2886">
        <v>2.1824000000000001E-3</v>
      </c>
      <c r="CO2886">
        <v>2.7107599999999999E-2</v>
      </c>
      <c r="CP2886">
        <v>2.7143400000000002E-2</v>
      </c>
      <c r="CQ2886">
        <v>5.8205899999999998E-2</v>
      </c>
      <c r="CR2886">
        <v>2.8689699999999999E-2</v>
      </c>
      <c r="CS2886">
        <v>5.4537500000000003E-2</v>
      </c>
      <c r="CT2886">
        <v>5.2379299999999997E-2</v>
      </c>
      <c r="CU2886">
        <v>2.80935E-2</v>
      </c>
      <c r="CV2886">
        <v>0.54617519999999997</v>
      </c>
      <c r="CW2886">
        <v>0.5137081</v>
      </c>
      <c r="CX2886">
        <v>-0.36194690000000002</v>
      </c>
      <c r="CY2886">
        <v>-0.2293538</v>
      </c>
      <c r="CZ2886">
        <v>-0.1620829</v>
      </c>
      <c r="DA2886">
        <v>-7.0643300000000006E-2</v>
      </c>
      <c r="DB2886">
        <v>-3.6273E-2</v>
      </c>
      <c r="DC2886">
        <v>1.41458E-2</v>
      </c>
      <c r="DD2886">
        <v>1.2753199999999999E-2</v>
      </c>
      <c r="DE2886">
        <v>1.06328E-2</v>
      </c>
      <c r="DF2886">
        <v>3.2656E-3</v>
      </c>
      <c r="DG2886">
        <v>7.5353E-3</v>
      </c>
      <c r="DH2886">
        <v>-7.0129999999999997E-4</v>
      </c>
      <c r="DI2886">
        <v>7.3511999999999996E-3</v>
      </c>
      <c r="DJ2886">
        <v>1.2797299999999999E-2</v>
      </c>
      <c r="DK2886">
        <v>2.3711900000000001E-2</v>
      </c>
      <c r="DL2886">
        <v>1.0228900000000001E-2</v>
      </c>
      <c r="DM2886">
        <v>3.5970700000000001E-2</v>
      </c>
      <c r="DN2886">
        <v>3.7249499999999998E-2</v>
      </c>
      <c r="DO2886">
        <v>6.9477899999999995E-2</v>
      </c>
      <c r="DP2886">
        <v>4.0602199999999998E-2</v>
      </c>
      <c r="DQ2886">
        <v>6.6881499999999997E-2</v>
      </c>
      <c r="DR2886">
        <v>6.5172599999999997E-2</v>
      </c>
      <c r="DS2886">
        <v>4.1363499999999997E-2</v>
      </c>
      <c r="DT2886">
        <v>0.55968019999999996</v>
      </c>
      <c r="DU2886">
        <v>0.52756320000000001</v>
      </c>
      <c r="DV2886">
        <v>-0.3477614</v>
      </c>
      <c r="DW2886">
        <v>-0.21603729999999999</v>
      </c>
      <c r="DX2886">
        <v>-0.14945810000000001</v>
      </c>
      <c r="DY2886">
        <v>-5.8697300000000001E-2</v>
      </c>
      <c r="DZ2886">
        <v>-2.4859200000000001E-2</v>
      </c>
      <c r="EA2886">
        <v>2.8635399999999998E-2</v>
      </c>
      <c r="EB2886">
        <v>2.6101200000000001E-2</v>
      </c>
      <c r="EC2886">
        <v>2.25688E-2</v>
      </c>
      <c r="ED2886">
        <v>1.3925699999999999E-2</v>
      </c>
      <c r="EE2886">
        <v>1.72252E-2</v>
      </c>
      <c r="EF2886">
        <v>8.2521999999999995E-3</v>
      </c>
      <c r="EG2886">
        <v>1.6798299999999999E-2</v>
      </c>
      <c r="EH2886">
        <v>2.2416800000000001E-2</v>
      </c>
      <c r="EI2886">
        <v>3.41833E-2</v>
      </c>
      <c r="EJ2886">
        <v>2.18468E-2</v>
      </c>
      <c r="EK2886">
        <v>4.8767499999999998E-2</v>
      </c>
      <c r="EL2886">
        <v>5.1841199999999997E-2</v>
      </c>
      <c r="EM2886">
        <v>8.5752800000000004E-2</v>
      </c>
      <c r="EN2886">
        <v>5.7801900000000003E-2</v>
      </c>
      <c r="EO2886">
        <v>8.4704199999999993E-2</v>
      </c>
      <c r="EP2886">
        <v>8.3643999999999996E-2</v>
      </c>
      <c r="EQ2886">
        <v>6.0523300000000002E-2</v>
      </c>
      <c r="ER2886">
        <v>0.57917929999999995</v>
      </c>
      <c r="ES2886">
        <v>0.54756769999999999</v>
      </c>
      <c r="ET2886">
        <v>-0.32727970000000001</v>
      </c>
      <c r="EU2886">
        <v>-0.1968104</v>
      </c>
      <c r="EV2886">
        <v>-0.13122980000000001</v>
      </c>
      <c r="EW2886">
        <v>-4.1449199999999999E-2</v>
      </c>
      <c r="EX2886">
        <v>-8.3794000000000004E-3</v>
      </c>
      <c r="EY2886">
        <v>81.5</v>
      </c>
      <c r="EZ2886">
        <v>79.5</v>
      </c>
      <c r="FA2886">
        <v>79</v>
      </c>
      <c r="FB2886">
        <v>79</v>
      </c>
      <c r="FC2886">
        <v>76.5</v>
      </c>
      <c r="FD2886">
        <v>75.5</v>
      </c>
      <c r="FE2886">
        <v>75</v>
      </c>
      <c r="FF2886">
        <v>77.5</v>
      </c>
      <c r="FG2886">
        <v>81</v>
      </c>
      <c r="FH2886">
        <v>86</v>
      </c>
      <c r="FI2886">
        <v>90</v>
      </c>
      <c r="FJ2886">
        <v>93.5</v>
      </c>
      <c r="FK2886">
        <v>96.5</v>
      </c>
      <c r="FL2886">
        <v>98.5</v>
      </c>
      <c r="FM2886">
        <v>100.5</v>
      </c>
      <c r="FN2886">
        <v>102</v>
      </c>
      <c r="FO2886">
        <v>103</v>
      </c>
      <c r="FP2886">
        <v>103</v>
      </c>
      <c r="FQ2886">
        <v>103.5</v>
      </c>
      <c r="FR2886">
        <v>101.5</v>
      </c>
      <c r="FS2886">
        <v>99</v>
      </c>
      <c r="FT2886">
        <v>96</v>
      </c>
      <c r="FU2886">
        <v>93</v>
      </c>
      <c r="FV2886">
        <v>89.5</v>
      </c>
      <c r="FW2886">
        <v>0.21183440000000001</v>
      </c>
      <c r="FX2886">
        <v>1.84478E-2</v>
      </c>
      <c r="FY2886">
        <v>1.84478E-2</v>
      </c>
      <c r="FZ2886">
        <v>0</v>
      </c>
      <c r="GA2886">
        <v>0</v>
      </c>
    </row>
    <row r="2887" spans="1:183" x14ac:dyDescent="0.3">
      <c r="A2887" t="s">
        <v>61</v>
      </c>
      <c r="B2887" t="s">
        <v>53</v>
      </c>
      <c r="C2887" t="s">
        <v>54</v>
      </c>
      <c r="D2887" s="6">
        <v>44758</v>
      </c>
      <c r="E2887" s="46">
        <v>17</v>
      </c>
      <c r="F2887">
        <v>18</v>
      </c>
      <c r="G2887">
        <v>17</v>
      </c>
      <c r="H2887">
        <v>18</v>
      </c>
      <c r="I2887">
        <v>3656</v>
      </c>
      <c r="J2887">
        <v>72721</v>
      </c>
      <c r="K2887">
        <v>1.9602900000000001</v>
      </c>
      <c r="L2887">
        <v>1.7118089999999999</v>
      </c>
      <c r="M2887">
        <v>1.5084569999999999</v>
      </c>
      <c r="N2887">
        <v>1.3478520000000001</v>
      </c>
      <c r="O2887">
        <v>1.2227189999999999</v>
      </c>
      <c r="P2887">
        <v>1.131856</v>
      </c>
      <c r="Q2887">
        <v>1.052046</v>
      </c>
      <c r="R2887">
        <v>1.0139830000000001</v>
      </c>
      <c r="S2887">
        <v>1.0441400000000001</v>
      </c>
      <c r="T2887">
        <v>1.156847</v>
      </c>
      <c r="U2887">
        <v>1.3238920000000001</v>
      </c>
      <c r="V2887">
        <v>1.500583</v>
      </c>
      <c r="W2887">
        <v>1.7062729999999999</v>
      </c>
      <c r="X2887">
        <v>1.9541170000000001</v>
      </c>
      <c r="Y2887">
        <v>2.20126</v>
      </c>
      <c r="Z2887">
        <v>2.4698509999999998</v>
      </c>
      <c r="AA2887">
        <v>2.76458</v>
      </c>
      <c r="AB2887">
        <v>3.0712540000000002</v>
      </c>
      <c r="AC2887">
        <v>3.3249209999999998</v>
      </c>
      <c r="AD2887">
        <v>3.3670960000000001</v>
      </c>
      <c r="AE2887">
        <v>3.221603</v>
      </c>
      <c r="AF2887">
        <v>2.986332</v>
      </c>
      <c r="AG2887">
        <v>2.673848</v>
      </c>
      <c r="AH2887">
        <v>2.3484829999999999</v>
      </c>
      <c r="AI2887">
        <v>-4.1323100000000001E-2</v>
      </c>
      <c r="AJ2887">
        <v>-4.4504200000000001E-2</v>
      </c>
      <c r="AK2887">
        <v>-2.9651199999999999E-2</v>
      </c>
      <c r="AL2887">
        <v>-1.4532E-2</v>
      </c>
      <c r="AM2887">
        <v>-2.0521000000000001E-2</v>
      </c>
      <c r="AN2887">
        <v>-1.9692899999999999E-2</v>
      </c>
      <c r="AO2887">
        <v>-1.63991E-2</v>
      </c>
      <c r="AP2887">
        <v>-2.7656999999999998E-3</v>
      </c>
      <c r="AQ2887">
        <v>7.2297999999999998E-3</v>
      </c>
      <c r="AR2887">
        <v>2.6053000000000001E-3</v>
      </c>
      <c r="AS2887">
        <v>1.6536100000000001E-2</v>
      </c>
      <c r="AT2887">
        <v>-1.2101600000000001E-2</v>
      </c>
      <c r="AU2887">
        <v>-4.9373100000000003E-2</v>
      </c>
      <c r="AV2887">
        <v>-3.2318199999999998E-2</v>
      </c>
      <c r="AW2887">
        <v>-9.0360800000000005E-2</v>
      </c>
      <c r="AX2887">
        <v>-9.1418299999999994E-2</v>
      </c>
      <c r="AY2887">
        <v>0.42923410000000001</v>
      </c>
      <c r="AZ2887">
        <v>0.47286929999999999</v>
      </c>
      <c r="BA2887">
        <v>-0.38302029999999998</v>
      </c>
      <c r="BB2887">
        <v>-0.36422840000000001</v>
      </c>
      <c r="BC2887">
        <v>-0.21374309999999999</v>
      </c>
      <c r="BD2887">
        <v>-0.15421660000000001</v>
      </c>
      <c r="BE2887">
        <v>-8.9966699999999997E-2</v>
      </c>
      <c r="BF2887">
        <v>-5.6701099999999997E-2</v>
      </c>
      <c r="BG2887">
        <v>-2.5749999999999999E-2</v>
      </c>
      <c r="BH2887">
        <v>-3.0265899999999998E-2</v>
      </c>
      <c r="BI2887">
        <v>-1.6672699999999999E-2</v>
      </c>
      <c r="BJ2887">
        <v>-2.7905999999999999E-3</v>
      </c>
      <c r="BK2887">
        <v>-9.3065999999999999E-3</v>
      </c>
      <c r="BL2887">
        <v>-9.0837999999999995E-3</v>
      </c>
      <c r="BM2887">
        <v>-5.6934999999999998E-3</v>
      </c>
      <c r="BN2887">
        <v>9.1344000000000009E-3</v>
      </c>
      <c r="BO2887">
        <v>1.9781900000000002E-2</v>
      </c>
      <c r="BP2887">
        <v>1.62448E-2</v>
      </c>
      <c r="BQ2887">
        <v>3.1405500000000003E-2</v>
      </c>
      <c r="BR2887">
        <v>4.1089999999999998E-3</v>
      </c>
      <c r="BS2887">
        <v>-3.17133E-2</v>
      </c>
      <c r="BT2887">
        <v>-1.39632E-2</v>
      </c>
      <c r="BU2887">
        <v>-7.1409100000000003E-2</v>
      </c>
      <c r="BV2887">
        <v>-7.1945700000000001E-2</v>
      </c>
      <c r="BW2887">
        <v>0.44894400000000001</v>
      </c>
      <c r="BX2887">
        <v>0.49344490000000002</v>
      </c>
      <c r="BY2887">
        <v>-0.36075200000000002</v>
      </c>
      <c r="BZ2887">
        <v>-0.34230179999999999</v>
      </c>
      <c r="CA2887">
        <v>-0.19281319999999999</v>
      </c>
      <c r="CB2887">
        <v>-0.13410279999999999</v>
      </c>
      <c r="CC2887">
        <v>-7.1146799999999996E-2</v>
      </c>
      <c r="CD2887">
        <v>-3.9225200000000002E-2</v>
      </c>
      <c r="CE2887">
        <v>-1.4964099999999999E-2</v>
      </c>
      <c r="CF2887">
        <v>-2.04044E-2</v>
      </c>
      <c r="CG2887">
        <v>-7.6838000000000002E-3</v>
      </c>
      <c r="CH2887">
        <v>5.3413999999999996E-3</v>
      </c>
      <c r="CI2887">
        <v>-1.5395000000000001E-3</v>
      </c>
      <c r="CJ2887">
        <v>-1.7359000000000001E-3</v>
      </c>
      <c r="CK2887">
        <v>1.7210999999999999E-3</v>
      </c>
      <c r="CL2887">
        <v>1.73764E-2</v>
      </c>
      <c r="CM2887">
        <v>2.8475400000000001E-2</v>
      </c>
      <c r="CN2887">
        <v>2.56914E-2</v>
      </c>
      <c r="CO2887">
        <v>4.1704100000000001E-2</v>
      </c>
      <c r="CP2887">
        <v>1.5336499999999999E-2</v>
      </c>
      <c r="CQ2887">
        <v>-1.9482099999999999E-2</v>
      </c>
      <c r="CR2887">
        <v>-1.2505000000000001E-3</v>
      </c>
      <c r="CS2887">
        <v>-5.82832E-2</v>
      </c>
      <c r="CT2887">
        <v>-5.8458999999999997E-2</v>
      </c>
      <c r="CU2887">
        <v>0.46259499999999998</v>
      </c>
      <c r="CV2887">
        <v>0.50769549999999997</v>
      </c>
      <c r="CW2887">
        <v>-0.345329</v>
      </c>
      <c r="CX2887">
        <v>-0.3271154</v>
      </c>
      <c r="CY2887">
        <v>-0.17831720000000001</v>
      </c>
      <c r="CZ2887">
        <v>-0.120172</v>
      </c>
      <c r="DA2887">
        <v>-5.81121E-2</v>
      </c>
      <c r="DB2887">
        <v>-2.7121599999999999E-2</v>
      </c>
      <c r="DC2887">
        <v>-4.1783000000000002E-3</v>
      </c>
      <c r="DD2887">
        <v>-1.0543E-2</v>
      </c>
      <c r="DE2887">
        <v>1.3051E-3</v>
      </c>
      <c r="DF2887">
        <v>1.3473499999999999E-2</v>
      </c>
      <c r="DG2887">
        <v>6.2275000000000004E-3</v>
      </c>
      <c r="DH2887">
        <v>5.6119999999999998E-3</v>
      </c>
      <c r="DI2887">
        <v>9.1357999999999995E-3</v>
      </c>
      <c r="DJ2887">
        <v>2.56184E-2</v>
      </c>
      <c r="DK2887">
        <v>3.7168800000000002E-2</v>
      </c>
      <c r="DL2887">
        <v>3.5138000000000003E-2</v>
      </c>
      <c r="DM2887">
        <v>5.2002600000000003E-2</v>
      </c>
      <c r="DN2887">
        <v>2.6563900000000001E-2</v>
      </c>
      <c r="DO2887">
        <v>-7.2509999999999996E-3</v>
      </c>
      <c r="DP2887">
        <v>1.1462099999999999E-2</v>
      </c>
      <c r="DQ2887">
        <v>-4.5157299999999997E-2</v>
      </c>
      <c r="DR2887">
        <v>-4.49723E-2</v>
      </c>
      <c r="DS2887">
        <v>0.4762459</v>
      </c>
      <c r="DT2887">
        <v>0.52194609999999997</v>
      </c>
      <c r="DU2887">
        <v>-0.32990609999999998</v>
      </c>
      <c r="DV2887">
        <v>-0.31192910000000001</v>
      </c>
      <c r="DW2887">
        <v>-0.1638212</v>
      </c>
      <c r="DX2887">
        <v>-0.10624119999999999</v>
      </c>
      <c r="DY2887">
        <v>-4.50775E-2</v>
      </c>
      <c r="DZ2887">
        <v>-1.5017900000000001E-2</v>
      </c>
      <c r="EA2887">
        <v>1.13948E-2</v>
      </c>
      <c r="EB2887">
        <v>3.6954000000000002E-3</v>
      </c>
      <c r="EC2887">
        <v>1.42836E-2</v>
      </c>
      <c r="ED2887">
        <v>2.5214899999999998E-2</v>
      </c>
      <c r="EE2887">
        <v>1.74419E-2</v>
      </c>
      <c r="EF2887">
        <v>1.6221099999999999E-2</v>
      </c>
      <c r="EG2887">
        <v>1.9841299999999999E-2</v>
      </c>
      <c r="EH2887">
        <v>3.7518500000000003E-2</v>
      </c>
      <c r="EI2887">
        <v>4.9720899999999998E-2</v>
      </c>
      <c r="EJ2887">
        <v>4.8777500000000001E-2</v>
      </c>
      <c r="EK2887">
        <v>6.6872100000000004E-2</v>
      </c>
      <c r="EL2887">
        <v>4.2774600000000003E-2</v>
      </c>
      <c r="EM2887">
        <v>1.0408799999999999E-2</v>
      </c>
      <c r="EN2887">
        <v>2.9817099999999999E-2</v>
      </c>
      <c r="EO2887">
        <v>-2.62055E-2</v>
      </c>
      <c r="EP2887">
        <v>-2.54997E-2</v>
      </c>
      <c r="EQ2887">
        <v>0.4959558</v>
      </c>
      <c r="ER2887">
        <v>0.5425217</v>
      </c>
      <c r="ES2887">
        <v>-0.30763780000000002</v>
      </c>
      <c r="ET2887">
        <v>-0.29000239999999999</v>
      </c>
      <c r="EU2887">
        <v>-0.1428913</v>
      </c>
      <c r="EV2887">
        <v>-8.6127300000000004E-2</v>
      </c>
      <c r="EW2887">
        <v>-2.6257599999999999E-2</v>
      </c>
      <c r="EX2887">
        <v>2.4578999999999998E-3</v>
      </c>
      <c r="EY2887">
        <v>89.5</v>
      </c>
      <c r="EZ2887">
        <v>88</v>
      </c>
      <c r="FA2887">
        <v>84</v>
      </c>
      <c r="FB2887">
        <v>83</v>
      </c>
      <c r="FC2887">
        <v>81.5</v>
      </c>
      <c r="FD2887">
        <v>80.5</v>
      </c>
      <c r="FE2887">
        <v>79.5</v>
      </c>
      <c r="FF2887">
        <v>83</v>
      </c>
      <c r="FG2887">
        <v>87.5</v>
      </c>
      <c r="FH2887">
        <v>89.5</v>
      </c>
      <c r="FI2887">
        <v>92.5</v>
      </c>
      <c r="FJ2887">
        <v>95.5</v>
      </c>
      <c r="FK2887">
        <v>97.5</v>
      </c>
      <c r="FL2887">
        <v>99.5</v>
      </c>
      <c r="FM2887">
        <v>102</v>
      </c>
      <c r="FN2887">
        <v>103.5</v>
      </c>
      <c r="FO2887">
        <v>104.5</v>
      </c>
      <c r="FP2887">
        <v>105</v>
      </c>
      <c r="FQ2887">
        <v>105</v>
      </c>
      <c r="FR2887">
        <v>104</v>
      </c>
      <c r="FS2887">
        <v>101</v>
      </c>
      <c r="FT2887">
        <v>97.5</v>
      </c>
      <c r="FU2887">
        <v>95.5</v>
      </c>
      <c r="FV2887">
        <v>92.5</v>
      </c>
      <c r="FW2887">
        <v>0.25168420000000002</v>
      </c>
      <c r="FX2887">
        <v>1.8815700000000001E-2</v>
      </c>
      <c r="FY2887">
        <v>1.8815700000000001E-2</v>
      </c>
      <c r="FZ2887">
        <v>0</v>
      </c>
      <c r="GA2887">
        <v>0</v>
      </c>
    </row>
    <row r="2888" spans="1:183" x14ac:dyDescent="0.3">
      <c r="A2888" t="s">
        <v>61</v>
      </c>
      <c r="B2888" t="s">
        <v>53</v>
      </c>
      <c r="C2888" t="s">
        <v>54</v>
      </c>
      <c r="D2888" s="6">
        <v>44759</v>
      </c>
      <c r="E2888" s="46">
        <v>17</v>
      </c>
      <c r="F2888">
        <v>18</v>
      </c>
      <c r="G2888">
        <v>17</v>
      </c>
      <c r="H2888">
        <v>18</v>
      </c>
      <c r="I2888">
        <v>3656</v>
      </c>
      <c r="J2888">
        <v>72719</v>
      </c>
      <c r="K2888">
        <v>2.0210490000000001</v>
      </c>
      <c r="L2888">
        <v>1.7868550000000001</v>
      </c>
      <c r="M2888">
        <v>1.573391</v>
      </c>
      <c r="N2888">
        <v>1.429041</v>
      </c>
      <c r="O2888">
        <v>1.2865059999999999</v>
      </c>
      <c r="P2888">
        <v>1.1935830000000001</v>
      </c>
      <c r="Q2888">
        <v>1.1076889999999999</v>
      </c>
      <c r="R2888">
        <v>1.0585819999999999</v>
      </c>
      <c r="S2888">
        <v>1.1034139999999999</v>
      </c>
      <c r="T2888">
        <v>1.245533</v>
      </c>
      <c r="U2888">
        <v>1.459859</v>
      </c>
      <c r="V2888">
        <v>1.703238</v>
      </c>
      <c r="W2888">
        <v>1.9565140000000001</v>
      </c>
      <c r="X2888">
        <v>2.2043279999999998</v>
      </c>
      <c r="Y2888">
        <v>2.517817</v>
      </c>
      <c r="Z2888">
        <v>2.7996050000000001</v>
      </c>
      <c r="AA2888">
        <v>3.3115420000000002</v>
      </c>
      <c r="AB2888">
        <v>3.478669</v>
      </c>
      <c r="AC2888">
        <v>3.526821</v>
      </c>
      <c r="AD2888">
        <v>3.5283340000000001</v>
      </c>
      <c r="AE2888">
        <v>3.3939729999999999</v>
      </c>
      <c r="AF2888">
        <v>3.243268</v>
      </c>
      <c r="AG2888">
        <v>2.8940739999999998</v>
      </c>
      <c r="AH2888">
        <v>2.4414699999999998</v>
      </c>
      <c r="AI2888">
        <v>-5.8674499999999997E-2</v>
      </c>
      <c r="AJ2888">
        <v>-3.3378100000000001E-2</v>
      </c>
      <c r="AK2888">
        <v>-3.0817799999999999E-2</v>
      </c>
      <c r="AL2888">
        <v>-1.11577E-2</v>
      </c>
      <c r="AM2888">
        <v>-2.3313400000000001E-2</v>
      </c>
      <c r="AN2888">
        <v>-1.04718E-2</v>
      </c>
      <c r="AO2888">
        <v>8.0239000000000005E-3</v>
      </c>
      <c r="AP2888">
        <v>-2.3975699999999999E-2</v>
      </c>
      <c r="AQ2888">
        <v>5.914E-3</v>
      </c>
      <c r="AR2888">
        <v>2.32313E-2</v>
      </c>
      <c r="AS2888">
        <v>-1.0051000000000001E-3</v>
      </c>
      <c r="AT2888">
        <v>2.3785400000000002E-2</v>
      </c>
      <c r="AU2888">
        <v>1.3108E-2</v>
      </c>
      <c r="AV2888">
        <v>-2.6162600000000001E-2</v>
      </c>
      <c r="AW2888">
        <v>-1.67589E-2</v>
      </c>
      <c r="AX2888">
        <v>-5.6280400000000001E-2</v>
      </c>
      <c r="AY2888">
        <v>0.57418420000000003</v>
      </c>
      <c r="AZ2888">
        <v>0.57832870000000003</v>
      </c>
      <c r="BA2888">
        <v>-0.36836229999999998</v>
      </c>
      <c r="BB2888">
        <v>-0.35220230000000002</v>
      </c>
      <c r="BC2888">
        <v>-0.20951359999999999</v>
      </c>
      <c r="BD2888">
        <v>-0.13662579999999999</v>
      </c>
      <c r="BE2888">
        <v>-8.4695999999999994E-2</v>
      </c>
      <c r="BF2888">
        <v>-9.1101399999999999E-2</v>
      </c>
      <c r="BG2888">
        <v>-4.2299700000000003E-2</v>
      </c>
      <c r="BH2888">
        <v>-1.8426100000000001E-2</v>
      </c>
      <c r="BI2888">
        <v>-1.7244099999999998E-2</v>
      </c>
      <c r="BJ2888">
        <v>1.5238000000000001E-3</v>
      </c>
      <c r="BK2888">
        <v>-1.10443E-2</v>
      </c>
      <c r="BL2888">
        <v>1.0184E-3</v>
      </c>
      <c r="BM2888">
        <v>1.91068E-2</v>
      </c>
      <c r="BN2888">
        <v>-1.19045E-2</v>
      </c>
      <c r="BO2888">
        <v>1.8932299999999999E-2</v>
      </c>
      <c r="BP2888">
        <v>3.7417800000000001E-2</v>
      </c>
      <c r="BQ2888">
        <v>1.52631E-2</v>
      </c>
      <c r="BR2888">
        <v>4.1578200000000003E-2</v>
      </c>
      <c r="BS2888">
        <v>3.1686600000000002E-2</v>
      </c>
      <c r="BT2888">
        <v>-6.9608999999999999E-3</v>
      </c>
      <c r="BU2888">
        <v>2.8719000000000001E-3</v>
      </c>
      <c r="BV2888">
        <v>-3.6025500000000002E-2</v>
      </c>
      <c r="BW2888">
        <v>0.59608620000000001</v>
      </c>
      <c r="BX2888">
        <v>0.60019389999999995</v>
      </c>
      <c r="BY2888">
        <v>-0.34648279999999998</v>
      </c>
      <c r="BZ2888">
        <v>-0.33054699999999998</v>
      </c>
      <c r="CA2888">
        <v>-0.18891910000000001</v>
      </c>
      <c r="CB2888">
        <v>-0.1168821</v>
      </c>
      <c r="CC2888">
        <v>-6.5460099999999993E-2</v>
      </c>
      <c r="CD2888">
        <v>-7.3811699999999994E-2</v>
      </c>
      <c r="CE2888">
        <v>-3.0958599999999999E-2</v>
      </c>
      <c r="CF2888">
        <v>-8.0704000000000001E-3</v>
      </c>
      <c r="CG2888">
        <v>-7.8428999999999999E-3</v>
      </c>
      <c r="CH2888">
        <v>1.03071E-2</v>
      </c>
      <c r="CI2888">
        <v>-2.5466999999999998E-3</v>
      </c>
      <c r="CJ2888">
        <v>8.9764000000000007E-3</v>
      </c>
      <c r="CK2888">
        <v>2.67827E-2</v>
      </c>
      <c r="CL2888">
        <v>-3.5439999999999998E-3</v>
      </c>
      <c r="CM2888">
        <v>2.7948799999999999E-2</v>
      </c>
      <c r="CN2888">
        <v>4.7243300000000002E-2</v>
      </c>
      <c r="CO2888">
        <v>2.6530399999999999E-2</v>
      </c>
      <c r="CP2888">
        <v>5.3901499999999998E-2</v>
      </c>
      <c r="CQ2888">
        <v>4.4554099999999999E-2</v>
      </c>
      <c r="CR2888">
        <v>6.3382000000000004E-3</v>
      </c>
      <c r="CS2888">
        <v>1.6468099999999999E-2</v>
      </c>
      <c r="CT2888">
        <v>-2.1996999999999999E-2</v>
      </c>
      <c r="CU2888">
        <v>0.61125549999999995</v>
      </c>
      <c r="CV2888">
        <v>0.61533780000000005</v>
      </c>
      <c r="CW2888">
        <v>-0.33132909999999999</v>
      </c>
      <c r="CX2888">
        <v>-0.31554860000000001</v>
      </c>
      <c r="CY2888">
        <v>-0.17465549999999999</v>
      </c>
      <c r="CZ2888">
        <v>-0.1032077</v>
      </c>
      <c r="DA2888">
        <v>-5.21374E-2</v>
      </c>
      <c r="DB2888">
        <v>-6.18369E-2</v>
      </c>
      <c r="DC2888">
        <v>-1.96174E-2</v>
      </c>
      <c r="DD2888">
        <v>2.2853000000000001E-3</v>
      </c>
      <c r="DE2888">
        <v>1.5582E-3</v>
      </c>
      <c r="DF2888">
        <v>1.9090300000000001E-2</v>
      </c>
      <c r="DG2888">
        <v>5.9508E-3</v>
      </c>
      <c r="DH2888">
        <v>1.6934399999999999E-2</v>
      </c>
      <c r="DI2888">
        <v>3.4458700000000002E-2</v>
      </c>
      <c r="DJ2888">
        <v>4.8165999999999999E-3</v>
      </c>
      <c r="DK2888">
        <v>3.69653E-2</v>
      </c>
      <c r="DL2888">
        <v>5.7068800000000003E-2</v>
      </c>
      <c r="DM2888">
        <v>3.7797699999999997E-2</v>
      </c>
      <c r="DN2888">
        <v>6.6224699999999997E-2</v>
      </c>
      <c r="DO2888">
        <v>5.7421600000000003E-2</v>
      </c>
      <c r="DP2888">
        <v>1.96372E-2</v>
      </c>
      <c r="DQ2888">
        <v>3.0064400000000002E-2</v>
      </c>
      <c r="DR2888">
        <v>-7.9684999999999999E-3</v>
      </c>
      <c r="DS2888">
        <v>0.62642469999999995</v>
      </c>
      <c r="DT2888">
        <v>0.63048170000000003</v>
      </c>
      <c r="DU2888">
        <v>-0.3161754</v>
      </c>
      <c r="DV2888">
        <v>-0.30055019999999999</v>
      </c>
      <c r="DW2888">
        <v>-0.1603918</v>
      </c>
      <c r="DX2888">
        <v>-8.9533299999999996E-2</v>
      </c>
      <c r="DY2888">
        <v>-3.8814700000000001E-2</v>
      </c>
      <c r="DZ2888">
        <v>-4.9862099999999999E-2</v>
      </c>
      <c r="EA2888">
        <v>-3.2426999999999998E-3</v>
      </c>
      <c r="EB2888">
        <v>1.7237200000000001E-2</v>
      </c>
      <c r="EC2888">
        <v>1.51319E-2</v>
      </c>
      <c r="ED2888">
        <v>3.1771800000000003E-2</v>
      </c>
      <c r="EE2888">
        <v>1.8219900000000001E-2</v>
      </c>
      <c r="EF2888">
        <v>2.8424600000000001E-2</v>
      </c>
      <c r="EG2888">
        <v>4.5541600000000002E-2</v>
      </c>
      <c r="EH2888">
        <v>1.6887800000000001E-2</v>
      </c>
      <c r="EI2888">
        <v>4.9983699999999999E-2</v>
      </c>
      <c r="EJ2888">
        <v>7.1255200000000005E-2</v>
      </c>
      <c r="EK2888">
        <v>5.40659E-2</v>
      </c>
      <c r="EL2888">
        <v>8.4017499999999995E-2</v>
      </c>
      <c r="EM2888">
        <v>7.6000200000000004E-2</v>
      </c>
      <c r="EN2888">
        <v>3.8838999999999999E-2</v>
      </c>
      <c r="EO2888">
        <v>4.9695200000000002E-2</v>
      </c>
      <c r="EP2888">
        <v>1.2286399999999999E-2</v>
      </c>
      <c r="EQ2888">
        <v>0.64832679999999998</v>
      </c>
      <c r="ER2888">
        <v>0.65234689999999995</v>
      </c>
      <c r="ES2888">
        <v>-0.2942959</v>
      </c>
      <c r="ET2888">
        <v>-0.2788948</v>
      </c>
      <c r="EU2888">
        <v>-0.13979730000000001</v>
      </c>
      <c r="EV2888">
        <v>-6.9789599999999993E-2</v>
      </c>
      <c r="EW2888">
        <v>-1.95788E-2</v>
      </c>
      <c r="EX2888">
        <v>-3.2572499999999997E-2</v>
      </c>
      <c r="EY2888">
        <v>90.5</v>
      </c>
      <c r="EZ2888">
        <v>89</v>
      </c>
      <c r="FA2888">
        <v>87.5</v>
      </c>
      <c r="FB2888">
        <v>85.5</v>
      </c>
      <c r="FC2888">
        <v>83.5</v>
      </c>
      <c r="FD2888">
        <v>82.5</v>
      </c>
      <c r="FE2888">
        <v>81</v>
      </c>
      <c r="FF2888">
        <v>83</v>
      </c>
      <c r="FG2888">
        <v>87.5</v>
      </c>
      <c r="FH2888">
        <v>92</v>
      </c>
      <c r="FI2888">
        <v>95.5</v>
      </c>
      <c r="FJ2888">
        <v>98.5</v>
      </c>
      <c r="FK2888">
        <v>101</v>
      </c>
      <c r="FL2888">
        <v>103.5</v>
      </c>
      <c r="FM2888">
        <v>105</v>
      </c>
      <c r="FN2888">
        <v>107</v>
      </c>
      <c r="FO2888">
        <v>107.5</v>
      </c>
      <c r="FP2888">
        <v>107</v>
      </c>
      <c r="FQ2888">
        <v>106</v>
      </c>
      <c r="FR2888">
        <v>102.5</v>
      </c>
      <c r="FS2888">
        <v>100.5</v>
      </c>
      <c r="FT2888">
        <v>99.5</v>
      </c>
      <c r="FU2888">
        <v>97</v>
      </c>
      <c r="FV2888">
        <v>94</v>
      </c>
      <c r="FW2888">
        <v>0.25572790000000001</v>
      </c>
      <c r="FX2888">
        <v>2.0437199999999999E-2</v>
      </c>
      <c r="FY2888">
        <v>2.0437199999999999E-2</v>
      </c>
      <c r="FZ2888">
        <v>0</v>
      </c>
      <c r="GA2888">
        <v>0</v>
      </c>
    </row>
    <row r="2889" spans="1:183" x14ac:dyDescent="0.3">
      <c r="A2889" t="s">
        <v>61</v>
      </c>
      <c r="B2889" t="s">
        <v>53</v>
      </c>
      <c r="C2889" t="s">
        <v>54</v>
      </c>
      <c r="D2889" s="6">
        <v>44766</v>
      </c>
      <c r="FZ2889">
        <v>0</v>
      </c>
      <c r="GA2889">
        <v>1</v>
      </c>
    </row>
    <row r="2890" spans="1:183" x14ac:dyDescent="0.3">
      <c r="A2890" t="s">
        <v>61</v>
      </c>
      <c r="B2890" t="s">
        <v>53</v>
      </c>
      <c r="C2890" t="s">
        <v>54</v>
      </c>
      <c r="D2890" s="6">
        <v>44771</v>
      </c>
      <c r="E2890" s="46">
        <v>18</v>
      </c>
      <c r="F2890">
        <v>19</v>
      </c>
      <c r="G2890">
        <v>18</v>
      </c>
      <c r="H2890">
        <v>19</v>
      </c>
      <c r="I2890">
        <v>3643</v>
      </c>
      <c r="J2890">
        <v>72541</v>
      </c>
      <c r="K2890">
        <v>1.961546</v>
      </c>
      <c r="L2890">
        <v>1.73142</v>
      </c>
      <c r="M2890">
        <v>1.558894</v>
      </c>
      <c r="N2890">
        <v>1.4080680000000001</v>
      </c>
      <c r="O2890">
        <v>1.281712</v>
      </c>
      <c r="P2890">
        <v>1.1788000000000001</v>
      </c>
      <c r="Q2890">
        <v>1.093221</v>
      </c>
      <c r="R2890">
        <v>0.99152929999999995</v>
      </c>
      <c r="S2890">
        <v>1.0045299999999999</v>
      </c>
      <c r="T2890">
        <v>1.098017</v>
      </c>
      <c r="U2890">
        <v>1.253306</v>
      </c>
      <c r="V2890">
        <v>1.468615</v>
      </c>
      <c r="W2890">
        <v>1.747684</v>
      </c>
      <c r="X2890">
        <v>2.0127570000000001</v>
      </c>
      <c r="Y2890">
        <v>2.2746770000000001</v>
      </c>
      <c r="Z2890">
        <v>2.594211</v>
      </c>
      <c r="AA2890">
        <v>2.8579490000000001</v>
      </c>
      <c r="AB2890">
        <v>3.1781130000000002</v>
      </c>
      <c r="AC2890">
        <v>3.3756539999999999</v>
      </c>
      <c r="AD2890">
        <v>3.371375</v>
      </c>
      <c r="AE2890">
        <v>3.209454</v>
      </c>
      <c r="AF2890">
        <v>3.0446960000000001</v>
      </c>
      <c r="AG2890">
        <v>2.7511130000000001</v>
      </c>
      <c r="AH2890">
        <v>2.341421</v>
      </c>
      <c r="AI2890">
        <v>-2.095E-4</v>
      </c>
      <c r="AJ2890">
        <v>-5.5099999999999998E-5</v>
      </c>
      <c r="AK2890">
        <v>-8.7358999999999996E-3</v>
      </c>
      <c r="AL2890">
        <v>-1.2234500000000001E-2</v>
      </c>
      <c r="AM2890">
        <v>-1.87411E-2</v>
      </c>
      <c r="AN2890">
        <v>-3.7290000000000001E-3</v>
      </c>
      <c r="AO2890">
        <v>-6.0721999999999998E-3</v>
      </c>
      <c r="AP2890">
        <v>-8.0860000000000003E-4</v>
      </c>
      <c r="AQ2890">
        <v>9.5388999999999995E-3</v>
      </c>
      <c r="AR2890">
        <v>-8.0284999999999992E-3</v>
      </c>
      <c r="AS2890">
        <v>-1.8539799999999999E-2</v>
      </c>
      <c r="AT2890">
        <v>1.552E-3</v>
      </c>
      <c r="AU2890">
        <v>1.5227299999999999E-2</v>
      </c>
      <c r="AV2890">
        <v>4.8747E-3</v>
      </c>
      <c r="AW2890">
        <v>-5.174E-4</v>
      </c>
      <c r="AX2890">
        <v>5.8107000000000002E-3</v>
      </c>
      <c r="AY2890">
        <v>-3.19937E-2</v>
      </c>
      <c r="AZ2890">
        <v>0.50127010000000005</v>
      </c>
      <c r="BA2890">
        <v>0.47889179999999998</v>
      </c>
      <c r="BB2890">
        <v>-0.372002</v>
      </c>
      <c r="BC2890">
        <v>-0.29089710000000002</v>
      </c>
      <c r="BD2890">
        <v>-0.13703850000000001</v>
      </c>
      <c r="BE2890">
        <v>-6.2060499999999998E-2</v>
      </c>
      <c r="BF2890">
        <v>-9.2715099999999995E-2</v>
      </c>
      <c r="BG2890">
        <v>1.38388E-2</v>
      </c>
      <c r="BH2890">
        <v>1.2851100000000001E-2</v>
      </c>
      <c r="BI2890">
        <v>3.0133E-3</v>
      </c>
      <c r="BJ2890">
        <v>-1.098E-3</v>
      </c>
      <c r="BK2890">
        <v>-8.6583000000000007E-3</v>
      </c>
      <c r="BL2890">
        <v>5.7524000000000004E-3</v>
      </c>
      <c r="BM2890">
        <v>3.8003999999999998E-3</v>
      </c>
      <c r="BN2890">
        <v>9.7841000000000004E-3</v>
      </c>
      <c r="BO2890">
        <v>2.0786700000000002E-2</v>
      </c>
      <c r="BP2890">
        <v>3.8682999999999999E-3</v>
      </c>
      <c r="BQ2890">
        <v>-5.1403999999999998E-3</v>
      </c>
      <c r="BR2890">
        <v>1.61227E-2</v>
      </c>
      <c r="BS2890">
        <v>3.0913800000000002E-2</v>
      </c>
      <c r="BT2890">
        <v>2.12321E-2</v>
      </c>
      <c r="BU2890">
        <v>1.64207E-2</v>
      </c>
      <c r="BV2890">
        <v>2.3007799999999998E-2</v>
      </c>
      <c r="BW2890">
        <v>-1.44878E-2</v>
      </c>
      <c r="BX2890">
        <v>0.51991039999999999</v>
      </c>
      <c r="BY2890">
        <v>0.49847669999999999</v>
      </c>
      <c r="BZ2890">
        <v>-0.35175030000000002</v>
      </c>
      <c r="CA2890">
        <v>-0.27150289999999999</v>
      </c>
      <c r="CB2890">
        <v>-0.118508</v>
      </c>
      <c r="CC2890">
        <v>-4.4427899999999999E-2</v>
      </c>
      <c r="CD2890">
        <v>-7.6049500000000006E-2</v>
      </c>
      <c r="CE2890">
        <v>2.3568599999999999E-2</v>
      </c>
      <c r="CF2890">
        <v>2.1789800000000002E-2</v>
      </c>
      <c r="CG2890">
        <v>1.11507E-2</v>
      </c>
      <c r="CH2890">
        <v>6.6151999999999999E-3</v>
      </c>
      <c r="CI2890">
        <v>-1.6749E-3</v>
      </c>
      <c r="CJ2890">
        <v>1.2319200000000001E-2</v>
      </c>
      <c r="CK2890">
        <v>1.0638099999999999E-2</v>
      </c>
      <c r="CL2890">
        <v>1.71205E-2</v>
      </c>
      <c r="CM2890">
        <v>2.8576899999999999E-2</v>
      </c>
      <c r="CN2890">
        <v>1.2108000000000001E-2</v>
      </c>
      <c r="CO2890">
        <v>4.1399999999999996E-3</v>
      </c>
      <c r="CP2890">
        <v>2.6214299999999999E-2</v>
      </c>
      <c r="CQ2890">
        <v>4.1778200000000001E-2</v>
      </c>
      <c r="CR2890">
        <v>3.2561199999999998E-2</v>
      </c>
      <c r="CS2890">
        <v>2.8152E-2</v>
      </c>
      <c r="CT2890">
        <v>3.4918499999999998E-2</v>
      </c>
      <c r="CU2890">
        <v>-2.3633E-3</v>
      </c>
      <c r="CV2890">
        <v>0.53282059999999998</v>
      </c>
      <c r="CW2890">
        <v>0.51204110000000003</v>
      </c>
      <c r="CX2890">
        <v>-0.33772410000000003</v>
      </c>
      <c r="CY2890">
        <v>-0.25807049999999998</v>
      </c>
      <c r="CZ2890">
        <v>-0.1056739</v>
      </c>
      <c r="DA2890">
        <v>-3.2215599999999997E-2</v>
      </c>
      <c r="DB2890">
        <v>-6.4506900000000006E-2</v>
      </c>
      <c r="DC2890">
        <v>3.3298399999999999E-2</v>
      </c>
      <c r="DD2890">
        <v>3.0728599999999998E-2</v>
      </c>
      <c r="DE2890">
        <v>1.9288199999999998E-2</v>
      </c>
      <c r="DF2890">
        <v>1.43283E-2</v>
      </c>
      <c r="DG2890">
        <v>5.3083999999999996E-3</v>
      </c>
      <c r="DH2890">
        <v>1.8886E-2</v>
      </c>
      <c r="DI2890">
        <v>1.7475899999999999E-2</v>
      </c>
      <c r="DJ2890">
        <v>2.44569E-2</v>
      </c>
      <c r="DK2890">
        <v>3.6367099999999999E-2</v>
      </c>
      <c r="DL2890">
        <v>2.03477E-2</v>
      </c>
      <c r="DM2890">
        <v>1.3420400000000001E-2</v>
      </c>
      <c r="DN2890">
        <v>3.6305999999999998E-2</v>
      </c>
      <c r="DO2890">
        <v>5.2642700000000001E-2</v>
      </c>
      <c r="DP2890">
        <v>4.3890199999999997E-2</v>
      </c>
      <c r="DQ2890">
        <v>3.9883299999999997E-2</v>
      </c>
      <c r="DR2890">
        <v>4.6829200000000001E-2</v>
      </c>
      <c r="DS2890">
        <v>9.7613000000000005E-3</v>
      </c>
      <c r="DT2890">
        <v>0.54573079999999996</v>
      </c>
      <c r="DU2890">
        <v>0.52560560000000001</v>
      </c>
      <c r="DV2890">
        <v>-0.32369789999999998</v>
      </c>
      <c r="DW2890">
        <v>-0.2446381</v>
      </c>
      <c r="DX2890">
        <v>-9.2839699999999997E-2</v>
      </c>
      <c r="DY2890">
        <v>-2.0003400000000001E-2</v>
      </c>
      <c r="DZ2890">
        <v>-5.2964400000000002E-2</v>
      </c>
      <c r="EA2890">
        <v>4.7346600000000003E-2</v>
      </c>
      <c r="EB2890">
        <v>4.3634800000000001E-2</v>
      </c>
      <c r="EC2890">
        <v>3.10374E-2</v>
      </c>
      <c r="ED2890">
        <v>2.5464899999999999E-2</v>
      </c>
      <c r="EE2890">
        <v>1.53913E-2</v>
      </c>
      <c r="EF2890">
        <v>2.83675E-2</v>
      </c>
      <c r="EG2890">
        <v>2.7348500000000001E-2</v>
      </c>
      <c r="EH2890">
        <v>3.50496E-2</v>
      </c>
      <c r="EI2890">
        <v>4.7614900000000002E-2</v>
      </c>
      <c r="EJ2890">
        <v>3.2244500000000002E-2</v>
      </c>
      <c r="EK2890">
        <v>2.6819800000000001E-2</v>
      </c>
      <c r="EL2890">
        <v>5.0876699999999997E-2</v>
      </c>
      <c r="EM2890">
        <v>6.8329200000000007E-2</v>
      </c>
      <c r="EN2890">
        <v>6.0247700000000001E-2</v>
      </c>
      <c r="EO2890">
        <v>5.6821400000000001E-2</v>
      </c>
      <c r="EP2890">
        <v>6.4026299999999994E-2</v>
      </c>
      <c r="EQ2890">
        <v>2.7267199999999998E-2</v>
      </c>
      <c r="ER2890">
        <v>0.56437099999999996</v>
      </c>
      <c r="ES2890">
        <v>0.54519050000000002</v>
      </c>
      <c r="ET2890">
        <v>-0.3034463</v>
      </c>
      <c r="EU2890">
        <v>-0.2252439</v>
      </c>
      <c r="EV2890">
        <v>-7.4309299999999995E-2</v>
      </c>
      <c r="EW2890">
        <v>-2.3708000000000002E-3</v>
      </c>
      <c r="EX2890">
        <v>-3.6298799999999999E-2</v>
      </c>
      <c r="EY2890">
        <v>91</v>
      </c>
      <c r="EZ2890">
        <v>89.5</v>
      </c>
      <c r="FA2890">
        <v>86</v>
      </c>
      <c r="FB2890">
        <v>83.5</v>
      </c>
      <c r="FC2890">
        <v>82</v>
      </c>
      <c r="FD2890">
        <v>80.5</v>
      </c>
      <c r="FE2890">
        <v>79</v>
      </c>
      <c r="FF2890">
        <v>82</v>
      </c>
      <c r="FG2890">
        <v>85.5</v>
      </c>
      <c r="FH2890">
        <v>88</v>
      </c>
      <c r="FI2890">
        <v>91.5</v>
      </c>
      <c r="FJ2890">
        <v>95</v>
      </c>
      <c r="FK2890">
        <v>98.5</v>
      </c>
      <c r="FL2890">
        <v>101</v>
      </c>
      <c r="FM2890">
        <v>103.5</v>
      </c>
      <c r="FN2890">
        <v>105.5</v>
      </c>
      <c r="FO2890">
        <v>106.5</v>
      </c>
      <c r="FP2890">
        <v>106</v>
      </c>
      <c r="FQ2890">
        <v>105</v>
      </c>
      <c r="FR2890">
        <v>102.5</v>
      </c>
      <c r="FS2890">
        <v>100</v>
      </c>
      <c r="FT2890">
        <v>98</v>
      </c>
      <c r="FU2890">
        <v>94</v>
      </c>
      <c r="FV2890">
        <v>91.5</v>
      </c>
      <c r="FW2890">
        <v>0.20686160000000001</v>
      </c>
      <c r="FX2890">
        <v>1.7854800000000001E-2</v>
      </c>
      <c r="FY2890">
        <v>1.7854800000000001E-2</v>
      </c>
      <c r="FZ2890">
        <v>0</v>
      </c>
      <c r="GA2890">
        <v>0</v>
      </c>
    </row>
    <row r="2891" spans="1:183" x14ac:dyDescent="0.3">
      <c r="A2891" t="s">
        <v>61</v>
      </c>
      <c r="B2891" t="s">
        <v>53</v>
      </c>
      <c r="C2891" t="s">
        <v>54</v>
      </c>
      <c r="D2891" s="6">
        <v>44789</v>
      </c>
      <c r="E2891" s="46">
        <v>19</v>
      </c>
      <c r="F2891">
        <v>20</v>
      </c>
      <c r="G2891">
        <v>19</v>
      </c>
      <c r="H2891">
        <v>20</v>
      </c>
      <c r="I2891">
        <v>3217</v>
      </c>
      <c r="J2891">
        <v>66411</v>
      </c>
      <c r="K2891">
        <v>1.6137589999999999</v>
      </c>
      <c r="L2891">
        <v>1.382036</v>
      </c>
      <c r="M2891">
        <v>1.2359</v>
      </c>
      <c r="N2891">
        <v>1.1024039999999999</v>
      </c>
      <c r="O2891">
        <v>1.023757</v>
      </c>
      <c r="P2891">
        <v>0.98415819999999998</v>
      </c>
      <c r="Q2891">
        <v>0.9314076</v>
      </c>
      <c r="R2891">
        <v>0.80144890000000002</v>
      </c>
      <c r="S2891">
        <v>0.7475349</v>
      </c>
      <c r="T2891">
        <v>0.80234380000000005</v>
      </c>
      <c r="U2891">
        <v>0.96850559999999997</v>
      </c>
      <c r="V2891">
        <v>1.1770240000000001</v>
      </c>
      <c r="W2891">
        <v>1.453103</v>
      </c>
      <c r="X2891">
        <v>1.7650330000000001</v>
      </c>
      <c r="Y2891">
        <v>2.0785459999999998</v>
      </c>
      <c r="Z2891">
        <v>2.4626610000000002</v>
      </c>
      <c r="AA2891">
        <v>2.8483079999999998</v>
      </c>
      <c r="AB2891">
        <v>3.2098179999999998</v>
      </c>
      <c r="AC2891">
        <v>3.4318970000000002</v>
      </c>
      <c r="AD2891">
        <v>3.4611540000000001</v>
      </c>
      <c r="AE2891">
        <v>3.2372179999999999</v>
      </c>
      <c r="AF2891">
        <v>2.9356559999999998</v>
      </c>
      <c r="AG2891">
        <v>2.507031</v>
      </c>
      <c r="AH2891">
        <v>2.1071439999999999</v>
      </c>
      <c r="AI2891">
        <v>-2.1499999999999999E-4</v>
      </c>
      <c r="AJ2891">
        <v>-1.2296700000000001E-2</v>
      </c>
      <c r="AK2891">
        <v>6.9019999999999997E-4</v>
      </c>
      <c r="AL2891">
        <v>-2.7629999999999998E-3</v>
      </c>
      <c r="AM2891">
        <v>-9.9869999999999994E-3</v>
      </c>
      <c r="AN2891">
        <v>2.24157E-2</v>
      </c>
      <c r="AO2891">
        <v>-2.3889899999999999E-2</v>
      </c>
      <c r="AP2891">
        <v>-2.0436599999999999E-2</v>
      </c>
      <c r="AQ2891">
        <v>-4.2689600000000001E-2</v>
      </c>
      <c r="AR2891">
        <v>-4.2182900000000002E-2</v>
      </c>
      <c r="AS2891">
        <v>-1.0099800000000001E-2</v>
      </c>
      <c r="AT2891">
        <v>-4.7077099999999997E-2</v>
      </c>
      <c r="AU2891">
        <v>-5.6860099999999997E-2</v>
      </c>
      <c r="AV2891">
        <v>-3.10081E-2</v>
      </c>
      <c r="AW2891">
        <v>-2.83149E-2</v>
      </c>
      <c r="AX2891">
        <v>2.676E-3</v>
      </c>
      <c r="AY2891">
        <v>-2.3349000000000002E-2</v>
      </c>
      <c r="AZ2891">
        <v>-2.1133599999999999E-2</v>
      </c>
      <c r="BA2891">
        <v>0.4496541</v>
      </c>
      <c r="BB2891">
        <v>0.39010159999999999</v>
      </c>
      <c r="BC2891">
        <v>-0.36641790000000002</v>
      </c>
      <c r="BD2891">
        <v>-0.2569092</v>
      </c>
      <c r="BE2891">
        <v>-0.16199</v>
      </c>
      <c r="BF2891">
        <v>-7.9251100000000005E-2</v>
      </c>
      <c r="BG2891">
        <v>1.39139E-2</v>
      </c>
      <c r="BH2891">
        <v>2.0000000000000001E-4</v>
      </c>
      <c r="BI2891">
        <v>1.1751899999999999E-2</v>
      </c>
      <c r="BJ2891">
        <v>7.2776999999999998E-3</v>
      </c>
      <c r="BK2891">
        <v>-4.0390000000000001E-4</v>
      </c>
      <c r="BL2891">
        <v>3.12418E-2</v>
      </c>
      <c r="BM2891">
        <v>-1.4767000000000001E-2</v>
      </c>
      <c r="BN2891">
        <v>-1.07288E-2</v>
      </c>
      <c r="BO2891">
        <v>-3.25277E-2</v>
      </c>
      <c r="BP2891">
        <v>-3.1354800000000002E-2</v>
      </c>
      <c r="BQ2891">
        <v>1.7302999999999999E-3</v>
      </c>
      <c r="BR2891">
        <v>-3.3120999999999998E-2</v>
      </c>
      <c r="BS2891">
        <v>-4.1199600000000003E-2</v>
      </c>
      <c r="BT2891">
        <v>-1.45667E-2</v>
      </c>
      <c r="BU2891">
        <v>-1.1372699999999999E-2</v>
      </c>
      <c r="BV2891">
        <v>2.0522599999999998E-2</v>
      </c>
      <c r="BW2891">
        <v>-5.3578000000000002E-3</v>
      </c>
      <c r="BX2891">
        <v>-2.6641999999999998E-3</v>
      </c>
      <c r="BY2891">
        <v>0.46936549999999999</v>
      </c>
      <c r="BZ2891">
        <v>0.4093502</v>
      </c>
      <c r="CA2891">
        <v>-0.34691349999999999</v>
      </c>
      <c r="CB2891">
        <v>-0.2383999</v>
      </c>
      <c r="CC2891">
        <v>-0.14422789999999999</v>
      </c>
      <c r="CD2891">
        <v>-6.3788200000000003E-2</v>
      </c>
      <c r="CE2891">
        <v>2.3699499999999998E-2</v>
      </c>
      <c r="CF2891">
        <v>8.8550999999999994E-3</v>
      </c>
      <c r="CG2891">
        <v>1.9413199999999999E-2</v>
      </c>
      <c r="CH2891">
        <v>1.42319E-2</v>
      </c>
      <c r="CI2891">
        <v>6.2332999999999998E-3</v>
      </c>
      <c r="CJ2891">
        <v>3.7354800000000001E-2</v>
      </c>
      <c r="CK2891">
        <v>-8.4484E-3</v>
      </c>
      <c r="CL2891">
        <v>-4.0051000000000002E-3</v>
      </c>
      <c r="CM2891">
        <v>-2.5489499999999998E-2</v>
      </c>
      <c r="CN2891">
        <v>-2.3855299999999999E-2</v>
      </c>
      <c r="CO2891">
        <v>9.9238E-3</v>
      </c>
      <c r="CP2891">
        <v>-2.3455E-2</v>
      </c>
      <c r="CQ2891">
        <v>-3.0353100000000001E-2</v>
      </c>
      <c r="CR2891">
        <v>-3.1794000000000002E-3</v>
      </c>
      <c r="CS2891">
        <v>3.614E-4</v>
      </c>
      <c r="CT2891">
        <v>3.2883099999999998E-2</v>
      </c>
      <c r="CU2891">
        <v>7.1029999999999999E-3</v>
      </c>
      <c r="CV2891">
        <v>1.01276E-2</v>
      </c>
      <c r="CW2891">
        <v>0.48301759999999999</v>
      </c>
      <c r="CX2891">
        <v>0.42268159999999999</v>
      </c>
      <c r="CY2891">
        <v>-0.3334048</v>
      </c>
      <c r="CZ2891">
        <v>-0.22558039999999999</v>
      </c>
      <c r="DA2891">
        <v>-0.13192599999999999</v>
      </c>
      <c r="DB2891">
        <v>-5.3078599999999997E-2</v>
      </c>
      <c r="DC2891">
        <v>3.3485099999999997E-2</v>
      </c>
      <c r="DD2891">
        <v>1.75102E-2</v>
      </c>
      <c r="DE2891">
        <v>2.7074500000000001E-2</v>
      </c>
      <c r="DF2891">
        <v>2.1186099999999999E-2</v>
      </c>
      <c r="DG2891">
        <v>1.28705E-2</v>
      </c>
      <c r="DH2891">
        <v>4.3467800000000001E-2</v>
      </c>
      <c r="DI2891">
        <v>-2.1297999999999998E-3</v>
      </c>
      <c r="DJ2891">
        <v>2.7185E-3</v>
      </c>
      <c r="DK2891">
        <v>-1.84514E-2</v>
      </c>
      <c r="DL2891">
        <v>-1.63558E-2</v>
      </c>
      <c r="DM2891">
        <v>1.8117299999999999E-2</v>
      </c>
      <c r="DN2891">
        <v>-1.3788999999999999E-2</v>
      </c>
      <c r="DO2891">
        <v>-1.9506599999999999E-2</v>
      </c>
      <c r="DP2891">
        <v>8.2079000000000006E-3</v>
      </c>
      <c r="DQ2891">
        <v>1.20955E-2</v>
      </c>
      <c r="DR2891">
        <v>4.5243600000000002E-2</v>
      </c>
      <c r="DS2891">
        <v>1.95637E-2</v>
      </c>
      <c r="DT2891">
        <v>2.2919399999999999E-2</v>
      </c>
      <c r="DU2891">
        <v>0.49666959999999999</v>
      </c>
      <c r="DV2891">
        <v>0.43601309999999999</v>
      </c>
      <c r="DW2891">
        <v>-0.31989620000000002</v>
      </c>
      <c r="DX2891">
        <v>-0.2127609</v>
      </c>
      <c r="DY2891">
        <v>-0.11962399999999999</v>
      </c>
      <c r="DZ2891">
        <v>-4.2368999999999997E-2</v>
      </c>
      <c r="EA2891">
        <v>4.7613999999999997E-2</v>
      </c>
      <c r="EB2891">
        <v>3.00068E-2</v>
      </c>
      <c r="EC2891">
        <v>3.8136099999999999E-2</v>
      </c>
      <c r="ED2891">
        <v>3.1226799999999999E-2</v>
      </c>
      <c r="EE2891">
        <v>2.2453600000000001E-2</v>
      </c>
      <c r="EF2891">
        <v>5.2294E-2</v>
      </c>
      <c r="EG2891">
        <v>6.9931000000000004E-3</v>
      </c>
      <c r="EH2891">
        <v>1.2426400000000001E-2</v>
      </c>
      <c r="EI2891">
        <v>-8.2894000000000006E-3</v>
      </c>
      <c r="EJ2891">
        <v>-5.5277E-3</v>
      </c>
      <c r="EK2891">
        <v>2.9947399999999999E-2</v>
      </c>
      <c r="EL2891">
        <v>1.671E-4</v>
      </c>
      <c r="EM2891">
        <v>-3.8460999999999999E-3</v>
      </c>
      <c r="EN2891">
        <v>2.4649399999999998E-2</v>
      </c>
      <c r="EO2891">
        <v>2.90376E-2</v>
      </c>
      <c r="EP2891">
        <v>6.3090099999999996E-2</v>
      </c>
      <c r="EQ2891">
        <v>3.7554900000000002E-2</v>
      </c>
      <c r="ER2891">
        <v>4.1388800000000003E-2</v>
      </c>
      <c r="ES2891">
        <v>0.51638099999999998</v>
      </c>
      <c r="ET2891">
        <v>0.45526159999999999</v>
      </c>
      <c r="EU2891">
        <v>-0.30039179999999999</v>
      </c>
      <c r="EV2891">
        <v>-0.1942517</v>
      </c>
      <c r="EW2891">
        <v>-0.10186190000000001</v>
      </c>
      <c r="EX2891">
        <v>-2.6905999999999999E-2</v>
      </c>
      <c r="EY2891">
        <v>83.5</v>
      </c>
      <c r="EZ2891">
        <v>82.5</v>
      </c>
      <c r="FA2891">
        <v>81</v>
      </c>
      <c r="FB2891">
        <v>79</v>
      </c>
      <c r="FC2891">
        <v>76.5</v>
      </c>
      <c r="FD2891">
        <v>76</v>
      </c>
      <c r="FE2891">
        <v>75.5</v>
      </c>
      <c r="FF2891">
        <v>78</v>
      </c>
      <c r="FG2891">
        <v>82</v>
      </c>
      <c r="FH2891">
        <v>86.5</v>
      </c>
      <c r="FI2891">
        <v>91</v>
      </c>
      <c r="FJ2891">
        <v>95</v>
      </c>
      <c r="FK2891">
        <v>99</v>
      </c>
      <c r="FL2891">
        <v>101.5</v>
      </c>
      <c r="FM2891">
        <v>103.5</v>
      </c>
      <c r="FN2891">
        <v>105</v>
      </c>
      <c r="FO2891">
        <v>105.5</v>
      </c>
      <c r="FP2891">
        <v>106</v>
      </c>
      <c r="FQ2891">
        <v>104.5</v>
      </c>
      <c r="FR2891">
        <v>102.5</v>
      </c>
      <c r="FS2891">
        <v>99</v>
      </c>
      <c r="FT2891">
        <v>95</v>
      </c>
      <c r="FU2891">
        <v>92</v>
      </c>
      <c r="FV2891">
        <v>89.5</v>
      </c>
      <c r="FW2891">
        <v>0.20296810000000001</v>
      </c>
      <c r="FX2891">
        <v>1.81937E-2</v>
      </c>
      <c r="FY2891">
        <v>1.81937E-2</v>
      </c>
      <c r="FZ2891">
        <v>0</v>
      </c>
      <c r="GA2891">
        <v>0</v>
      </c>
    </row>
    <row r="2892" spans="1:183" x14ac:dyDescent="0.3">
      <c r="A2892" t="s">
        <v>61</v>
      </c>
      <c r="B2892" t="s">
        <v>53</v>
      </c>
      <c r="C2892" t="s">
        <v>54</v>
      </c>
      <c r="D2892" s="6">
        <v>44790</v>
      </c>
      <c r="E2892" s="46">
        <v>17</v>
      </c>
      <c r="F2892">
        <v>19</v>
      </c>
      <c r="G2892">
        <v>18</v>
      </c>
      <c r="H2892">
        <v>19</v>
      </c>
      <c r="I2892">
        <v>2857</v>
      </c>
      <c r="J2892">
        <v>66395</v>
      </c>
      <c r="K2892">
        <v>1.820595</v>
      </c>
      <c r="L2892">
        <v>1.612576</v>
      </c>
      <c r="M2892">
        <v>1.480189</v>
      </c>
      <c r="N2892">
        <v>1.343701</v>
      </c>
      <c r="O2892">
        <v>1.26973</v>
      </c>
      <c r="P2892">
        <v>1.2252289999999999</v>
      </c>
      <c r="Q2892">
        <v>1.207211</v>
      </c>
      <c r="R2892">
        <v>1.026251</v>
      </c>
      <c r="S2892">
        <v>0.97810200000000003</v>
      </c>
      <c r="T2892">
        <v>1.072176</v>
      </c>
      <c r="U2892">
        <v>1.2207190000000001</v>
      </c>
      <c r="V2892">
        <v>1.4394499999999999</v>
      </c>
      <c r="W2892">
        <v>1.6998869999999999</v>
      </c>
      <c r="X2892">
        <v>1.9807140000000001</v>
      </c>
      <c r="Y2892">
        <v>2.3319709999999998</v>
      </c>
      <c r="Z2892">
        <v>2.6064530000000001</v>
      </c>
      <c r="AA2892">
        <v>2.9692500000000002</v>
      </c>
      <c r="AB2892">
        <v>3.371972</v>
      </c>
      <c r="AC2892">
        <v>3.5489410000000001</v>
      </c>
      <c r="AD2892">
        <v>3.540594</v>
      </c>
      <c r="AE2892">
        <v>3.3208039999999999</v>
      </c>
      <c r="AF2892">
        <v>3.0139809999999998</v>
      </c>
      <c r="AG2892">
        <v>2.6572990000000001</v>
      </c>
      <c r="AH2892">
        <v>2.2423060000000001</v>
      </c>
      <c r="AI2892">
        <v>-5.1784299999999998E-2</v>
      </c>
      <c r="AJ2892">
        <v>-4.0183000000000003E-2</v>
      </c>
      <c r="AK2892">
        <v>-2.3637100000000001E-2</v>
      </c>
      <c r="AL2892">
        <v>-2.2501199999999999E-2</v>
      </c>
      <c r="AM2892">
        <v>-2.9984899999999998E-2</v>
      </c>
      <c r="AN2892">
        <v>-2.22913E-2</v>
      </c>
      <c r="AO2892">
        <v>-1.5371900000000001E-2</v>
      </c>
      <c r="AP2892">
        <v>-4.7384500000000003E-2</v>
      </c>
      <c r="AQ2892">
        <v>-4.6977699999999997E-2</v>
      </c>
      <c r="AR2892">
        <v>-2.1525900000000001E-2</v>
      </c>
      <c r="AS2892">
        <v>-1.4796699999999999E-2</v>
      </c>
      <c r="AT2892">
        <v>-4.9985999999999997E-3</v>
      </c>
      <c r="AU2892">
        <v>-3.3019800000000002E-2</v>
      </c>
      <c r="AV2892">
        <v>-5.3556300000000001E-2</v>
      </c>
      <c r="AW2892">
        <v>-6.9177199999999994E-2</v>
      </c>
      <c r="AX2892">
        <v>-6.3970399999999997E-2</v>
      </c>
      <c r="AY2892">
        <v>0.44812970000000002</v>
      </c>
      <c r="AZ2892">
        <v>0.5525622</v>
      </c>
      <c r="BA2892">
        <v>0.44881330000000003</v>
      </c>
      <c r="BB2892">
        <v>-0.42518620000000001</v>
      </c>
      <c r="BC2892">
        <v>-0.40563510000000003</v>
      </c>
      <c r="BD2892">
        <v>-0.26486399999999999</v>
      </c>
      <c r="BE2892">
        <v>-0.1472996</v>
      </c>
      <c r="BF2892">
        <v>-0.14616199999999999</v>
      </c>
      <c r="BG2892">
        <v>-3.7497299999999997E-2</v>
      </c>
      <c r="BH2892">
        <v>-2.6519899999999999E-2</v>
      </c>
      <c r="BI2892">
        <v>-1.1283899999999999E-2</v>
      </c>
      <c r="BJ2892">
        <v>-1.09905E-2</v>
      </c>
      <c r="BK2892">
        <v>-1.9443700000000001E-2</v>
      </c>
      <c r="BL2892">
        <v>-1.23985E-2</v>
      </c>
      <c r="BM2892">
        <v>-4.9137E-3</v>
      </c>
      <c r="BN2892">
        <v>-3.6463299999999997E-2</v>
      </c>
      <c r="BO2892">
        <v>-3.4969600000000003E-2</v>
      </c>
      <c r="BP2892">
        <v>-8.4644999999999998E-3</v>
      </c>
      <c r="BQ2892">
        <v>-7.5759999999999998E-4</v>
      </c>
      <c r="BR2892">
        <v>1.0423399999999999E-2</v>
      </c>
      <c r="BS2892">
        <v>-1.6512499999999999E-2</v>
      </c>
      <c r="BT2892">
        <v>-3.6157700000000001E-2</v>
      </c>
      <c r="BU2892">
        <v>-5.1297599999999999E-2</v>
      </c>
      <c r="BV2892">
        <v>-4.6787599999999999E-2</v>
      </c>
      <c r="BW2892">
        <v>0.4667868</v>
      </c>
      <c r="BX2892">
        <v>0.57238440000000002</v>
      </c>
      <c r="BY2892">
        <v>0.46867199999999998</v>
      </c>
      <c r="BZ2892">
        <v>-0.40508290000000002</v>
      </c>
      <c r="CA2892">
        <v>-0.38657789999999997</v>
      </c>
      <c r="CB2892">
        <v>-0.2470116</v>
      </c>
      <c r="CC2892">
        <v>-0.1303407</v>
      </c>
      <c r="CD2892">
        <v>-0.13002469999999999</v>
      </c>
      <c r="CE2892">
        <v>-2.76022E-2</v>
      </c>
      <c r="CF2892">
        <v>-1.70569E-2</v>
      </c>
      <c r="CG2892">
        <v>-2.7282000000000001E-3</v>
      </c>
      <c r="CH2892">
        <v>-3.0182999999999998E-3</v>
      </c>
      <c r="CI2892">
        <v>-1.21429E-2</v>
      </c>
      <c r="CJ2892">
        <v>-5.5468000000000002E-3</v>
      </c>
      <c r="CK2892">
        <v>2.3295999999999998E-3</v>
      </c>
      <c r="CL2892">
        <v>-2.88992E-2</v>
      </c>
      <c r="CM2892">
        <v>-2.66529E-2</v>
      </c>
      <c r="CN2892">
        <v>5.8180000000000005E-4</v>
      </c>
      <c r="CO2892">
        <v>8.9659000000000006E-3</v>
      </c>
      <c r="CP2892">
        <v>2.1104600000000001E-2</v>
      </c>
      <c r="CQ2892">
        <v>-5.0796000000000001E-3</v>
      </c>
      <c r="CR2892">
        <v>-2.41075E-2</v>
      </c>
      <c r="CS2892">
        <v>-3.8914299999999999E-2</v>
      </c>
      <c r="CT2892">
        <v>-3.4886899999999998E-2</v>
      </c>
      <c r="CU2892">
        <v>0.47970869999999999</v>
      </c>
      <c r="CV2892">
        <v>0.58611310000000005</v>
      </c>
      <c r="CW2892">
        <v>0.48242620000000003</v>
      </c>
      <c r="CX2892">
        <v>-0.39115939999999999</v>
      </c>
      <c r="CY2892">
        <v>-0.37337900000000002</v>
      </c>
      <c r="CZ2892">
        <v>-0.2346471</v>
      </c>
      <c r="DA2892">
        <v>-0.11859509999999999</v>
      </c>
      <c r="DB2892">
        <v>-0.118848</v>
      </c>
      <c r="DC2892">
        <v>-1.77071E-2</v>
      </c>
      <c r="DD2892">
        <v>-7.5938000000000004E-3</v>
      </c>
      <c r="DE2892">
        <v>5.8275999999999996E-3</v>
      </c>
      <c r="DF2892">
        <v>4.9540000000000001E-3</v>
      </c>
      <c r="DG2892">
        <v>-4.8421000000000002E-3</v>
      </c>
      <c r="DH2892">
        <v>1.305E-3</v>
      </c>
      <c r="DI2892">
        <v>9.5729000000000005E-3</v>
      </c>
      <c r="DJ2892">
        <v>-2.1335199999999999E-2</v>
      </c>
      <c r="DK2892">
        <v>-1.83362E-2</v>
      </c>
      <c r="DL2892">
        <v>9.6281000000000005E-3</v>
      </c>
      <c r="DM2892">
        <v>1.8689399999999998E-2</v>
      </c>
      <c r="DN2892">
        <v>3.1785800000000003E-2</v>
      </c>
      <c r="DO2892">
        <v>6.3534000000000004E-3</v>
      </c>
      <c r="DP2892">
        <v>-1.20573E-2</v>
      </c>
      <c r="DQ2892">
        <v>-2.6530999999999999E-2</v>
      </c>
      <c r="DR2892">
        <v>-2.2986199999999998E-2</v>
      </c>
      <c r="DS2892">
        <v>0.49263059999999997</v>
      </c>
      <c r="DT2892">
        <v>0.59984179999999998</v>
      </c>
      <c r="DU2892">
        <v>0.49618040000000002</v>
      </c>
      <c r="DV2892">
        <v>-0.37723590000000001</v>
      </c>
      <c r="DW2892">
        <v>-0.3601801</v>
      </c>
      <c r="DX2892">
        <v>-0.22228249999999999</v>
      </c>
      <c r="DY2892">
        <v>-0.1068494</v>
      </c>
      <c r="DZ2892">
        <v>-0.1076714</v>
      </c>
      <c r="EA2892">
        <v>-3.4201000000000001E-3</v>
      </c>
      <c r="EB2892">
        <v>6.0692999999999997E-3</v>
      </c>
      <c r="EC2892">
        <v>1.81808E-2</v>
      </c>
      <c r="ED2892">
        <v>1.6464699999999999E-2</v>
      </c>
      <c r="EE2892">
        <v>5.6991000000000003E-3</v>
      </c>
      <c r="EF2892">
        <v>1.1197800000000001E-2</v>
      </c>
      <c r="EG2892">
        <v>2.00311E-2</v>
      </c>
      <c r="EH2892">
        <v>-1.0414E-2</v>
      </c>
      <c r="EI2892">
        <v>-6.3280999999999997E-3</v>
      </c>
      <c r="EJ2892">
        <v>2.2689500000000001E-2</v>
      </c>
      <c r="EK2892">
        <v>3.2728500000000001E-2</v>
      </c>
      <c r="EL2892">
        <v>4.7207800000000001E-2</v>
      </c>
      <c r="EM2892">
        <v>2.2860700000000001E-2</v>
      </c>
      <c r="EN2892">
        <v>5.3413999999999996E-3</v>
      </c>
      <c r="EO2892">
        <v>-8.6514000000000001E-3</v>
      </c>
      <c r="EP2892">
        <v>-5.8034999999999996E-3</v>
      </c>
      <c r="EQ2892">
        <v>0.51128770000000001</v>
      </c>
      <c r="ER2892">
        <v>0.61966399999999999</v>
      </c>
      <c r="ES2892">
        <v>0.51603909999999997</v>
      </c>
      <c r="ET2892">
        <v>-0.35713260000000002</v>
      </c>
      <c r="EU2892">
        <v>-0.3411228</v>
      </c>
      <c r="EV2892">
        <v>-0.2044301</v>
      </c>
      <c r="EW2892">
        <v>-8.9890499999999998E-2</v>
      </c>
      <c r="EX2892">
        <v>-9.1534000000000004E-2</v>
      </c>
      <c r="EY2892">
        <v>87.5</v>
      </c>
      <c r="EZ2892">
        <v>85.5</v>
      </c>
      <c r="FA2892">
        <v>85</v>
      </c>
      <c r="FB2892">
        <v>85</v>
      </c>
      <c r="FC2892">
        <v>83.5</v>
      </c>
      <c r="FD2892">
        <v>83</v>
      </c>
      <c r="FE2892">
        <v>81.5</v>
      </c>
      <c r="FF2892">
        <v>84</v>
      </c>
      <c r="FG2892">
        <v>88</v>
      </c>
      <c r="FH2892">
        <v>92</v>
      </c>
      <c r="FI2892">
        <v>96.5</v>
      </c>
      <c r="FJ2892">
        <v>99.5</v>
      </c>
      <c r="FK2892">
        <v>102.5</v>
      </c>
      <c r="FL2892">
        <v>104.5</v>
      </c>
      <c r="FM2892">
        <v>105.5</v>
      </c>
      <c r="FN2892">
        <v>106.5</v>
      </c>
      <c r="FO2892">
        <v>107</v>
      </c>
      <c r="FP2892">
        <v>106.5</v>
      </c>
      <c r="FQ2892">
        <v>105.5</v>
      </c>
      <c r="FR2892">
        <v>103</v>
      </c>
      <c r="FS2892">
        <v>100</v>
      </c>
      <c r="FT2892">
        <v>97.5</v>
      </c>
      <c r="FU2892">
        <v>94</v>
      </c>
      <c r="FV2892">
        <v>91</v>
      </c>
      <c r="FW2892">
        <v>0.19847020000000001</v>
      </c>
      <c r="FX2892">
        <v>1.48343E-2</v>
      </c>
      <c r="FY2892">
        <v>1.85291E-2</v>
      </c>
      <c r="FZ2892">
        <v>0</v>
      </c>
      <c r="GA2892">
        <v>0</v>
      </c>
    </row>
    <row r="2893" spans="1:183" x14ac:dyDescent="0.3">
      <c r="A2893" t="s">
        <v>61</v>
      </c>
      <c r="B2893" t="s">
        <v>53</v>
      </c>
      <c r="C2893" t="s">
        <v>54</v>
      </c>
      <c r="D2893" s="6">
        <v>44792</v>
      </c>
      <c r="FZ2893">
        <v>0</v>
      </c>
      <c r="GA2893">
        <v>1</v>
      </c>
    </row>
    <row r="2894" spans="1:183" x14ac:dyDescent="0.3">
      <c r="A2894" t="s">
        <v>61</v>
      </c>
      <c r="B2894" t="s">
        <v>53</v>
      </c>
      <c r="C2894" t="s">
        <v>54</v>
      </c>
      <c r="D2894" s="6">
        <v>44806</v>
      </c>
      <c r="E2894" s="46">
        <v>18</v>
      </c>
      <c r="F2894">
        <v>19</v>
      </c>
      <c r="G2894">
        <v>18</v>
      </c>
      <c r="H2894">
        <v>19</v>
      </c>
      <c r="I2894">
        <v>3601</v>
      </c>
      <c r="J2894">
        <v>72134</v>
      </c>
      <c r="K2894">
        <v>1.7151240000000001</v>
      </c>
      <c r="L2894">
        <v>1.506729</v>
      </c>
      <c r="M2894">
        <v>1.35762</v>
      </c>
      <c r="N2894">
        <v>1.2239359999999999</v>
      </c>
      <c r="O2894">
        <v>1.1430149999999999</v>
      </c>
      <c r="P2894">
        <v>1.1003499999999999</v>
      </c>
      <c r="Q2894">
        <v>1.092473</v>
      </c>
      <c r="R2894">
        <v>0.98129750000000004</v>
      </c>
      <c r="S2894">
        <v>0.91636079999999998</v>
      </c>
      <c r="T2894">
        <v>0.98914489999999999</v>
      </c>
      <c r="U2894">
        <v>1.142717</v>
      </c>
      <c r="V2894">
        <v>1.3801159999999999</v>
      </c>
      <c r="W2894">
        <v>1.6666719999999999</v>
      </c>
      <c r="X2894">
        <v>1.942868</v>
      </c>
      <c r="Y2894">
        <v>2.2833999999999999</v>
      </c>
      <c r="Z2894">
        <v>2.6519360000000001</v>
      </c>
      <c r="AA2894">
        <v>3.0121009999999999</v>
      </c>
      <c r="AB2894">
        <v>3.3699080000000001</v>
      </c>
      <c r="AC2894">
        <v>3.5044209999999998</v>
      </c>
      <c r="AD2894">
        <v>3.3509929999999999</v>
      </c>
      <c r="AE2894">
        <v>3.1076519999999999</v>
      </c>
      <c r="AF2894">
        <v>2.856074</v>
      </c>
      <c r="AG2894">
        <v>2.5292469999999998</v>
      </c>
      <c r="AH2894">
        <v>2.1581350000000001</v>
      </c>
      <c r="AI2894">
        <v>-3.32217E-2</v>
      </c>
      <c r="AJ2894">
        <v>-2.6130799999999999E-2</v>
      </c>
      <c r="AK2894">
        <v>-1.6500299999999999E-2</v>
      </c>
      <c r="AL2894">
        <v>-3.3375799999999997E-2</v>
      </c>
      <c r="AM2894">
        <v>-3.1834399999999999E-2</v>
      </c>
      <c r="AN2894">
        <v>-1.1455099999999999E-2</v>
      </c>
      <c r="AO2894">
        <v>-2.48945E-2</v>
      </c>
      <c r="AP2894">
        <v>-2.8927899999999999E-2</v>
      </c>
      <c r="AQ2894">
        <v>-3.9802200000000003E-2</v>
      </c>
      <c r="AR2894">
        <v>-2.8166400000000001E-2</v>
      </c>
      <c r="AS2894">
        <v>-5.35478E-2</v>
      </c>
      <c r="AT2894">
        <v>-4.9316199999999998E-2</v>
      </c>
      <c r="AU2894">
        <v>-4.7934999999999998E-2</v>
      </c>
      <c r="AV2894">
        <v>-6.81007E-2</v>
      </c>
      <c r="AW2894">
        <v>-5.6434100000000001E-2</v>
      </c>
      <c r="AX2894">
        <v>-5.8028400000000001E-2</v>
      </c>
      <c r="AY2894">
        <v>-7.1787199999999995E-2</v>
      </c>
      <c r="AZ2894">
        <v>0.5019209</v>
      </c>
      <c r="BA2894">
        <v>0.45056259999999998</v>
      </c>
      <c r="BB2894">
        <v>-0.36199569999999998</v>
      </c>
      <c r="BC2894">
        <v>-0.23544390000000001</v>
      </c>
      <c r="BD2894">
        <v>-0.1095077</v>
      </c>
      <c r="BE2894">
        <v>-5.21615E-2</v>
      </c>
      <c r="BF2894">
        <v>-6.3157400000000002E-2</v>
      </c>
      <c r="BG2894">
        <v>-1.9514E-2</v>
      </c>
      <c r="BH2894">
        <v>-1.33207E-2</v>
      </c>
      <c r="BI2894">
        <v>-5.0791999999999999E-3</v>
      </c>
      <c r="BJ2894">
        <v>-2.2459199999999999E-2</v>
      </c>
      <c r="BK2894">
        <v>-2.1670499999999999E-2</v>
      </c>
      <c r="BL2894">
        <v>-1.9667999999999999E-3</v>
      </c>
      <c r="BM2894">
        <v>-1.5280999999999999E-2</v>
      </c>
      <c r="BN2894">
        <v>-1.8529500000000001E-2</v>
      </c>
      <c r="BO2894">
        <v>-2.84295E-2</v>
      </c>
      <c r="BP2894">
        <v>-1.6065699999999999E-2</v>
      </c>
      <c r="BQ2894">
        <v>-3.9953099999999998E-2</v>
      </c>
      <c r="BR2894">
        <v>-3.3747800000000001E-2</v>
      </c>
      <c r="BS2894">
        <v>-3.0969E-2</v>
      </c>
      <c r="BT2894">
        <v>-5.0401799999999997E-2</v>
      </c>
      <c r="BU2894">
        <v>-3.7950499999999998E-2</v>
      </c>
      <c r="BV2894">
        <v>-3.8968999999999997E-2</v>
      </c>
      <c r="BW2894">
        <v>-5.2175399999999997E-2</v>
      </c>
      <c r="BX2894">
        <v>0.52274350000000003</v>
      </c>
      <c r="BY2894">
        <v>0.47111799999999998</v>
      </c>
      <c r="BZ2894">
        <v>-0.34114660000000002</v>
      </c>
      <c r="CA2894">
        <v>-0.21554039999999999</v>
      </c>
      <c r="CB2894">
        <v>-9.0558899999999998E-2</v>
      </c>
      <c r="CC2894">
        <v>-3.4067500000000001E-2</v>
      </c>
      <c r="CD2894">
        <v>-4.64549E-2</v>
      </c>
      <c r="CE2894">
        <v>-1.0020100000000001E-2</v>
      </c>
      <c r="CF2894">
        <v>-4.4483999999999999E-3</v>
      </c>
      <c r="CG2894">
        <v>2.8310000000000002E-3</v>
      </c>
      <c r="CH2894">
        <v>-1.4898399999999999E-2</v>
      </c>
      <c r="CI2894">
        <v>-1.4631E-2</v>
      </c>
      <c r="CJ2894">
        <v>4.6048E-3</v>
      </c>
      <c r="CK2894">
        <v>-8.6227000000000005E-3</v>
      </c>
      <c r="CL2894">
        <v>-1.13276E-2</v>
      </c>
      <c r="CM2894">
        <v>-2.05528E-2</v>
      </c>
      <c r="CN2894">
        <v>-7.6848000000000003E-3</v>
      </c>
      <c r="CO2894">
        <v>-3.0537399999999999E-2</v>
      </c>
      <c r="CP2894">
        <v>-2.2965300000000001E-2</v>
      </c>
      <c r="CQ2894">
        <v>-1.92184E-2</v>
      </c>
      <c r="CR2894">
        <v>-3.81436E-2</v>
      </c>
      <c r="CS2894">
        <v>-2.5148899999999998E-2</v>
      </c>
      <c r="CT2894">
        <v>-2.5768599999999999E-2</v>
      </c>
      <c r="CU2894">
        <v>-3.8592399999999999E-2</v>
      </c>
      <c r="CV2894">
        <v>0.53716520000000001</v>
      </c>
      <c r="CW2894">
        <v>0.48535460000000002</v>
      </c>
      <c r="CX2894">
        <v>-0.32670660000000001</v>
      </c>
      <c r="CY2894">
        <v>-0.2017553</v>
      </c>
      <c r="CZ2894">
        <v>-7.7435000000000004E-2</v>
      </c>
      <c r="DA2894">
        <v>-2.1535700000000001E-2</v>
      </c>
      <c r="DB2894">
        <v>-3.4886899999999998E-2</v>
      </c>
      <c r="DC2894">
        <v>-5.2610000000000005E-4</v>
      </c>
      <c r="DD2894">
        <v>4.4238000000000003E-3</v>
      </c>
      <c r="DE2894">
        <v>1.0741199999999999E-2</v>
      </c>
      <c r="DF2894">
        <v>-7.3375000000000003E-3</v>
      </c>
      <c r="DG2894">
        <v>-7.5916000000000004E-3</v>
      </c>
      <c r="DH2894">
        <v>1.11764E-2</v>
      </c>
      <c r="DI2894">
        <v>-1.9643999999999998E-3</v>
      </c>
      <c r="DJ2894">
        <v>-4.1257000000000004E-3</v>
      </c>
      <c r="DK2894">
        <v>-1.2676099999999999E-2</v>
      </c>
      <c r="DL2894">
        <v>6.9609999999999995E-4</v>
      </c>
      <c r="DM2894">
        <v>-2.11217E-2</v>
      </c>
      <c r="DN2894">
        <v>-1.2182699999999999E-2</v>
      </c>
      <c r="DO2894">
        <v>-7.4678000000000001E-3</v>
      </c>
      <c r="DP2894">
        <v>-2.5885499999999999E-2</v>
      </c>
      <c r="DQ2894">
        <v>-1.2347199999999999E-2</v>
      </c>
      <c r="DR2894">
        <v>-1.25681E-2</v>
      </c>
      <c r="DS2894">
        <v>-2.5009300000000002E-2</v>
      </c>
      <c r="DT2894">
        <v>0.55158689999999999</v>
      </c>
      <c r="DU2894">
        <v>0.49959120000000001</v>
      </c>
      <c r="DV2894">
        <v>-0.3122665</v>
      </c>
      <c r="DW2894">
        <v>-0.1879701</v>
      </c>
      <c r="DX2894">
        <v>-6.4311099999999996E-2</v>
      </c>
      <c r="DY2894">
        <v>-9.0039000000000004E-3</v>
      </c>
      <c r="DZ2894">
        <v>-2.3318800000000001E-2</v>
      </c>
      <c r="EA2894">
        <v>1.31816E-2</v>
      </c>
      <c r="EB2894">
        <v>1.72339E-2</v>
      </c>
      <c r="EC2894">
        <v>2.2162399999999999E-2</v>
      </c>
      <c r="ED2894">
        <v>3.5791E-3</v>
      </c>
      <c r="EE2894">
        <v>2.5723E-3</v>
      </c>
      <c r="EF2894">
        <v>2.0664700000000001E-2</v>
      </c>
      <c r="EG2894">
        <v>7.6492000000000001E-3</v>
      </c>
      <c r="EH2894">
        <v>6.2728000000000003E-3</v>
      </c>
      <c r="EI2894">
        <v>-1.3033999999999999E-3</v>
      </c>
      <c r="EJ2894">
        <v>1.2796800000000001E-2</v>
      </c>
      <c r="EK2894">
        <v>-7.5269999999999998E-3</v>
      </c>
      <c r="EL2894">
        <v>3.3857000000000002E-3</v>
      </c>
      <c r="EM2894">
        <v>9.4981000000000006E-3</v>
      </c>
      <c r="EN2894">
        <v>-8.1866000000000005E-3</v>
      </c>
      <c r="EO2894">
        <v>6.1362999999999999E-3</v>
      </c>
      <c r="EP2894">
        <v>6.4911999999999999E-3</v>
      </c>
      <c r="EQ2894">
        <v>-5.3975000000000004E-3</v>
      </c>
      <c r="ER2894">
        <v>0.57240950000000002</v>
      </c>
      <c r="ES2894">
        <v>0.52014660000000001</v>
      </c>
      <c r="ET2894">
        <v>-0.29141739999999999</v>
      </c>
      <c r="EU2894">
        <v>-0.16806660000000001</v>
      </c>
      <c r="EV2894">
        <v>-4.5362199999999998E-2</v>
      </c>
      <c r="EW2894">
        <v>9.0901000000000003E-3</v>
      </c>
      <c r="EX2894">
        <v>-6.6163000000000003E-3</v>
      </c>
      <c r="EY2894">
        <v>86.5</v>
      </c>
      <c r="EZ2894">
        <v>86</v>
      </c>
      <c r="FA2894">
        <v>84</v>
      </c>
      <c r="FB2894">
        <v>82.5</v>
      </c>
      <c r="FC2894">
        <v>80.5</v>
      </c>
      <c r="FD2894">
        <v>78.5</v>
      </c>
      <c r="FE2894">
        <v>78.5</v>
      </c>
      <c r="FF2894">
        <v>81.5</v>
      </c>
      <c r="FG2894">
        <v>85</v>
      </c>
      <c r="FH2894">
        <v>89</v>
      </c>
      <c r="FI2894">
        <v>93</v>
      </c>
      <c r="FJ2894">
        <v>97</v>
      </c>
      <c r="FK2894">
        <v>100.5</v>
      </c>
      <c r="FL2894">
        <v>102.5</v>
      </c>
      <c r="FM2894">
        <v>104.5</v>
      </c>
      <c r="FN2894">
        <v>106</v>
      </c>
      <c r="FO2894">
        <v>107</v>
      </c>
      <c r="FP2894">
        <v>107</v>
      </c>
      <c r="FQ2894">
        <v>105.5</v>
      </c>
      <c r="FR2894">
        <v>103</v>
      </c>
      <c r="FS2894">
        <v>99.5</v>
      </c>
      <c r="FT2894">
        <v>96</v>
      </c>
      <c r="FU2894">
        <v>92</v>
      </c>
      <c r="FV2894">
        <v>89.5</v>
      </c>
      <c r="FW2894">
        <v>0.21647520000000001</v>
      </c>
      <c r="FX2894">
        <v>1.9321999999999999E-2</v>
      </c>
      <c r="FY2894">
        <v>1.9321999999999999E-2</v>
      </c>
      <c r="FZ2894">
        <v>0</v>
      </c>
      <c r="GA2894">
        <v>0</v>
      </c>
    </row>
    <row r="2895" spans="1:183" x14ac:dyDescent="0.3">
      <c r="A2895" t="s">
        <v>61</v>
      </c>
      <c r="B2895" t="s">
        <v>53</v>
      </c>
      <c r="C2895" t="s">
        <v>54</v>
      </c>
      <c r="D2895" s="6">
        <v>44809</v>
      </c>
      <c r="E2895" s="46">
        <v>19</v>
      </c>
      <c r="F2895">
        <v>22</v>
      </c>
      <c r="G2895">
        <v>19</v>
      </c>
      <c r="H2895">
        <v>20</v>
      </c>
      <c r="I2895">
        <v>3188</v>
      </c>
      <c r="J2895">
        <v>66062</v>
      </c>
      <c r="K2895">
        <v>2.0130409999999999</v>
      </c>
      <c r="L2895">
        <v>1.760014</v>
      </c>
      <c r="M2895">
        <v>1.576948</v>
      </c>
      <c r="N2895">
        <v>1.424005</v>
      </c>
      <c r="O2895">
        <v>1.3129150000000001</v>
      </c>
      <c r="P2895">
        <v>1.223082</v>
      </c>
      <c r="Q2895">
        <v>1.1606829999999999</v>
      </c>
      <c r="R2895">
        <v>1.076192</v>
      </c>
      <c r="S2895">
        <v>1.1137090000000001</v>
      </c>
      <c r="T2895">
        <v>1.232448</v>
      </c>
      <c r="U2895">
        <v>1.464583</v>
      </c>
      <c r="V2895">
        <v>1.7561599999999999</v>
      </c>
      <c r="W2895">
        <v>2.064114</v>
      </c>
      <c r="X2895">
        <v>2.3693249999999999</v>
      </c>
      <c r="Y2895">
        <v>2.699989</v>
      </c>
      <c r="Z2895">
        <v>3.0498029999999998</v>
      </c>
      <c r="AA2895">
        <v>3.3361999999999998</v>
      </c>
      <c r="AB2895">
        <v>3.5910929999999999</v>
      </c>
      <c r="AC2895">
        <v>3.7465470000000001</v>
      </c>
      <c r="AD2895">
        <v>3.6374569999999999</v>
      </c>
      <c r="AE2895">
        <v>3.420223</v>
      </c>
      <c r="AF2895">
        <v>3.092514</v>
      </c>
      <c r="AG2895">
        <v>2.6801710000000001</v>
      </c>
      <c r="AH2895">
        <v>2.3010009999999999</v>
      </c>
      <c r="AI2895">
        <v>1.12687E-2</v>
      </c>
      <c r="AJ2895">
        <v>-2.12029E-2</v>
      </c>
      <c r="AK2895">
        <v>-6.4831000000000003E-3</v>
      </c>
      <c r="AL2895">
        <v>-1.03839E-2</v>
      </c>
      <c r="AM2895">
        <v>-9.7736999999999997E-3</v>
      </c>
      <c r="AN2895">
        <v>-2.3857199999999999E-2</v>
      </c>
      <c r="AO2895">
        <v>-2.7106399999999999E-2</v>
      </c>
      <c r="AP2895">
        <v>-2.4785399999999999E-2</v>
      </c>
      <c r="AQ2895">
        <v>9.7113000000000008E-3</v>
      </c>
      <c r="AR2895">
        <v>-3.5701499999999997E-2</v>
      </c>
      <c r="AS2895">
        <v>1.88925E-2</v>
      </c>
      <c r="AT2895">
        <v>2.1187899999999999E-2</v>
      </c>
      <c r="AU2895">
        <v>-5.2620999999999996E-3</v>
      </c>
      <c r="AV2895">
        <v>-2.19443E-2</v>
      </c>
      <c r="AW2895">
        <v>-3.88364E-2</v>
      </c>
      <c r="AX2895">
        <v>-8.2066E-2</v>
      </c>
      <c r="AY2895">
        <v>-0.1157962</v>
      </c>
      <c r="AZ2895">
        <v>-0.1237333</v>
      </c>
      <c r="BA2895">
        <v>0.45182509999999998</v>
      </c>
      <c r="BB2895">
        <v>0.39777790000000002</v>
      </c>
      <c r="BC2895">
        <v>7.3153999999999997E-2</v>
      </c>
      <c r="BD2895">
        <v>-0.12657499999999999</v>
      </c>
      <c r="BE2895">
        <v>-0.2207962</v>
      </c>
      <c r="BF2895">
        <v>-0.141926</v>
      </c>
      <c r="BG2895">
        <v>2.7934E-2</v>
      </c>
      <c r="BH2895">
        <v>-5.6127E-3</v>
      </c>
      <c r="BI2895">
        <v>8.0418E-3</v>
      </c>
      <c r="BJ2895">
        <v>3.0446000000000002E-3</v>
      </c>
      <c r="BK2895">
        <v>2.3314999999999998E-3</v>
      </c>
      <c r="BL2895">
        <v>-1.2609499999999999E-2</v>
      </c>
      <c r="BM2895">
        <v>-1.59241E-2</v>
      </c>
      <c r="BN2895">
        <v>-1.2653299999999999E-2</v>
      </c>
      <c r="BO2895">
        <v>2.2866000000000001E-2</v>
      </c>
      <c r="BP2895">
        <v>-2.0439300000000001E-2</v>
      </c>
      <c r="BQ2895">
        <v>3.5587000000000001E-2</v>
      </c>
      <c r="BR2895">
        <v>3.9969600000000001E-2</v>
      </c>
      <c r="BS2895">
        <v>1.5023E-2</v>
      </c>
      <c r="BT2895">
        <v>-1.1768E-3</v>
      </c>
      <c r="BU2895">
        <v>-1.7548600000000001E-2</v>
      </c>
      <c r="BV2895">
        <v>-6.0356100000000003E-2</v>
      </c>
      <c r="BW2895">
        <v>-9.3734999999999999E-2</v>
      </c>
      <c r="BX2895">
        <v>-0.10113370000000001</v>
      </c>
      <c r="BY2895">
        <v>0.47497220000000001</v>
      </c>
      <c r="BZ2895">
        <v>0.41873729999999998</v>
      </c>
      <c r="CA2895">
        <v>9.3219200000000002E-2</v>
      </c>
      <c r="CB2895">
        <v>-0.1076172</v>
      </c>
      <c r="CC2895">
        <v>-0.20217350000000001</v>
      </c>
      <c r="CD2895">
        <v>-0.1248869</v>
      </c>
      <c r="CE2895">
        <v>3.9476299999999999E-2</v>
      </c>
      <c r="CF2895">
        <v>5.1850000000000004E-3</v>
      </c>
      <c r="CG2895">
        <v>1.8101699999999998E-2</v>
      </c>
      <c r="CH2895">
        <v>1.2345200000000001E-2</v>
      </c>
      <c r="CI2895">
        <v>1.07156E-2</v>
      </c>
      <c r="CJ2895">
        <v>-4.8193999999999997E-3</v>
      </c>
      <c r="CK2895">
        <v>-8.1791999999999993E-3</v>
      </c>
      <c r="CL2895">
        <v>-4.2506000000000002E-3</v>
      </c>
      <c r="CM2895">
        <v>3.19768E-2</v>
      </c>
      <c r="CN2895">
        <v>-9.8686999999999993E-3</v>
      </c>
      <c r="CO2895">
        <v>4.71496E-2</v>
      </c>
      <c r="CP2895">
        <v>5.2977700000000003E-2</v>
      </c>
      <c r="CQ2895">
        <v>2.9072500000000001E-2</v>
      </c>
      <c r="CR2895">
        <v>1.32067E-2</v>
      </c>
      <c r="CS2895">
        <v>-2.8046999999999998E-3</v>
      </c>
      <c r="CT2895">
        <v>-4.53198E-2</v>
      </c>
      <c r="CU2895">
        <v>-7.8455499999999997E-2</v>
      </c>
      <c r="CV2895">
        <v>-8.5481299999999996E-2</v>
      </c>
      <c r="CW2895">
        <v>0.49100379999999999</v>
      </c>
      <c r="CX2895">
        <v>0.43325360000000002</v>
      </c>
      <c r="CY2895">
        <v>0.1071164</v>
      </c>
      <c r="CZ2895">
        <v>-9.4487100000000004E-2</v>
      </c>
      <c r="DA2895">
        <v>-0.18927540000000001</v>
      </c>
      <c r="DB2895">
        <v>-0.11308559999999999</v>
      </c>
      <c r="DC2895">
        <v>5.1018599999999997E-2</v>
      </c>
      <c r="DD2895">
        <v>1.5982699999999999E-2</v>
      </c>
      <c r="DE2895">
        <v>2.8161499999999999E-2</v>
      </c>
      <c r="DF2895">
        <v>2.16458E-2</v>
      </c>
      <c r="DG2895">
        <v>1.9099600000000001E-2</v>
      </c>
      <c r="DH2895">
        <v>2.9708E-3</v>
      </c>
      <c r="DI2895">
        <v>-4.3439999999999999E-4</v>
      </c>
      <c r="DJ2895">
        <v>4.1520999999999997E-3</v>
      </c>
      <c r="DK2895">
        <v>4.1087699999999998E-2</v>
      </c>
      <c r="DL2895">
        <v>7.0189999999999998E-4</v>
      </c>
      <c r="DM2895">
        <v>5.8712100000000003E-2</v>
      </c>
      <c r="DN2895">
        <v>6.5985799999999997E-2</v>
      </c>
      <c r="DO2895">
        <v>4.3121899999999998E-2</v>
      </c>
      <c r="DP2895">
        <v>2.7590199999999999E-2</v>
      </c>
      <c r="DQ2895">
        <v>1.1939200000000001E-2</v>
      </c>
      <c r="DR2895">
        <v>-3.0283600000000001E-2</v>
      </c>
      <c r="DS2895">
        <v>-6.3175999999999996E-2</v>
      </c>
      <c r="DT2895">
        <v>-6.9828899999999999E-2</v>
      </c>
      <c r="DU2895">
        <v>0.50703540000000002</v>
      </c>
      <c r="DV2895">
        <v>0.44777</v>
      </c>
      <c r="DW2895">
        <v>0.1210135</v>
      </c>
      <c r="DX2895">
        <v>-8.1356899999999996E-2</v>
      </c>
      <c r="DY2895">
        <v>-0.17637739999999999</v>
      </c>
      <c r="DZ2895">
        <v>-0.1012844</v>
      </c>
      <c r="EA2895">
        <v>6.7683900000000005E-2</v>
      </c>
      <c r="EB2895">
        <v>3.1572799999999998E-2</v>
      </c>
      <c r="EC2895">
        <v>4.2686399999999999E-2</v>
      </c>
      <c r="ED2895">
        <v>3.5074300000000003E-2</v>
      </c>
      <c r="EE2895">
        <v>3.1204900000000001E-2</v>
      </c>
      <c r="EF2895">
        <v>1.42185E-2</v>
      </c>
      <c r="EG2895">
        <v>1.0748000000000001E-2</v>
      </c>
      <c r="EH2895">
        <v>1.6284199999999999E-2</v>
      </c>
      <c r="EI2895">
        <v>5.42423E-2</v>
      </c>
      <c r="EJ2895">
        <v>1.5964099999999998E-2</v>
      </c>
      <c r="EK2895">
        <v>7.5406600000000004E-2</v>
      </c>
      <c r="EL2895">
        <v>8.4767499999999996E-2</v>
      </c>
      <c r="EM2895">
        <v>6.3407000000000005E-2</v>
      </c>
      <c r="EN2895">
        <v>4.8357700000000003E-2</v>
      </c>
      <c r="EO2895">
        <v>3.3227E-2</v>
      </c>
      <c r="EP2895">
        <v>-8.5737000000000001E-3</v>
      </c>
      <c r="EQ2895">
        <v>-4.1114900000000003E-2</v>
      </c>
      <c r="ER2895">
        <v>-4.7229300000000002E-2</v>
      </c>
      <c r="ES2895">
        <v>0.5301825</v>
      </c>
      <c r="ET2895">
        <v>0.46872930000000002</v>
      </c>
      <c r="EU2895">
        <v>0.1410788</v>
      </c>
      <c r="EV2895">
        <v>-6.2399099999999999E-2</v>
      </c>
      <c r="EW2895">
        <v>-0.1577547</v>
      </c>
      <c r="EX2895">
        <v>-8.4245299999999995E-2</v>
      </c>
      <c r="EY2895">
        <v>89.5</v>
      </c>
      <c r="EZ2895">
        <v>88.5</v>
      </c>
      <c r="FA2895">
        <v>86.5</v>
      </c>
      <c r="FB2895">
        <v>84.5</v>
      </c>
      <c r="FC2895">
        <v>82.5</v>
      </c>
      <c r="FD2895">
        <v>81.5</v>
      </c>
      <c r="FE2895">
        <v>80.5</v>
      </c>
      <c r="FF2895">
        <v>81</v>
      </c>
      <c r="FG2895">
        <v>85</v>
      </c>
      <c r="FH2895">
        <v>89.5</v>
      </c>
      <c r="FI2895">
        <v>95</v>
      </c>
      <c r="FJ2895">
        <v>98.5</v>
      </c>
      <c r="FK2895">
        <v>102</v>
      </c>
      <c r="FL2895">
        <v>105</v>
      </c>
      <c r="FM2895">
        <v>106.5</v>
      </c>
      <c r="FN2895">
        <v>108</v>
      </c>
      <c r="FO2895">
        <v>108.5</v>
      </c>
      <c r="FP2895">
        <v>108</v>
      </c>
      <c r="FQ2895">
        <v>106.5</v>
      </c>
      <c r="FR2895">
        <v>103.5</v>
      </c>
      <c r="FS2895">
        <v>100.5</v>
      </c>
      <c r="FT2895">
        <v>97.5</v>
      </c>
      <c r="FU2895">
        <v>94</v>
      </c>
      <c r="FV2895">
        <v>90.5</v>
      </c>
      <c r="FW2895">
        <v>0.25752560000000002</v>
      </c>
      <c r="FX2895">
        <v>1.3761600000000001E-2</v>
      </c>
      <c r="FY2895">
        <v>2.0620900000000001E-2</v>
      </c>
      <c r="FZ2895">
        <v>0</v>
      </c>
      <c r="GA2895">
        <v>0</v>
      </c>
    </row>
    <row r="2896" spans="1:183" x14ac:dyDescent="0.3">
      <c r="A2896" t="s">
        <v>61</v>
      </c>
      <c r="B2896" t="s">
        <v>53</v>
      </c>
      <c r="C2896" t="s">
        <v>54</v>
      </c>
      <c r="D2896" s="6">
        <v>44810</v>
      </c>
      <c r="E2896" s="46">
        <v>18</v>
      </c>
      <c r="F2896">
        <v>21</v>
      </c>
      <c r="G2896">
        <v>18</v>
      </c>
      <c r="H2896">
        <v>20</v>
      </c>
      <c r="I2896">
        <v>3185</v>
      </c>
      <c r="J2896">
        <v>65981</v>
      </c>
      <c r="K2896">
        <v>2.015301</v>
      </c>
      <c r="L2896">
        <v>1.7755190000000001</v>
      </c>
      <c r="M2896">
        <v>1.6070390000000001</v>
      </c>
      <c r="N2896">
        <v>1.4425319999999999</v>
      </c>
      <c r="O2896">
        <v>1.3328519999999999</v>
      </c>
      <c r="P2896">
        <v>1.2656890000000001</v>
      </c>
      <c r="Q2896">
        <v>1.21774</v>
      </c>
      <c r="R2896">
        <v>1.1135630000000001</v>
      </c>
      <c r="S2896">
        <v>1.0209550000000001</v>
      </c>
      <c r="T2896">
        <v>1.128099</v>
      </c>
      <c r="U2896">
        <v>1.3407150000000001</v>
      </c>
      <c r="V2896">
        <v>1.6670659999999999</v>
      </c>
      <c r="W2896">
        <v>2.0164680000000001</v>
      </c>
      <c r="X2896">
        <v>2.3770959999999999</v>
      </c>
      <c r="Y2896">
        <v>2.7771119999999998</v>
      </c>
      <c r="Z2896">
        <v>3.186639</v>
      </c>
      <c r="AA2896">
        <v>3.597296</v>
      </c>
      <c r="AB2896">
        <v>3.900471</v>
      </c>
      <c r="AC2896">
        <v>3.9003559999999999</v>
      </c>
      <c r="AD2896">
        <v>3.8737050000000002</v>
      </c>
      <c r="AE2896">
        <v>3.75353</v>
      </c>
      <c r="AF2896">
        <v>3.4429110000000001</v>
      </c>
      <c r="AG2896">
        <v>3.090128</v>
      </c>
      <c r="AH2896">
        <v>2.6499039999999998</v>
      </c>
      <c r="AI2896">
        <v>-0.23104749999999999</v>
      </c>
      <c r="AJ2896">
        <v>-0.1478534</v>
      </c>
      <c r="AK2896">
        <v>-7.2480299999999998E-2</v>
      </c>
      <c r="AL2896">
        <v>-6.6650699999999993E-2</v>
      </c>
      <c r="AM2896">
        <v>-5.3156299999999997E-2</v>
      </c>
      <c r="AN2896">
        <v>-3.7439300000000002E-2</v>
      </c>
      <c r="AO2896">
        <v>-5.7079600000000001E-2</v>
      </c>
      <c r="AP2896">
        <v>-4.2329499999999999E-2</v>
      </c>
      <c r="AQ2896">
        <v>-6.8901599999999993E-2</v>
      </c>
      <c r="AR2896">
        <v>-4.2487700000000003E-2</v>
      </c>
      <c r="AS2896">
        <v>-5.6264700000000001E-2</v>
      </c>
      <c r="AT2896">
        <v>-7.5239700000000007E-2</v>
      </c>
      <c r="AU2896">
        <v>-8.29096E-2</v>
      </c>
      <c r="AV2896">
        <v>-9.4992199999999999E-2</v>
      </c>
      <c r="AW2896">
        <v>-8.2505099999999998E-2</v>
      </c>
      <c r="AX2896">
        <v>-0.1012214</v>
      </c>
      <c r="AY2896">
        <v>-0.1132901</v>
      </c>
      <c r="AZ2896">
        <v>0.43532199999999999</v>
      </c>
      <c r="BA2896">
        <v>0.4479091</v>
      </c>
      <c r="BB2896">
        <v>0.41719529999999999</v>
      </c>
      <c r="BC2896">
        <v>-2.68872E-2</v>
      </c>
      <c r="BD2896">
        <v>-0.42616929999999997</v>
      </c>
      <c r="BE2896">
        <v>-0.2695478</v>
      </c>
      <c r="BF2896">
        <v>-0.18276609999999999</v>
      </c>
      <c r="BG2896">
        <v>-0.21353230000000001</v>
      </c>
      <c r="BH2896">
        <v>-0.13176199999999999</v>
      </c>
      <c r="BI2896">
        <v>-5.7734199999999999E-2</v>
      </c>
      <c r="BJ2896">
        <v>-5.3443699999999997E-2</v>
      </c>
      <c r="BK2896">
        <v>-4.1149999999999999E-2</v>
      </c>
      <c r="BL2896">
        <v>-2.6338299999999999E-2</v>
      </c>
      <c r="BM2896">
        <v>-4.59011E-2</v>
      </c>
      <c r="BN2896">
        <v>-3.0400799999999999E-2</v>
      </c>
      <c r="BO2896">
        <v>-5.6044700000000003E-2</v>
      </c>
      <c r="BP2896">
        <v>-2.8172800000000001E-2</v>
      </c>
      <c r="BQ2896">
        <v>-4.0513599999999997E-2</v>
      </c>
      <c r="BR2896">
        <v>-5.7005800000000002E-2</v>
      </c>
      <c r="BS2896">
        <v>-6.3485299999999995E-2</v>
      </c>
      <c r="BT2896">
        <v>-7.4190500000000006E-2</v>
      </c>
      <c r="BU2896">
        <v>-6.1145999999999999E-2</v>
      </c>
      <c r="BV2896">
        <v>-7.9451400000000005E-2</v>
      </c>
      <c r="BW2896">
        <v>-9.0569999999999998E-2</v>
      </c>
      <c r="BX2896">
        <v>0.45903480000000002</v>
      </c>
      <c r="BY2896">
        <v>0.47278300000000001</v>
      </c>
      <c r="BZ2896">
        <v>0.43934699999999999</v>
      </c>
      <c r="CA2896">
        <v>-5.8295999999999999E-3</v>
      </c>
      <c r="CB2896">
        <v>-0.40449190000000002</v>
      </c>
      <c r="CC2896">
        <v>-0.24904589999999999</v>
      </c>
      <c r="CD2896">
        <v>-0.16369990000000001</v>
      </c>
      <c r="CE2896">
        <v>-0.20140130000000001</v>
      </c>
      <c r="CF2896">
        <v>-0.120617</v>
      </c>
      <c r="CG2896">
        <v>-4.7521099999999997E-2</v>
      </c>
      <c r="CH2896">
        <v>-4.4296599999999998E-2</v>
      </c>
      <c r="CI2896">
        <v>-3.2834500000000003E-2</v>
      </c>
      <c r="CJ2896">
        <v>-1.8649800000000001E-2</v>
      </c>
      <c r="CK2896">
        <v>-3.8158999999999998E-2</v>
      </c>
      <c r="CL2896">
        <v>-2.2139099999999998E-2</v>
      </c>
      <c r="CM2896">
        <v>-4.7140000000000001E-2</v>
      </c>
      <c r="CN2896">
        <v>-1.8258400000000001E-2</v>
      </c>
      <c r="CO2896">
        <v>-2.9604499999999999E-2</v>
      </c>
      <c r="CP2896">
        <v>-4.4377100000000003E-2</v>
      </c>
      <c r="CQ2896">
        <v>-5.0032100000000003E-2</v>
      </c>
      <c r="CR2896">
        <v>-5.97834E-2</v>
      </c>
      <c r="CS2896">
        <v>-4.63528E-2</v>
      </c>
      <c r="CT2896">
        <v>-6.4373600000000003E-2</v>
      </c>
      <c r="CU2896">
        <v>-7.4834100000000001E-2</v>
      </c>
      <c r="CV2896">
        <v>0.4754583</v>
      </c>
      <c r="CW2896">
        <v>0.49001050000000002</v>
      </c>
      <c r="CX2896">
        <v>0.45468920000000002</v>
      </c>
      <c r="CY2896">
        <v>8.7547000000000007E-3</v>
      </c>
      <c r="CZ2896">
        <v>-0.3894782</v>
      </c>
      <c r="DA2896">
        <v>-0.23484640000000001</v>
      </c>
      <c r="DB2896">
        <v>-0.15049480000000001</v>
      </c>
      <c r="DC2896">
        <v>-0.1892703</v>
      </c>
      <c r="DD2896">
        <v>-0.1094721</v>
      </c>
      <c r="DE2896">
        <v>-3.7308000000000001E-2</v>
      </c>
      <c r="DF2896">
        <v>-3.5149600000000003E-2</v>
      </c>
      <c r="DG2896">
        <v>-2.4518999999999999E-2</v>
      </c>
      <c r="DH2896">
        <v>-1.0961200000000001E-2</v>
      </c>
      <c r="DI2896">
        <v>-3.0416800000000001E-2</v>
      </c>
      <c r="DJ2896">
        <v>-1.38773E-2</v>
      </c>
      <c r="DK2896">
        <v>-3.82353E-2</v>
      </c>
      <c r="DL2896">
        <v>-8.3440000000000007E-3</v>
      </c>
      <c r="DM2896">
        <v>-1.8695300000000002E-2</v>
      </c>
      <c r="DN2896">
        <v>-3.1748400000000003E-2</v>
      </c>
      <c r="DO2896">
        <v>-3.6578899999999998E-2</v>
      </c>
      <c r="DP2896">
        <v>-4.5376199999999998E-2</v>
      </c>
      <c r="DQ2896">
        <v>-3.15596E-2</v>
      </c>
      <c r="DR2896">
        <v>-4.9295800000000001E-2</v>
      </c>
      <c r="DS2896">
        <v>-5.9098199999999997E-2</v>
      </c>
      <c r="DT2896">
        <v>0.49188169999999998</v>
      </c>
      <c r="DU2896">
        <v>0.50723810000000003</v>
      </c>
      <c r="DV2896">
        <v>0.47003139999999999</v>
      </c>
      <c r="DW2896">
        <v>2.3339100000000002E-2</v>
      </c>
      <c r="DX2896">
        <v>-0.37446449999999998</v>
      </c>
      <c r="DY2896">
        <v>-0.2206468</v>
      </c>
      <c r="DZ2896">
        <v>-0.13728960000000001</v>
      </c>
      <c r="EA2896">
        <v>-0.17175509999999999</v>
      </c>
      <c r="EB2896">
        <v>-9.3380699999999997E-2</v>
      </c>
      <c r="EC2896">
        <v>-2.2561899999999999E-2</v>
      </c>
      <c r="ED2896">
        <v>-2.19426E-2</v>
      </c>
      <c r="EE2896">
        <v>-1.25127E-2</v>
      </c>
      <c r="EF2896">
        <v>1.3980000000000001E-4</v>
      </c>
      <c r="EG2896">
        <v>-1.92383E-2</v>
      </c>
      <c r="EH2896">
        <v>-1.9487E-3</v>
      </c>
      <c r="EI2896">
        <v>-2.5378399999999999E-2</v>
      </c>
      <c r="EJ2896">
        <v>5.9708000000000001E-3</v>
      </c>
      <c r="EK2896">
        <v>-2.9442000000000001E-3</v>
      </c>
      <c r="EL2896">
        <v>-1.35145E-2</v>
      </c>
      <c r="EM2896">
        <v>-1.7154599999999999E-2</v>
      </c>
      <c r="EN2896">
        <v>-2.4574599999999999E-2</v>
      </c>
      <c r="EO2896">
        <v>-1.0200499999999999E-2</v>
      </c>
      <c r="EP2896">
        <v>-2.7525899999999999E-2</v>
      </c>
      <c r="EQ2896">
        <v>-3.6378099999999997E-2</v>
      </c>
      <c r="ER2896">
        <v>0.51559460000000001</v>
      </c>
      <c r="ES2896">
        <v>0.53211189999999997</v>
      </c>
      <c r="ET2896">
        <v>0.49218309999999998</v>
      </c>
      <c r="EU2896">
        <v>4.4396600000000001E-2</v>
      </c>
      <c r="EV2896">
        <v>-0.35278710000000002</v>
      </c>
      <c r="EW2896">
        <v>-0.20014489999999999</v>
      </c>
      <c r="EX2896">
        <v>-0.1182235</v>
      </c>
      <c r="EY2896">
        <v>88.5</v>
      </c>
      <c r="EZ2896">
        <v>88</v>
      </c>
      <c r="FA2896">
        <v>87</v>
      </c>
      <c r="FB2896">
        <v>86</v>
      </c>
      <c r="FC2896">
        <v>84.5</v>
      </c>
      <c r="FD2896">
        <v>83</v>
      </c>
      <c r="FE2896">
        <v>82</v>
      </c>
      <c r="FF2896">
        <v>84.5</v>
      </c>
      <c r="FG2896">
        <v>87.5</v>
      </c>
      <c r="FH2896">
        <v>94</v>
      </c>
      <c r="FI2896">
        <v>100.5</v>
      </c>
      <c r="FJ2896">
        <v>104.5</v>
      </c>
      <c r="FK2896">
        <v>108</v>
      </c>
      <c r="FL2896">
        <v>110.5</v>
      </c>
      <c r="FM2896">
        <v>112.5</v>
      </c>
      <c r="FN2896">
        <v>114</v>
      </c>
      <c r="FO2896">
        <v>114</v>
      </c>
      <c r="FP2896">
        <v>113.5</v>
      </c>
      <c r="FQ2896">
        <v>112</v>
      </c>
      <c r="FR2896">
        <v>107.5</v>
      </c>
      <c r="FS2896">
        <v>103</v>
      </c>
      <c r="FT2896">
        <v>99</v>
      </c>
      <c r="FU2896">
        <v>96.5</v>
      </c>
      <c r="FV2896">
        <v>94</v>
      </c>
      <c r="FW2896">
        <v>0.25365379999999998</v>
      </c>
      <c r="FX2896">
        <v>1.51854E-2</v>
      </c>
      <c r="FY2896">
        <v>1.8000200000000001E-2</v>
      </c>
      <c r="FZ2896">
        <v>0</v>
      </c>
      <c r="GA2896">
        <v>0</v>
      </c>
    </row>
    <row r="2897" spans="1:183" x14ac:dyDescent="0.3">
      <c r="A2897" t="s">
        <v>61</v>
      </c>
      <c r="B2897" t="s">
        <v>53</v>
      </c>
      <c r="C2897" t="s">
        <v>54</v>
      </c>
      <c r="D2897" s="6">
        <v>44811</v>
      </c>
      <c r="E2897" s="46">
        <v>17</v>
      </c>
      <c r="F2897">
        <v>20</v>
      </c>
      <c r="G2897">
        <v>17</v>
      </c>
      <c r="H2897">
        <v>20</v>
      </c>
      <c r="I2897">
        <v>3183</v>
      </c>
      <c r="J2897">
        <v>65923</v>
      </c>
      <c r="K2897">
        <v>2.3224999999999998</v>
      </c>
      <c r="L2897">
        <v>2.0689299999999999</v>
      </c>
      <c r="M2897">
        <v>1.8142020000000001</v>
      </c>
      <c r="N2897">
        <v>1.634916</v>
      </c>
      <c r="O2897">
        <v>1.507385</v>
      </c>
      <c r="P2897">
        <v>1.421624</v>
      </c>
      <c r="Q2897">
        <v>1.351181</v>
      </c>
      <c r="R2897">
        <v>1.2273849999999999</v>
      </c>
      <c r="S2897">
        <v>1.1315109999999999</v>
      </c>
      <c r="T2897">
        <v>1.2204539999999999</v>
      </c>
      <c r="U2897">
        <v>1.4314640000000001</v>
      </c>
      <c r="V2897">
        <v>1.6974629999999999</v>
      </c>
      <c r="W2897">
        <v>1.985031</v>
      </c>
      <c r="X2897">
        <v>2.2672129999999999</v>
      </c>
      <c r="Y2897">
        <v>2.6245989999999999</v>
      </c>
      <c r="Z2897">
        <v>3.0196239999999999</v>
      </c>
      <c r="AA2897">
        <v>3.369513</v>
      </c>
      <c r="AB2897">
        <v>3.7053759999999998</v>
      </c>
      <c r="AC2897">
        <v>3.8677199999999998</v>
      </c>
      <c r="AD2897">
        <v>3.7365840000000001</v>
      </c>
      <c r="AE2897">
        <v>3.520635</v>
      </c>
      <c r="AF2897">
        <v>3.2373259999999999</v>
      </c>
      <c r="AG2897">
        <v>2.922275</v>
      </c>
      <c r="AH2897">
        <v>2.5546880000000001</v>
      </c>
      <c r="AI2897">
        <v>-0.15564710000000001</v>
      </c>
      <c r="AJ2897">
        <v>-0.1097902</v>
      </c>
      <c r="AK2897">
        <v>-0.1134641</v>
      </c>
      <c r="AL2897">
        <v>-0.1044587</v>
      </c>
      <c r="AM2897">
        <v>-7.9930100000000004E-2</v>
      </c>
      <c r="AN2897">
        <v>-5.1829800000000002E-2</v>
      </c>
      <c r="AO2897">
        <v>-6.6436599999999998E-2</v>
      </c>
      <c r="AP2897">
        <v>-5.4234299999999999E-2</v>
      </c>
      <c r="AQ2897">
        <v>-9.6782000000000007E-2</v>
      </c>
      <c r="AR2897">
        <v>-5.5878900000000002E-2</v>
      </c>
      <c r="AS2897">
        <v>-5.2871599999999998E-2</v>
      </c>
      <c r="AT2897">
        <v>-5.5249300000000001E-2</v>
      </c>
      <c r="AU2897">
        <v>-7.8806200000000007E-2</v>
      </c>
      <c r="AV2897">
        <v>-9.7743399999999994E-2</v>
      </c>
      <c r="AW2897">
        <v>-0.1059234</v>
      </c>
      <c r="AX2897">
        <v>-0.1165689</v>
      </c>
      <c r="AY2897">
        <v>0.3610276</v>
      </c>
      <c r="AZ2897">
        <v>0.52838560000000001</v>
      </c>
      <c r="BA2897">
        <v>0.4831976</v>
      </c>
      <c r="BB2897">
        <v>0.4036189</v>
      </c>
      <c r="BC2897">
        <v>-0.42566959999999998</v>
      </c>
      <c r="BD2897">
        <v>-0.43133660000000001</v>
      </c>
      <c r="BE2897">
        <v>-0.27457530000000002</v>
      </c>
      <c r="BF2897">
        <v>-0.15744610000000001</v>
      </c>
      <c r="BG2897">
        <v>-0.1377131</v>
      </c>
      <c r="BH2897">
        <v>-9.33417E-2</v>
      </c>
      <c r="BI2897">
        <v>-9.8326200000000002E-2</v>
      </c>
      <c r="BJ2897">
        <v>-9.0188000000000004E-2</v>
      </c>
      <c r="BK2897">
        <v>-6.6683800000000001E-2</v>
      </c>
      <c r="BL2897">
        <v>-3.93803E-2</v>
      </c>
      <c r="BM2897">
        <v>-5.3923400000000003E-2</v>
      </c>
      <c r="BN2897">
        <v>-4.1375500000000003E-2</v>
      </c>
      <c r="BO2897">
        <v>-8.2954100000000003E-2</v>
      </c>
      <c r="BP2897">
        <v>-4.1126599999999999E-2</v>
      </c>
      <c r="BQ2897">
        <v>-3.6004300000000003E-2</v>
      </c>
      <c r="BR2897">
        <v>-3.6885399999999999E-2</v>
      </c>
      <c r="BS2897">
        <v>-5.9889499999999998E-2</v>
      </c>
      <c r="BT2897">
        <v>-7.7877600000000005E-2</v>
      </c>
      <c r="BU2897">
        <v>-8.5718600000000006E-2</v>
      </c>
      <c r="BV2897">
        <v>-9.6067700000000006E-2</v>
      </c>
      <c r="BW2897">
        <v>0.38287169999999998</v>
      </c>
      <c r="BX2897">
        <v>0.55125290000000005</v>
      </c>
      <c r="BY2897">
        <v>0.50546639999999998</v>
      </c>
      <c r="BZ2897">
        <v>0.42441240000000002</v>
      </c>
      <c r="CA2897">
        <v>-0.40434579999999998</v>
      </c>
      <c r="CB2897">
        <v>-0.41103630000000002</v>
      </c>
      <c r="CC2897">
        <v>-0.25493080000000001</v>
      </c>
      <c r="CD2897">
        <v>-0.13960690000000001</v>
      </c>
      <c r="CE2897">
        <v>-0.12529209999999999</v>
      </c>
      <c r="CF2897">
        <v>-8.1949499999999995E-2</v>
      </c>
      <c r="CG2897">
        <v>-8.7841699999999995E-2</v>
      </c>
      <c r="CH2897">
        <v>-8.0304200000000006E-2</v>
      </c>
      <c r="CI2897">
        <v>-5.7509400000000002E-2</v>
      </c>
      <c r="CJ2897">
        <v>-3.0757799999999998E-2</v>
      </c>
      <c r="CK2897">
        <v>-4.5256900000000003E-2</v>
      </c>
      <c r="CL2897">
        <v>-3.2469600000000001E-2</v>
      </c>
      <c r="CM2897">
        <v>-7.3376899999999995E-2</v>
      </c>
      <c r="CN2897">
        <v>-3.0909099999999998E-2</v>
      </c>
      <c r="CO2897">
        <v>-2.4322099999999999E-2</v>
      </c>
      <c r="CP2897">
        <v>-2.4166699999999999E-2</v>
      </c>
      <c r="CQ2897">
        <v>-4.6787799999999997E-2</v>
      </c>
      <c r="CR2897">
        <v>-6.4118599999999998E-2</v>
      </c>
      <c r="CS2897">
        <v>-7.1724800000000005E-2</v>
      </c>
      <c r="CT2897">
        <v>-8.1868700000000003E-2</v>
      </c>
      <c r="CU2897">
        <v>0.39800089999999999</v>
      </c>
      <c r="CV2897">
        <v>0.56709069999999995</v>
      </c>
      <c r="CW2897">
        <v>0.52088970000000001</v>
      </c>
      <c r="CX2897">
        <v>0.43881389999999998</v>
      </c>
      <c r="CY2897">
        <v>-0.3895769</v>
      </c>
      <c r="CZ2897">
        <v>-0.39697640000000001</v>
      </c>
      <c r="DA2897">
        <v>-0.24132509999999999</v>
      </c>
      <c r="DB2897">
        <v>-0.12725149999999999</v>
      </c>
      <c r="DC2897">
        <v>-0.1128711</v>
      </c>
      <c r="DD2897">
        <v>-7.0557300000000003E-2</v>
      </c>
      <c r="DE2897">
        <v>-7.7357200000000001E-2</v>
      </c>
      <c r="DF2897">
        <v>-7.0420399999999994E-2</v>
      </c>
      <c r="DG2897">
        <v>-4.8335099999999999E-2</v>
      </c>
      <c r="DH2897">
        <v>-2.2135200000000001E-2</v>
      </c>
      <c r="DI2897">
        <v>-3.6590299999999999E-2</v>
      </c>
      <c r="DJ2897">
        <v>-2.3563600000000001E-2</v>
      </c>
      <c r="DK2897">
        <v>-6.3799700000000001E-2</v>
      </c>
      <c r="DL2897">
        <v>-2.06917E-2</v>
      </c>
      <c r="DM2897">
        <v>-1.2639900000000001E-2</v>
      </c>
      <c r="DN2897">
        <v>-1.1448E-2</v>
      </c>
      <c r="DO2897">
        <v>-3.3686199999999999E-2</v>
      </c>
      <c r="DP2897">
        <v>-5.0359599999999997E-2</v>
      </c>
      <c r="DQ2897">
        <v>-5.77311E-2</v>
      </c>
      <c r="DR2897">
        <v>-6.7669599999999996E-2</v>
      </c>
      <c r="DS2897">
        <v>0.41313</v>
      </c>
      <c r="DT2897">
        <v>0.58292860000000002</v>
      </c>
      <c r="DU2897">
        <v>0.53631300000000004</v>
      </c>
      <c r="DV2897">
        <v>0.45321539999999999</v>
      </c>
      <c r="DW2897">
        <v>-0.37480809999999998</v>
      </c>
      <c r="DX2897">
        <v>-0.38291639999999999</v>
      </c>
      <c r="DY2897">
        <v>-0.22771939999999999</v>
      </c>
      <c r="DZ2897">
        <v>-0.1148962</v>
      </c>
      <c r="EA2897">
        <v>-9.4937099999999996E-2</v>
      </c>
      <c r="EB2897">
        <v>-5.4108700000000003E-2</v>
      </c>
      <c r="EC2897">
        <v>-6.2219200000000002E-2</v>
      </c>
      <c r="ED2897">
        <v>-5.6149699999999997E-2</v>
      </c>
      <c r="EE2897">
        <v>-3.5088800000000003E-2</v>
      </c>
      <c r="EF2897">
        <v>-9.6857000000000002E-3</v>
      </c>
      <c r="EG2897">
        <v>-2.40772E-2</v>
      </c>
      <c r="EH2897">
        <v>-1.07048E-2</v>
      </c>
      <c r="EI2897">
        <v>-4.9971799999999997E-2</v>
      </c>
      <c r="EJ2897">
        <v>-5.9394000000000001E-3</v>
      </c>
      <c r="EK2897">
        <v>4.2272999999999998E-3</v>
      </c>
      <c r="EL2897">
        <v>6.9157999999999997E-3</v>
      </c>
      <c r="EM2897">
        <v>-1.47695E-2</v>
      </c>
      <c r="EN2897">
        <v>-3.0493900000000001E-2</v>
      </c>
      <c r="EO2897">
        <v>-3.7526299999999999E-2</v>
      </c>
      <c r="EP2897">
        <v>-4.7168399999999999E-2</v>
      </c>
      <c r="EQ2897">
        <v>0.43497419999999998</v>
      </c>
      <c r="ER2897">
        <v>0.60579590000000005</v>
      </c>
      <c r="ES2897">
        <v>0.55858180000000002</v>
      </c>
      <c r="ET2897">
        <v>0.47400890000000001</v>
      </c>
      <c r="EU2897">
        <v>-0.35348429999999997</v>
      </c>
      <c r="EV2897">
        <v>-0.3626161</v>
      </c>
      <c r="EW2897">
        <v>-0.20807500000000001</v>
      </c>
      <c r="EX2897">
        <v>-9.7056900000000002E-2</v>
      </c>
      <c r="EY2897">
        <v>92</v>
      </c>
      <c r="EZ2897">
        <v>91</v>
      </c>
      <c r="FA2897">
        <v>88</v>
      </c>
      <c r="FB2897">
        <v>86</v>
      </c>
      <c r="FC2897">
        <v>85.5</v>
      </c>
      <c r="FD2897">
        <v>83.5</v>
      </c>
      <c r="FE2897">
        <v>83.5</v>
      </c>
      <c r="FF2897">
        <v>85</v>
      </c>
      <c r="FG2897">
        <v>91</v>
      </c>
      <c r="FH2897">
        <v>96</v>
      </c>
      <c r="FI2897">
        <v>101.5</v>
      </c>
      <c r="FJ2897">
        <v>104.5</v>
      </c>
      <c r="FK2897">
        <v>106.5</v>
      </c>
      <c r="FL2897">
        <v>108.5</v>
      </c>
      <c r="FM2897">
        <v>110</v>
      </c>
      <c r="FN2897">
        <v>111</v>
      </c>
      <c r="FO2897">
        <v>110.5</v>
      </c>
      <c r="FP2897">
        <v>109.5</v>
      </c>
      <c r="FQ2897">
        <v>108</v>
      </c>
      <c r="FR2897">
        <v>105</v>
      </c>
      <c r="FS2897">
        <v>102</v>
      </c>
      <c r="FT2897">
        <v>100</v>
      </c>
      <c r="FU2897">
        <v>97</v>
      </c>
      <c r="FV2897">
        <v>94.5</v>
      </c>
      <c r="FW2897">
        <v>0.2471602</v>
      </c>
      <c r="FX2897">
        <v>1.4499400000000001E-2</v>
      </c>
      <c r="FY2897">
        <v>1.4499400000000001E-2</v>
      </c>
      <c r="FZ2897">
        <v>0</v>
      </c>
      <c r="GA2897">
        <v>0</v>
      </c>
    </row>
    <row r="2898" spans="1:183" x14ac:dyDescent="0.3">
      <c r="A2898" t="s">
        <v>61</v>
      </c>
      <c r="B2898" t="s">
        <v>53</v>
      </c>
      <c r="C2898" t="s">
        <v>54</v>
      </c>
      <c r="D2898" s="6">
        <v>44812</v>
      </c>
      <c r="E2898" s="46">
        <v>18</v>
      </c>
      <c r="F2898">
        <v>19</v>
      </c>
      <c r="G2898">
        <v>18</v>
      </c>
      <c r="H2898">
        <v>19</v>
      </c>
      <c r="I2898">
        <v>3182</v>
      </c>
      <c r="J2898">
        <v>65875</v>
      </c>
      <c r="K2898">
        <v>2.2200709999999999</v>
      </c>
      <c r="L2898">
        <v>1.9288829999999999</v>
      </c>
      <c r="M2898">
        <v>1.700035</v>
      </c>
      <c r="N2898">
        <v>1.5494859999999999</v>
      </c>
      <c r="O2898">
        <v>1.412337</v>
      </c>
      <c r="P2898">
        <v>1.3436509999999999</v>
      </c>
      <c r="Q2898">
        <v>1.2939499999999999</v>
      </c>
      <c r="R2898">
        <v>1.178782</v>
      </c>
      <c r="S2898">
        <v>1.015288</v>
      </c>
      <c r="T2898">
        <v>1.099817</v>
      </c>
      <c r="U2898">
        <v>1.2878320000000001</v>
      </c>
      <c r="V2898">
        <v>1.575272</v>
      </c>
      <c r="W2898">
        <v>1.6942489999999999</v>
      </c>
      <c r="X2898">
        <v>1.9725109999999999</v>
      </c>
      <c r="Y2898">
        <v>2.3168899999999999</v>
      </c>
      <c r="Z2898">
        <v>2.7330109999999999</v>
      </c>
      <c r="AA2898">
        <v>3.1889980000000002</v>
      </c>
      <c r="AB2898">
        <v>3.412671</v>
      </c>
      <c r="AC2898">
        <v>3.4424109999999999</v>
      </c>
      <c r="AD2898">
        <v>3.332141</v>
      </c>
      <c r="AE2898">
        <v>3.1816070000000001</v>
      </c>
      <c r="AF2898">
        <v>2.8940679999999999</v>
      </c>
      <c r="AG2898">
        <v>2.5170279999999998</v>
      </c>
      <c r="AH2898">
        <v>2.1830240000000001</v>
      </c>
      <c r="AI2898">
        <v>-0.1198261</v>
      </c>
      <c r="AJ2898">
        <v>-8.2821699999999998E-2</v>
      </c>
      <c r="AK2898">
        <v>-6.0550800000000002E-2</v>
      </c>
      <c r="AL2898">
        <v>-3.6241299999999997E-2</v>
      </c>
      <c r="AM2898">
        <v>-3.9596699999999999E-2</v>
      </c>
      <c r="AN2898">
        <v>-2.2113299999999999E-2</v>
      </c>
      <c r="AO2898">
        <v>-5.03884E-2</v>
      </c>
      <c r="AP2898">
        <v>-6.6912700000000006E-2</v>
      </c>
      <c r="AQ2898">
        <v>-0.11238099999999999</v>
      </c>
      <c r="AR2898">
        <v>-7.2775900000000004E-2</v>
      </c>
      <c r="AS2898">
        <v>-8.1659999999999996E-2</v>
      </c>
      <c r="AT2898">
        <v>-7.88629E-2</v>
      </c>
      <c r="AU2898">
        <v>-7.3802300000000001E-2</v>
      </c>
      <c r="AV2898">
        <v>-7.9881199999999999E-2</v>
      </c>
      <c r="AW2898">
        <v>-0.10139239999999999</v>
      </c>
      <c r="AX2898">
        <v>-9.2920100000000005E-2</v>
      </c>
      <c r="AY2898">
        <v>-7.7577599999999997E-2</v>
      </c>
      <c r="AZ2898">
        <v>0.47880070000000002</v>
      </c>
      <c r="BA2898">
        <v>0.3684152</v>
      </c>
      <c r="BB2898">
        <v>-0.35978090000000001</v>
      </c>
      <c r="BC2898">
        <v>-0.18222459999999999</v>
      </c>
      <c r="BD2898">
        <v>-0.1239034</v>
      </c>
      <c r="BE2898">
        <v>-0.12754599999999999</v>
      </c>
      <c r="BF2898">
        <v>-7.8337599999999993E-2</v>
      </c>
      <c r="BG2898">
        <v>-0.1031072</v>
      </c>
      <c r="BH2898">
        <v>-6.7466899999999996E-2</v>
      </c>
      <c r="BI2898">
        <v>-4.6392599999999999E-2</v>
      </c>
      <c r="BJ2898">
        <v>-2.28784E-2</v>
      </c>
      <c r="BK2898">
        <v>-2.7335700000000001E-2</v>
      </c>
      <c r="BL2898">
        <v>-1.0483599999999999E-2</v>
      </c>
      <c r="BM2898">
        <v>-3.86021E-2</v>
      </c>
      <c r="BN2898">
        <v>-5.4321599999999998E-2</v>
      </c>
      <c r="BO2898">
        <v>-9.9307800000000002E-2</v>
      </c>
      <c r="BP2898">
        <v>-5.8851399999999998E-2</v>
      </c>
      <c r="BQ2898">
        <v>-6.6037200000000004E-2</v>
      </c>
      <c r="BR2898">
        <v>-6.1189800000000003E-2</v>
      </c>
      <c r="BS2898">
        <v>-5.64138E-2</v>
      </c>
      <c r="BT2898">
        <v>-6.1239399999999999E-2</v>
      </c>
      <c r="BU2898">
        <v>-8.2035999999999998E-2</v>
      </c>
      <c r="BV2898">
        <v>-7.3451900000000001E-2</v>
      </c>
      <c r="BW2898">
        <v>-5.6394699999999999E-2</v>
      </c>
      <c r="BX2898">
        <v>0.49964989999999998</v>
      </c>
      <c r="BY2898">
        <v>0.38895109999999999</v>
      </c>
      <c r="BZ2898">
        <v>-0.33979680000000001</v>
      </c>
      <c r="CA2898">
        <v>-0.16312879999999999</v>
      </c>
      <c r="CB2898">
        <v>-0.10572960000000001</v>
      </c>
      <c r="CC2898">
        <v>-0.1101671</v>
      </c>
      <c r="CD2898">
        <v>-6.2059599999999999E-2</v>
      </c>
      <c r="CE2898">
        <v>-9.1527800000000006E-2</v>
      </c>
      <c r="CF2898">
        <v>-5.6832199999999999E-2</v>
      </c>
      <c r="CG2898">
        <v>-3.6586599999999997E-2</v>
      </c>
      <c r="CH2898">
        <v>-1.36233E-2</v>
      </c>
      <c r="CI2898">
        <v>-1.8843800000000001E-2</v>
      </c>
      <c r="CJ2898">
        <v>-2.4288999999999999E-3</v>
      </c>
      <c r="CK2898">
        <v>-3.0438900000000001E-2</v>
      </c>
      <c r="CL2898">
        <v>-4.5601000000000003E-2</v>
      </c>
      <c r="CM2898">
        <v>-9.0253399999999998E-2</v>
      </c>
      <c r="CN2898">
        <v>-4.9207300000000002E-2</v>
      </c>
      <c r="CO2898">
        <v>-5.5216899999999999E-2</v>
      </c>
      <c r="CP2898">
        <v>-4.8949300000000001E-2</v>
      </c>
      <c r="CQ2898">
        <v>-4.4370600000000003E-2</v>
      </c>
      <c r="CR2898">
        <v>-4.8328200000000002E-2</v>
      </c>
      <c r="CS2898">
        <v>-6.8629899999999994E-2</v>
      </c>
      <c r="CT2898">
        <v>-5.9968300000000002E-2</v>
      </c>
      <c r="CU2898">
        <v>-4.1723499999999997E-2</v>
      </c>
      <c r="CV2898">
        <v>0.51408989999999999</v>
      </c>
      <c r="CW2898">
        <v>0.40317419999999998</v>
      </c>
      <c r="CX2898">
        <v>-0.32595600000000002</v>
      </c>
      <c r="CY2898">
        <v>-0.14990310000000001</v>
      </c>
      <c r="CZ2898">
        <v>-9.3142600000000006E-2</v>
      </c>
      <c r="DA2898">
        <v>-9.8130499999999996E-2</v>
      </c>
      <c r="DB2898">
        <v>-5.07856E-2</v>
      </c>
      <c r="DC2898">
        <v>-7.99483E-2</v>
      </c>
      <c r="DD2898">
        <v>-4.6197500000000002E-2</v>
      </c>
      <c r="DE2898">
        <v>-2.6780600000000002E-2</v>
      </c>
      <c r="DF2898">
        <v>-4.3682E-3</v>
      </c>
      <c r="DG2898">
        <v>-1.0351900000000001E-2</v>
      </c>
      <c r="DH2898">
        <v>5.6258999999999997E-3</v>
      </c>
      <c r="DI2898">
        <v>-2.2275799999999998E-2</v>
      </c>
      <c r="DJ2898">
        <v>-3.6880400000000001E-2</v>
      </c>
      <c r="DK2898">
        <v>-8.1198900000000004E-2</v>
      </c>
      <c r="DL2898">
        <v>-3.9563300000000003E-2</v>
      </c>
      <c r="DM2898">
        <v>-4.4396699999999997E-2</v>
      </c>
      <c r="DN2898">
        <v>-3.6708900000000003E-2</v>
      </c>
      <c r="DO2898">
        <v>-3.2327399999999999E-2</v>
      </c>
      <c r="DP2898">
        <v>-3.5416900000000001E-2</v>
      </c>
      <c r="DQ2898">
        <v>-5.5223700000000001E-2</v>
      </c>
      <c r="DR2898">
        <v>-4.6484699999999997E-2</v>
      </c>
      <c r="DS2898">
        <v>-2.7052199999999998E-2</v>
      </c>
      <c r="DT2898">
        <v>0.52853000000000006</v>
      </c>
      <c r="DU2898">
        <v>0.41739730000000003</v>
      </c>
      <c r="DV2898">
        <v>-0.31211509999999998</v>
      </c>
      <c r="DW2898">
        <v>-0.1366773</v>
      </c>
      <c r="DX2898">
        <v>-8.0555500000000002E-2</v>
      </c>
      <c r="DY2898">
        <v>-8.6093900000000001E-2</v>
      </c>
      <c r="DZ2898">
        <v>-3.9511499999999998E-2</v>
      </c>
      <c r="EA2898">
        <v>-6.3229499999999994E-2</v>
      </c>
      <c r="EB2898">
        <v>-3.0842600000000001E-2</v>
      </c>
      <c r="EC2898">
        <v>-1.2622299999999999E-2</v>
      </c>
      <c r="ED2898">
        <v>8.9946999999999996E-3</v>
      </c>
      <c r="EE2898">
        <v>1.9090000000000001E-3</v>
      </c>
      <c r="EF2898">
        <v>1.7255599999999999E-2</v>
      </c>
      <c r="EG2898">
        <v>-1.0489500000000001E-2</v>
      </c>
      <c r="EH2898">
        <v>-2.42893E-2</v>
      </c>
      <c r="EI2898">
        <v>-6.8125699999999997E-2</v>
      </c>
      <c r="EJ2898">
        <v>-2.56388E-2</v>
      </c>
      <c r="EK2898">
        <v>-2.8773900000000002E-2</v>
      </c>
      <c r="EL2898">
        <v>-1.9035799999999999E-2</v>
      </c>
      <c r="EM2898">
        <v>-1.49389E-2</v>
      </c>
      <c r="EN2898">
        <v>-1.6775100000000001E-2</v>
      </c>
      <c r="EO2898">
        <v>-3.5867400000000001E-2</v>
      </c>
      <c r="EP2898">
        <v>-2.7016499999999999E-2</v>
      </c>
      <c r="EQ2898">
        <v>-5.8693E-3</v>
      </c>
      <c r="ER2898">
        <v>0.54937919999999996</v>
      </c>
      <c r="ES2898">
        <v>0.43793320000000002</v>
      </c>
      <c r="ET2898">
        <v>-0.29213099999999997</v>
      </c>
      <c r="EU2898">
        <v>-0.11758150000000001</v>
      </c>
      <c r="EV2898">
        <v>-6.2381800000000001E-2</v>
      </c>
      <c r="EW2898">
        <v>-6.8714999999999998E-2</v>
      </c>
      <c r="EX2898">
        <v>-2.3233500000000001E-2</v>
      </c>
      <c r="EY2898">
        <v>91.5</v>
      </c>
      <c r="EZ2898">
        <v>88.5</v>
      </c>
      <c r="FA2898">
        <v>86.5</v>
      </c>
      <c r="FB2898">
        <v>84.5</v>
      </c>
      <c r="FC2898">
        <v>82.5</v>
      </c>
      <c r="FD2898">
        <v>81</v>
      </c>
      <c r="FE2898">
        <v>82</v>
      </c>
      <c r="FF2898">
        <v>83.5</v>
      </c>
      <c r="FG2898">
        <v>88.5</v>
      </c>
      <c r="FH2898">
        <v>94</v>
      </c>
      <c r="FI2898">
        <v>96.5</v>
      </c>
      <c r="FJ2898">
        <v>99.5</v>
      </c>
      <c r="FK2898">
        <v>103</v>
      </c>
      <c r="FL2898">
        <v>105</v>
      </c>
      <c r="FM2898">
        <v>106</v>
      </c>
      <c r="FN2898">
        <v>107</v>
      </c>
      <c r="FO2898">
        <v>106.5</v>
      </c>
      <c r="FP2898">
        <v>105.5</v>
      </c>
      <c r="FQ2898">
        <v>103</v>
      </c>
      <c r="FR2898">
        <v>100.5</v>
      </c>
      <c r="FS2898">
        <v>98.5</v>
      </c>
      <c r="FT2898">
        <v>96</v>
      </c>
      <c r="FU2898">
        <v>92</v>
      </c>
      <c r="FV2898">
        <v>89</v>
      </c>
      <c r="FW2898">
        <v>0.23056470000000001</v>
      </c>
      <c r="FX2898">
        <v>1.93254E-2</v>
      </c>
      <c r="FY2898">
        <v>1.93254E-2</v>
      </c>
      <c r="FZ2898">
        <v>0</v>
      </c>
      <c r="GA2898">
        <v>0</v>
      </c>
    </row>
    <row r="2899" spans="1:183" x14ac:dyDescent="0.3">
      <c r="A2899" t="s">
        <v>61</v>
      </c>
      <c r="B2899" t="s">
        <v>53</v>
      </c>
      <c r="C2899" t="s">
        <v>54</v>
      </c>
      <c r="D2899" s="6">
        <v>44813</v>
      </c>
      <c r="FZ2899">
        <v>0</v>
      </c>
      <c r="GA2899">
        <v>1</v>
      </c>
    </row>
    <row r="2900" spans="1:183" x14ac:dyDescent="0.3">
      <c r="A2900" t="s">
        <v>61</v>
      </c>
      <c r="B2900" t="s">
        <v>53</v>
      </c>
      <c r="C2900" t="s">
        <v>95</v>
      </c>
      <c r="D2900" s="6">
        <v>44753</v>
      </c>
      <c r="FZ2900">
        <v>0</v>
      </c>
      <c r="GA2900">
        <v>1</v>
      </c>
    </row>
    <row r="2901" spans="1:183" x14ac:dyDescent="0.3">
      <c r="A2901" t="s">
        <v>61</v>
      </c>
      <c r="B2901" t="s">
        <v>53</v>
      </c>
      <c r="C2901" t="s">
        <v>95</v>
      </c>
      <c r="D2901" s="6">
        <v>44758</v>
      </c>
      <c r="FZ2901">
        <v>0</v>
      </c>
      <c r="GA2901">
        <v>1</v>
      </c>
    </row>
    <row r="2902" spans="1:183" x14ac:dyDescent="0.3">
      <c r="A2902" t="s">
        <v>61</v>
      </c>
      <c r="B2902" t="s">
        <v>53</v>
      </c>
      <c r="C2902" t="s">
        <v>95</v>
      </c>
      <c r="D2902" s="6">
        <v>44759</v>
      </c>
      <c r="FZ2902">
        <v>0</v>
      </c>
      <c r="GA2902">
        <v>1</v>
      </c>
    </row>
    <row r="2903" spans="1:183" x14ac:dyDescent="0.3">
      <c r="A2903" t="s">
        <v>61</v>
      </c>
      <c r="B2903" t="s">
        <v>53</v>
      </c>
      <c r="C2903" t="s">
        <v>95</v>
      </c>
      <c r="D2903" s="6">
        <v>44766</v>
      </c>
      <c r="FZ2903">
        <v>0</v>
      </c>
      <c r="GA2903">
        <v>1</v>
      </c>
    </row>
    <row r="2904" spans="1:183" x14ac:dyDescent="0.3">
      <c r="A2904" t="s">
        <v>61</v>
      </c>
      <c r="B2904" t="s">
        <v>53</v>
      </c>
      <c r="C2904" t="s">
        <v>95</v>
      </c>
      <c r="D2904" s="6">
        <v>44771</v>
      </c>
      <c r="FZ2904">
        <v>0</v>
      </c>
      <c r="GA2904">
        <v>1</v>
      </c>
    </row>
    <row r="2905" spans="1:183" x14ac:dyDescent="0.3">
      <c r="A2905" t="s">
        <v>61</v>
      </c>
      <c r="B2905" t="s">
        <v>53</v>
      </c>
      <c r="C2905" t="s">
        <v>95</v>
      </c>
      <c r="D2905" s="6">
        <v>44789</v>
      </c>
      <c r="FZ2905">
        <v>0</v>
      </c>
      <c r="GA2905">
        <v>1</v>
      </c>
    </row>
    <row r="2906" spans="1:183" x14ac:dyDescent="0.3">
      <c r="A2906" t="s">
        <v>61</v>
      </c>
      <c r="B2906" t="s">
        <v>53</v>
      </c>
      <c r="C2906" t="s">
        <v>95</v>
      </c>
      <c r="D2906" s="6">
        <v>44790</v>
      </c>
      <c r="FZ2906">
        <v>0</v>
      </c>
      <c r="GA2906">
        <v>1</v>
      </c>
    </row>
    <row r="2907" spans="1:183" x14ac:dyDescent="0.3">
      <c r="A2907" t="s">
        <v>61</v>
      </c>
      <c r="B2907" t="s">
        <v>53</v>
      </c>
      <c r="C2907" t="s">
        <v>95</v>
      </c>
      <c r="D2907" s="6">
        <v>44792</v>
      </c>
      <c r="FZ2907">
        <v>0</v>
      </c>
      <c r="GA2907">
        <v>1</v>
      </c>
    </row>
    <row r="2908" spans="1:183" x14ac:dyDescent="0.3">
      <c r="A2908" t="s">
        <v>61</v>
      </c>
      <c r="B2908" t="s">
        <v>53</v>
      </c>
      <c r="C2908" t="s">
        <v>95</v>
      </c>
      <c r="D2908" s="6">
        <v>44806</v>
      </c>
      <c r="FZ2908">
        <v>0</v>
      </c>
      <c r="GA2908">
        <v>1</v>
      </c>
    </row>
    <row r="2909" spans="1:183" x14ac:dyDescent="0.3">
      <c r="A2909" t="s">
        <v>61</v>
      </c>
      <c r="B2909" t="s">
        <v>53</v>
      </c>
      <c r="C2909" t="s">
        <v>95</v>
      </c>
      <c r="D2909" s="6">
        <v>44809</v>
      </c>
      <c r="FZ2909">
        <v>0</v>
      </c>
      <c r="GA2909">
        <v>1</v>
      </c>
    </row>
    <row r="2910" spans="1:183" x14ac:dyDescent="0.3">
      <c r="A2910" t="s">
        <v>61</v>
      </c>
      <c r="B2910" t="s">
        <v>53</v>
      </c>
      <c r="C2910" t="s">
        <v>95</v>
      </c>
      <c r="D2910" s="6">
        <v>44810</v>
      </c>
      <c r="FZ2910">
        <v>0</v>
      </c>
      <c r="GA2910">
        <v>1</v>
      </c>
    </row>
    <row r="2911" spans="1:183" x14ac:dyDescent="0.3">
      <c r="A2911" t="s">
        <v>61</v>
      </c>
      <c r="B2911" t="s">
        <v>53</v>
      </c>
      <c r="C2911" t="s">
        <v>95</v>
      </c>
      <c r="D2911" s="6">
        <v>44811</v>
      </c>
      <c r="FZ2911">
        <v>0</v>
      </c>
      <c r="GA2911">
        <v>1</v>
      </c>
    </row>
    <row r="2912" spans="1:183" x14ac:dyDescent="0.3">
      <c r="A2912" t="s">
        <v>61</v>
      </c>
      <c r="B2912" t="s">
        <v>53</v>
      </c>
      <c r="C2912" t="s">
        <v>95</v>
      </c>
      <c r="D2912" s="6">
        <v>44812</v>
      </c>
      <c r="FZ2912">
        <v>0</v>
      </c>
      <c r="GA2912">
        <v>1</v>
      </c>
    </row>
    <row r="2913" spans="1:183" x14ac:dyDescent="0.3">
      <c r="A2913" t="s">
        <v>61</v>
      </c>
      <c r="B2913" t="s">
        <v>53</v>
      </c>
      <c r="C2913" t="s">
        <v>95</v>
      </c>
      <c r="D2913" s="6">
        <v>44813</v>
      </c>
      <c r="FZ2913">
        <v>0</v>
      </c>
      <c r="GA2913">
        <v>1</v>
      </c>
    </row>
    <row r="2914" spans="1:183" x14ac:dyDescent="0.3">
      <c r="A2914" t="s">
        <v>61</v>
      </c>
      <c r="B2914" t="s">
        <v>53</v>
      </c>
      <c r="C2914" t="s">
        <v>104</v>
      </c>
      <c r="D2914" s="6">
        <v>44753</v>
      </c>
      <c r="FZ2914">
        <v>0</v>
      </c>
      <c r="GA2914">
        <v>1</v>
      </c>
    </row>
    <row r="2915" spans="1:183" x14ac:dyDescent="0.3">
      <c r="A2915" t="s">
        <v>61</v>
      </c>
      <c r="B2915" t="s">
        <v>53</v>
      </c>
      <c r="C2915" t="s">
        <v>104</v>
      </c>
      <c r="D2915" s="6">
        <v>44758</v>
      </c>
      <c r="FZ2915">
        <v>0</v>
      </c>
      <c r="GA2915">
        <v>1</v>
      </c>
    </row>
    <row r="2916" spans="1:183" x14ac:dyDescent="0.3">
      <c r="A2916" t="s">
        <v>61</v>
      </c>
      <c r="B2916" t="s">
        <v>53</v>
      </c>
      <c r="C2916" t="s">
        <v>104</v>
      </c>
      <c r="D2916" s="6">
        <v>44759</v>
      </c>
      <c r="FZ2916">
        <v>0</v>
      </c>
      <c r="GA2916">
        <v>1</v>
      </c>
    </row>
    <row r="2917" spans="1:183" x14ac:dyDescent="0.3">
      <c r="A2917" t="s">
        <v>61</v>
      </c>
      <c r="B2917" t="s">
        <v>53</v>
      </c>
      <c r="C2917" t="s">
        <v>104</v>
      </c>
      <c r="D2917" s="6">
        <v>44766</v>
      </c>
      <c r="FZ2917">
        <v>0</v>
      </c>
      <c r="GA2917">
        <v>1</v>
      </c>
    </row>
    <row r="2918" spans="1:183" x14ac:dyDescent="0.3">
      <c r="A2918" t="s">
        <v>61</v>
      </c>
      <c r="B2918" t="s">
        <v>53</v>
      </c>
      <c r="C2918" t="s">
        <v>104</v>
      </c>
      <c r="D2918" s="6">
        <v>44771</v>
      </c>
      <c r="FZ2918">
        <v>0</v>
      </c>
      <c r="GA2918">
        <v>1</v>
      </c>
    </row>
    <row r="2919" spans="1:183" x14ac:dyDescent="0.3">
      <c r="A2919" t="s">
        <v>61</v>
      </c>
      <c r="B2919" t="s">
        <v>53</v>
      </c>
      <c r="C2919" t="s">
        <v>104</v>
      </c>
      <c r="D2919" s="6">
        <v>44789</v>
      </c>
      <c r="FZ2919">
        <v>0</v>
      </c>
      <c r="GA2919">
        <v>1</v>
      </c>
    </row>
    <row r="2920" spans="1:183" x14ac:dyDescent="0.3">
      <c r="A2920" t="s">
        <v>61</v>
      </c>
      <c r="B2920" t="s">
        <v>53</v>
      </c>
      <c r="C2920" t="s">
        <v>104</v>
      </c>
      <c r="D2920" s="6">
        <v>44790</v>
      </c>
      <c r="FZ2920">
        <v>0</v>
      </c>
      <c r="GA2920">
        <v>1</v>
      </c>
    </row>
    <row r="2921" spans="1:183" x14ac:dyDescent="0.3">
      <c r="A2921" t="s">
        <v>61</v>
      </c>
      <c r="B2921" t="s">
        <v>53</v>
      </c>
      <c r="C2921" t="s">
        <v>104</v>
      </c>
      <c r="D2921" s="6">
        <v>44792</v>
      </c>
      <c r="FZ2921">
        <v>0</v>
      </c>
      <c r="GA2921">
        <v>1</v>
      </c>
    </row>
    <row r="2922" spans="1:183" x14ac:dyDescent="0.3">
      <c r="A2922" t="s">
        <v>61</v>
      </c>
      <c r="B2922" t="s">
        <v>53</v>
      </c>
      <c r="C2922" t="s">
        <v>104</v>
      </c>
      <c r="D2922" s="6">
        <v>44806</v>
      </c>
      <c r="FZ2922">
        <v>0</v>
      </c>
      <c r="GA2922">
        <v>1</v>
      </c>
    </row>
    <row r="2923" spans="1:183" x14ac:dyDescent="0.3">
      <c r="A2923" t="s">
        <v>61</v>
      </c>
      <c r="B2923" t="s">
        <v>53</v>
      </c>
      <c r="C2923" t="s">
        <v>104</v>
      </c>
      <c r="D2923" s="6">
        <v>44809</v>
      </c>
      <c r="FZ2923">
        <v>0</v>
      </c>
      <c r="GA2923">
        <v>1</v>
      </c>
    </row>
    <row r="2924" spans="1:183" x14ac:dyDescent="0.3">
      <c r="A2924" t="s">
        <v>61</v>
      </c>
      <c r="B2924" t="s">
        <v>53</v>
      </c>
      <c r="C2924" t="s">
        <v>104</v>
      </c>
      <c r="D2924" s="6">
        <v>44810</v>
      </c>
      <c r="FZ2924">
        <v>0</v>
      </c>
      <c r="GA2924">
        <v>1</v>
      </c>
    </row>
    <row r="2925" spans="1:183" x14ac:dyDescent="0.3">
      <c r="A2925" t="s">
        <v>61</v>
      </c>
      <c r="B2925" t="s">
        <v>53</v>
      </c>
      <c r="C2925" t="s">
        <v>104</v>
      </c>
      <c r="D2925" s="6">
        <v>44811</v>
      </c>
      <c r="FZ2925">
        <v>0</v>
      </c>
      <c r="GA2925">
        <v>1</v>
      </c>
    </row>
    <row r="2926" spans="1:183" x14ac:dyDescent="0.3">
      <c r="A2926" t="s">
        <v>61</v>
      </c>
      <c r="B2926" t="s">
        <v>53</v>
      </c>
      <c r="C2926" t="s">
        <v>104</v>
      </c>
      <c r="D2926" s="6">
        <v>44812</v>
      </c>
      <c r="FZ2926">
        <v>0</v>
      </c>
      <c r="GA2926">
        <v>1</v>
      </c>
    </row>
    <row r="2927" spans="1:183" x14ac:dyDescent="0.3">
      <c r="A2927" t="s">
        <v>61</v>
      </c>
      <c r="B2927" t="s">
        <v>53</v>
      </c>
      <c r="C2927" t="s">
        <v>104</v>
      </c>
      <c r="D2927" s="6">
        <v>44813</v>
      </c>
      <c r="FZ2927">
        <v>0</v>
      </c>
      <c r="GA2927">
        <v>1</v>
      </c>
    </row>
    <row r="2928" spans="1:183" x14ac:dyDescent="0.3">
      <c r="A2928" t="s">
        <v>61</v>
      </c>
      <c r="B2928" t="s">
        <v>53</v>
      </c>
      <c r="C2928" t="s">
        <v>94</v>
      </c>
      <c r="D2928" s="6">
        <v>44753</v>
      </c>
      <c r="FZ2928">
        <v>0</v>
      </c>
      <c r="GA2928">
        <v>1</v>
      </c>
    </row>
    <row r="2929" spans="1:183" x14ac:dyDescent="0.3">
      <c r="A2929" t="s">
        <v>61</v>
      </c>
      <c r="B2929" t="s">
        <v>53</v>
      </c>
      <c r="C2929" t="s">
        <v>94</v>
      </c>
      <c r="D2929" s="6">
        <v>44758</v>
      </c>
      <c r="FZ2929">
        <v>0</v>
      </c>
      <c r="GA2929">
        <v>1</v>
      </c>
    </row>
    <row r="2930" spans="1:183" x14ac:dyDescent="0.3">
      <c r="A2930" t="s">
        <v>61</v>
      </c>
      <c r="B2930" t="s">
        <v>53</v>
      </c>
      <c r="C2930" t="s">
        <v>94</v>
      </c>
      <c r="D2930" s="6">
        <v>44759</v>
      </c>
      <c r="FZ2930">
        <v>0</v>
      </c>
      <c r="GA2930">
        <v>1</v>
      </c>
    </row>
    <row r="2931" spans="1:183" x14ac:dyDescent="0.3">
      <c r="A2931" t="s">
        <v>61</v>
      </c>
      <c r="B2931" t="s">
        <v>53</v>
      </c>
      <c r="C2931" t="s">
        <v>94</v>
      </c>
      <c r="D2931" s="6">
        <v>44766</v>
      </c>
      <c r="FZ2931">
        <v>0</v>
      </c>
      <c r="GA2931">
        <v>1</v>
      </c>
    </row>
    <row r="2932" spans="1:183" x14ac:dyDescent="0.3">
      <c r="A2932" t="s">
        <v>61</v>
      </c>
      <c r="B2932" t="s">
        <v>53</v>
      </c>
      <c r="C2932" t="s">
        <v>94</v>
      </c>
      <c r="D2932" s="6">
        <v>44771</v>
      </c>
      <c r="FZ2932">
        <v>0</v>
      </c>
      <c r="GA2932">
        <v>1</v>
      </c>
    </row>
    <row r="2933" spans="1:183" x14ac:dyDescent="0.3">
      <c r="A2933" t="s">
        <v>61</v>
      </c>
      <c r="B2933" t="s">
        <v>53</v>
      </c>
      <c r="C2933" t="s">
        <v>94</v>
      </c>
      <c r="D2933" s="6">
        <v>44789</v>
      </c>
      <c r="FZ2933">
        <v>0</v>
      </c>
      <c r="GA2933">
        <v>1</v>
      </c>
    </row>
    <row r="2934" spans="1:183" x14ac:dyDescent="0.3">
      <c r="A2934" t="s">
        <v>61</v>
      </c>
      <c r="B2934" t="s">
        <v>53</v>
      </c>
      <c r="C2934" t="s">
        <v>94</v>
      </c>
      <c r="D2934" s="6">
        <v>44790</v>
      </c>
      <c r="FZ2934">
        <v>0</v>
      </c>
      <c r="GA2934">
        <v>1</v>
      </c>
    </row>
    <row r="2935" spans="1:183" x14ac:dyDescent="0.3">
      <c r="A2935" t="s">
        <v>61</v>
      </c>
      <c r="B2935" t="s">
        <v>53</v>
      </c>
      <c r="C2935" t="s">
        <v>94</v>
      </c>
      <c r="D2935" s="6">
        <v>44792</v>
      </c>
      <c r="FZ2935">
        <v>0</v>
      </c>
      <c r="GA2935">
        <v>1</v>
      </c>
    </row>
    <row r="2936" spans="1:183" x14ac:dyDescent="0.3">
      <c r="A2936" t="s">
        <v>61</v>
      </c>
      <c r="B2936" t="s">
        <v>53</v>
      </c>
      <c r="C2936" t="s">
        <v>94</v>
      </c>
      <c r="D2936" s="6">
        <v>44806</v>
      </c>
      <c r="FZ2936">
        <v>0</v>
      </c>
      <c r="GA2936">
        <v>1</v>
      </c>
    </row>
    <row r="2937" spans="1:183" x14ac:dyDescent="0.3">
      <c r="A2937" t="s">
        <v>61</v>
      </c>
      <c r="B2937" t="s">
        <v>53</v>
      </c>
      <c r="C2937" t="s">
        <v>94</v>
      </c>
      <c r="D2937" s="6">
        <v>44809</v>
      </c>
      <c r="FZ2937">
        <v>0</v>
      </c>
      <c r="GA2937">
        <v>1</v>
      </c>
    </row>
    <row r="2938" spans="1:183" x14ac:dyDescent="0.3">
      <c r="A2938" t="s">
        <v>61</v>
      </c>
      <c r="B2938" t="s">
        <v>53</v>
      </c>
      <c r="C2938" t="s">
        <v>94</v>
      </c>
      <c r="D2938" s="6">
        <v>44810</v>
      </c>
      <c r="FZ2938">
        <v>0</v>
      </c>
      <c r="GA2938">
        <v>1</v>
      </c>
    </row>
    <row r="2939" spans="1:183" x14ac:dyDescent="0.3">
      <c r="A2939" t="s">
        <v>61</v>
      </c>
      <c r="B2939" t="s">
        <v>53</v>
      </c>
      <c r="C2939" t="s">
        <v>94</v>
      </c>
      <c r="D2939" s="6">
        <v>44811</v>
      </c>
      <c r="FZ2939">
        <v>0</v>
      </c>
      <c r="GA2939">
        <v>1</v>
      </c>
    </row>
    <row r="2940" spans="1:183" x14ac:dyDescent="0.3">
      <c r="A2940" t="s">
        <v>61</v>
      </c>
      <c r="B2940" t="s">
        <v>53</v>
      </c>
      <c r="C2940" t="s">
        <v>94</v>
      </c>
      <c r="D2940" s="6">
        <v>44812</v>
      </c>
      <c r="FZ2940">
        <v>0</v>
      </c>
      <c r="GA2940">
        <v>1</v>
      </c>
    </row>
    <row r="2941" spans="1:183" x14ac:dyDescent="0.3">
      <c r="A2941" t="s">
        <v>61</v>
      </c>
      <c r="B2941" t="s">
        <v>53</v>
      </c>
      <c r="C2941" t="s">
        <v>94</v>
      </c>
      <c r="D2941" s="6">
        <v>44813</v>
      </c>
      <c r="FZ2941">
        <v>0</v>
      </c>
      <c r="GA2941">
        <v>1</v>
      </c>
    </row>
    <row r="2942" spans="1:183" x14ac:dyDescent="0.3">
      <c r="A2942" t="s">
        <v>61</v>
      </c>
      <c r="B2942" t="s">
        <v>53</v>
      </c>
      <c r="C2942" t="s">
        <v>102</v>
      </c>
      <c r="D2942" s="6">
        <v>44753</v>
      </c>
      <c r="FZ2942">
        <v>0</v>
      </c>
      <c r="GA2942">
        <v>1</v>
      </c>
    </row>
    <row r="2943" spans="1:183" x14ac:dyDescent="0.3">
      <c r="A2943" t="s">
        <v>61</v>
      </c>
      <c r="B2943" t="s">
        <v>53</v>
      </c>
      <c r="C2943" t="s">
        <v>102</v>
      </c>
      <c r="D2943" s="6">
        <v>44758</v>
      </c>
      <c r="FZ2943">
        <v>0</v>
      </c>
      <c r="GA2943">
        <v>1</v>
      </c>
    </row>
    <row r="2944" spans="1:183" x14ac:dyDescent="0.3">
      <c r="A2944" t="s">
        <v>61</v>
      </c>
      <c r="B2944" t="s">
        <v>53</v>
      </c>
      <c r="C2944" t="s">
        <v>102</v>
      </c>
      <c r="D2944" s="6">
        <v>44759</v>
      </c>
      <c r="FZ2944">
        <v>0</v>
      </c>
      <c r="GA2944">
        <v>1</v>
      </c>
    </row>
    <row r="2945" spans="1:183" x14ac:dyDescent="0.3">
      <c r="A2945" t="s">
        <v>61</v>
      </c>
      <c r="B2945" t="s">
        <v>53</v>
      </c>
      <c r="C2945" t="s">
        <v>102</v>
      </c>
      <c r="D2945" s="6">
        <v>44766</v>
      </c>
      <c r="FZ2945">
        <v>0</v>
      </c>
      <c r="GA2945">
        <v>1</v>
      </c>
    </row>
    <row r="2946" spans="1:183" x14ac:dyDescent="0.3">
      <c r="A2946" t="s">
        <v>61</v>
      </c>
      <c r="B2946" t="s">
        <v>53</v>
      </c>
      <c r="C2946" t="s">
        <v>102</v>
      </c>
      <c r="D2946" s="6">
        <v>44771</v>
      </c>
      <c r="FZ2946">
        <v>0</v>
      </c>
      <c r="GA2946">
        <v>1</v>
      </c>
    </row>
    <row r="2947" spans="1:183" x14ac:dyDescent="0.3">
      <c r="A2947" t="s">
        <v>61</v>
      </c>
      <c r="B2947" t="s">
        <v>53</v>
      </c>
      <c r="C2947" t="s">
        <v>102</v>
      </c>
      <c r="D2947" s="6">
        <v>44789</v>
      </c>
      <c r="FZ2947">
        <v>0</v>
      </c>
      <c r="GA2947">
        <v>1</v>
      </c>
    </row>
    <row r="2948" spans="1:183" x14ac:dyDescent="0.3">
      <c r="A2948" t="s">
        <v>61</v>
      </c>
      <c r="B2948" t="s">
        <v>53</v>
      </c>
      <c r="C2948" t="s">
        <v>102</v>
      </c>
      <c r="D2948" s="6">
        <v>44790</v>
      </c>
      <c r="FZ2948">
        <v>0</v>
      </c>
      <c r="GA2948">
        <v>1</v>
      </c>
    </row>
    <row r="2949" spans="1:183" x14ac:dyDescent="0.3">
      <c r="A2949" t="s">
        <v>61</v>
      </c>
      <c r="B2949" t="s">
        <v>53</v>
      </c>
      <c r="C2949" t="s">
        <v>102</v>
      </c>
      <c r="D2949" s="6">
        <v>44792</v>
      </c>
      <c r="FZ2949">
        <v>0</v>
      </c>
      <c r="GA2949">
        <v>1</v>
      </c>
    </row>
    <row r="2950" spans="1:183" x14ac:dyDescent="0.3">
      <c r="A2950" t="s">
        <v>61</v>
      </c>
      <c r="B2950" t="s">
        <v>53</v>
      </c>
      <c r="C2950" t="s">
        <v>102</v>
      </c>
      <c r="D2950" s="6">
        <v>44806</v>
      </c>
      <c r="FZ2950">
        <v>0</v>
      </c>
      <c r="GA2950">
        <v>1</v>
      </c>
    </row>
    <row r="2951" spans="1:183" x14ac:dyDescent="0.3">
      <c r="A2951" t="s">
        <v>61</v>
      </c>
      <c r="B2951" t="s">
        <v>53</v>
      </c>
      <c r="C2951" t="s">
        <v>102</v>
      </c>
      <c r="D2951" s="6">
        <v>44809</v>
      </c>
      <c r="FZ2951">
        <v>0</v>
      </c>
      <c r="GA2951">
        <v>1</v>
      </c>
    </row>
    <row r="2952" spans="1:183" x14ac:dyDescent="0.3">
      <c r="A2952" t="s">
        <v>61</v>
      </c>
      <c r="B2952" t="s">
        <v>53</v>
      </c>
      <c r="C2952" t="s">
        <v>102</v>
      </c>
      <c r="D2952" s="6">
        <v>44810</v>
      </c>
      <c r="FZ2952">
        <v>0</v>
      </c>
      <c r="GA2952">
        <v>1</v>
      </c>
    </row>
    <row r="2953" spans="1:183" x14ac:dyDescent="0.3">
      <c r="A2953" t="s">
        <v>61</v>
      </c>
      <c r="B2953" t="s">
        <v>53</v>
      </c>
      <c r="C2953" t="s">
        <v>102</v>
      </c>
      <c r="D2953" s="6">
        <v>44811</v>
      </c>
      <c r="FZ2953">
        <v>0</v>
      </c>
      <c r="GA2953">
        <v>1</v>
      </c>
    </row>
    <row r="2954" spans="1:183" x14ac:dyDescent="0.3">
      <c r="A2954" t="s">
        <v>61</v>
      </c>
      <c r="B2954" t="s">
        <v>53</v>
      </c>
      <c r="C2954" t="s">
        <v>102</v>
      </c>
      <c r="D2954" s="6">
        <v>44812</v>
      </c>
      <c r="FZ2954">
        <v>0</v>
      </c>
      <c r="GA2954">
        <v>1</v>
      </c>
    </row>
    <row r="2955" spans="1:183" x14ac:dyDescent="0.3">
      <c r="A2955" t="s">
        <v>61</v>
      </c>
      <c r="B2955" t="s">
        <v>53</v>
      </c>
      <c r="C2955" t="s">
        <v>102</v>
      </c>
      <c r="D2955" s="6">
        <v>44813</v>
      </c>
      <c r="FZ2955">
        <v>0</v>
      </c>
      <c r="GA2955">
        <v>1</v>
      </c>
    </row>
    <row r="2956" spans="1:183" x14ac:dyDescent="0.3">
      <c r="A2956" t="s">
        <v>61</v>
      </c>
      <c r="B2956" t="s">
        <v>53</v>
      </c>
      <c r="C2956" t="s">
        <v>103</v>
      </c>
      <c r="D2956" s="6">
        <v>44753</v>
      </c>
      <c r="FZ2956">
        <v>0</v>
      </c>
      <c r="GA2956">
        <v>1</v>
      </c>
    </row>
    <row r="2957" spans="1:183" x14ac:dyDescent="0.3">
      <c r="A2957" t="s">
        <v>61</v>
      </c>
      <c r="B2957" t="s">
        <v>53</v>
      </c>
      <c r="C2957" t="s">
        <v>103</v>
      </c>
      <c r="D2957" s="6">
        <v>44758</v>
      </c>
      <c r="FZ2957">
        <v>0</v>
      </c>
      <c r="GA2957">
        <v>1</v>
      </c>
    </row>
    <row r="2958" spans="1:183" x14ac:dyDescent="0.3">
      <c r="A2958" t="s">
        <v>61</v>
      </c>
      <c r="B2958" t="s">
        <v>53</v>
      </c>
      <c r="C2958" t="s">
        <v>103</v>
      </c>
      <c r="D2958" s="6">
        <v>44759</v>
      </c>
      <c r="FZ2958">
        <v>0</v>
      </c>
      <c r="GA2958">
        <v>1</v>
      </c>
    </row>
    <row r="2959" spans="1:183" x14ac:dyDescent="0.3">
      <c r="A2959" t="s">
        <v>61</v>
      </c>
      <c r="B2959" t="s">
        <v>53</v>
      </c>
      <c r="C2959" t="s">
        <v>103</v>
      </c>
      <c r="D2959" s="6">
        <v>44766</v>
      </c>
      <c r="FZ2959">
        <v>0</v>
      </c>
      <c r="GA2959">
        <v>1</v>
      </c>
    </row>
    <row r="2960" spans="1:183" x14ac:dyDescent="0.3">
      <c r="A2960" t="s">
        <v>61</v>
      </c>
      <c r="B2960" t="s">
        <v>53</v>
      </c>
      <c r="C2960" t="s">
        <v>103</v>
      </c>
      <c r="D2960" s="6">
        <v>44771</v>
      </c>
      <c r="FZ2960">
        <v>0</v>
      </c>
      <c r="GA2960">
        <v>1</v>
      </c>
    </row>
    <row r="2961" spans="1:183" x14ac:dyDescent="0.3">
      <c r="A2961" t="s">
        <v>61</v>
      </c>
      <c r="B2961" t="s">
        <v>53</v>
      </c>
      <c r="C2961" t="s">
        <v>103</v>
      </c>
      <c r="D2961" s="6">
        <v>44789</v>
      </c>
      <c r="FZ2961">
        <v>0</v>
      </c>
      <c r="GA2961">
        <v>1</v>
      </c>
    </row>
    <row r="2962" spans="1:183" x14ac:dyDescent="0.3">
      <c r="A2962" t="s">
        <v>61</v>
      </c>
      <c r="B2962" t="s">
        <v>53</v>
      </c>
      <c r="C2962" t="s">
        <v>103</v>
      </c>
      <c r="D2962" s="6">
        <v>44790</v>
      </c>
      <c r="FZ2962">
        <v>0</v>
      </c>
      <c r="GA2962">
        <v>1</v>
      </c>
    </row>
    <row r="2963" spans="1:183" x14ac:dyDescent="0.3">
      <c r="A2963" t="s">
        <v>61</v>
      </c>
      <c r="B2963" t="s">
        <v>53</v>
      </c>
      <c r="C2963" t="s">
        <v>103</v>
      </c>
      <c r="D2963" s="6">
        <v>44792</v>
      </c>
      <c r="FZ2963">
        <v>0</v>
      </c>
      <c r="GA2963">
        <v>1</v>
      </c>
    </row>
    <row r="2964" spans="1:183" x14ac:dyDescent="0.3">
      <c r="A2964" t="s">
        <v>61</v>
      </c>
      <c r="B2964" t="s">
        <v>53</v>
      </c>
      <c r="C2964" t="s">
        <v>103</v>
      </c>
      <c r="D2964" s="6">
        <v>44806</v>
      </c>
      <c r="FZ2964">
        <v>0</v>
      </c>
      <c r="GA2964">
        <v>1</v>
      </c>
    </row>
    <row r="2965" spans="1:183" x14ac:dyDescent="0.3">
      <c r="A2965" t="s">
        <v>61</v>
      </c>
      <c r="B2965" t="s">
        <v>53</v>
      </c>
      <c r="C2965" t="s">
        <v>103</v>
      </c>
      <c r="D2965" s="6">
        <v>44809</v>
      </c>
      <c r="FZ2965">
        <v>0</v>
      </c>
      <c r="GA2965">
        <v>1</v>
      </c>
    </row>
    <row r="2966" spans="1:183" x14ac:dyDescent="0.3">
      <c r="A2966" t="s">
        <v>61</v>
      </c>
      <c r="B2966" t="s">
        <v>53</v>
      </c>
      <c r="C2966" t="s">
        <v>103</v>
      </c>
      <c r="D2966" s="6">
        <v>44810</v>
      </c>
      <c r="FZ2966">
        <v>0</v>
      </c>
      <c r="GA2966">
        <v>1</v>
      </c>
    </row>
    <row r="2967" spans="1:183" x14ac:dyDescent="0.3">
      <c r="A2967" t="s">
        <v>61</v>
      </c>
      <c r="B2967" t="s">
        <v>53</v>
      </c>
      <c r="C2967" t="s">
        <v>103</v>
      </c>
      <c r="D2967" s="6">
        <v>44811</v>
      </c>
      <c r="FZ2967">
        <v>0</v>
      </c>
      <c r="GA2967">
        <v>1</v>
      </c>
    </row>
    <row r="2968" spans="1:183" x14ac:dyDescent="0.3">
      <c r="A2968" t="s">
        <v>61</v>
      </c>
      <c r="B2968" t="s">
        <v>53</v>
      </c>
      <c r="C2968" t="s">
        <v>103</v>
      </c>
      <c r="D2968" s="6">
        <v>44812</v>
      </c>
      <c r="FZ2968">
        <v>0</v>
      </c>
      <c r="GA2968">
        <v>1</v>
      </c>
    </row>
    <row r="2969" spans="1:183" x14ac:dyDescent="0.3">
      <c r="A2969" t="s">
        <v>61</v>
      </c>
      <c r="B2969" t="s">
        <v>53</v>
      </c>
      <c r="C2969" t="s">
        <v>103</v>
      </c>
      <c r="D2969" s="6">
        <v>44813</v>
      </c>
      <c r="FZ2969">
        <v>0</v>
      </c>
      <c r="GA2969">
        <v>1</v>
      </c>
    </row>
    <row r="2970" spans="1:183" x14ac:dyDescent="0.3">
      <c r="A2970" t="s">
        <v>61</v>
      </c>
      <c r="B2970" t="s">
        <v>53</v>
      </c>
      <c r="C2970" t="s">
        <v>108</v>
      </c>
      <c r="D2970" s="6">
        <v>44753</v>
      </c>
      <c r="FZ2970">
        <v>0</v>
      </c>
      <c r="GA2970">
        <v>1</v>
      </c>
    </row>
    <row r="2971" spans="1:183" x14ac:dyDescent="0.3">
      <c r="A2971" t="s">
        <v>61</v>
      </c>
      <c r="B2971" t="s">
        <v>53</v>
      </c>
      <c r="C2971" t="s">
        <v>108</v>
      </c>
      <c r="D2971" s="6">
        <v>44758</v>
      </c>
      <c r="FZ2971">
        <v>0</v>
      </c>
      <c r="GA2971">
        <v>1</v>
      </c>
    </row>
    <row r="2972" spans="1:183" x14ac:dyDescent="0.3">
      <c r="A2972" t="s">
        <v>61</v>
      </c>
      <c r="B2972" t="s">
        <v>53</v>
      </c>
      <c r="C2972" t="s">
        <v>108</v>
      </c>
      <c r="D2972" s="6">
        <v>44759</v>
      </c>
      <c r="FZ2972">
        <v>0</v>
      </c>
      <c r="GA2972">
        <v>1</v>
      </c>
    </row>
    <row r="2973" spans="1:183" x14ac:dyDescent="0.3">
      <c r="A2973" t="s">
        <v>61</v>
      </c>
      <c r="B2973" t="s">
        <v>53</v>
      </c>
      <c r="C2973" t="s">
        <v>108</v>
      </c>
      <c r="D2973" s="6">
        <v>44766</v>
      </c>
      <c r="FZ2973">
        <v>0</v>
      </c>
      <c r="GA2973">
        <v>1</v>
      </c>
    </row>
    <row r="2974" spans="1:183" x14ac:dyDescent="0.3">
      <c r="A2974" t="s">
        <v>61</v>
      </c>
      <c r="B2974" t="s">
        <v>53</v>
      </c>
      <c r="C2974" t="s">
        <v>108</v>
      </c>
      <c r="D2974" s="6">
        <v>44771</v>
      </c>
      <c r="FZ2974">
        <v>0</v>
      </c>
      <c r="GA2974">
        <v>1</v>
      </c>
    </row>
    <row r="2975" spans="1:183" x14ac:dyDescent="0.3">
      <c r="A2975" t="s">
        <v>61</v>
      </c>
      <c r="B2975" t="s">
        <v>53</v>
      </c>
      <c r="C2975" t="s">
        <v>108</v>
      </c>
      <c r="D2975" s="6">
        <v>44789</v>
      </c>
      <c r="FZ2975">
        <v>0</v>
      </c>
      <c r="GA2975">
        <v>1</v>
      </c>
    </row>
    <row r="2976" spans="1:183" x14ac:dyDescent="0.3">
      <c r="A2976" t="s">
        <v>61</v>
      </c>
      <c r="B2976" t="s">
        <v>53</v>
      </c>
      <c r="C2976" t="s">
        <v>108</v>
      </c>
      <c r="D2976" s="6">
        <v>44790</v>
      </c>
      <c r="FZ2976">
        <v>0</v>
      </c>
      <c r="GA2976">
        <v>1</v>
      </c>
    </row>
    <row r="2977" spans="1:183" x14ac:dyDescent="0.3">
      <c r="A2977" t="s">
        <v>61</v>
      </c>
      <c r="B2977" t="s">
        <v>53</v>
      </c>
      <c r="C2977" t="s">
        <v>108</v>
      </c>
      <c r="D2977" s="6">
        <v>44792</v>
      </c>
      <c r="FZ2977">
        <v>0</v>
      </c>
      <c r="GA2977">
        <v>1</v>
      </c>
    </row>
    <row r="2978" spans="1:183" x14ac:dyDescent="0.3">
      <c r="A2978" t="s">
        <v>61</v>
      </c>
      <c r="B2978" t="s">
        <v>53</v>
      </c>
      <c r="C2978" t="s">
        <v>108</v>
      </c>
      <c r="D2978" s="6">
        <v>44806</v>
      </c>
      <c r="FZ2978">
        <v>0</v>
      </c>
      <c r="GA2978">
        <v>1</v>
      </c>
    </row>
    <row r="2979" spans="1:183" x14ac:dyDescent="0.3">
      <c r="A2979" t="s">
        <v>61</v>
      </c>
      <c r="B2979" t="s">
        <v>53</v>
      </c>
      <c r="C2979" t="s">
        <v>108</v>
      </c>
      <c r="D2979" s="6">
        <v>44809</v>
      </c>
      <c r="FZ2979">
        <v>0</v>
      </c>
      <c r="GA2979">
        <v>1</v>
      </c>
    </row>
    <row r="2980" spans="1:183" x14ac:dyDescent="0.3">
      <c r="A2980" t="s">
        <v>61</v>
      </c>
      <c r="B2980" t="s">
        <v>53</v>
      </c>
      <c r="C2980" t="s">
        <v>108</v>
      </c>
      <c r="D2980" s="6">
        <v>44810</v>
      </c>
      <c r="FZ2980">
        <v>0</v>
      </c>
      <c r="GA2980">
        <v>1</v>
      </c>
    </row>
    <row r="2981" spans="1:183" x14ac:dyDescent="0.3">
      <c r="A2981" t="s">
        <v>61</v>
      </c>
      <c r="B2981" t="s">
        <v>53</v>
      </c>
      <c r="C2981" t="s">
        <v>108</v>
      </c>
      <c r="D2981" s="6">
        <v>44811</v>
      </c>
      <c r="FZ2981">
        <v>0</v>
      </c>
      <c r="GA2981">
        <v>1</v>
      </c>
    </row>
    <row r="2982" spans="1:183" x14ac:dyDescent="0.3">
      <c r="A2982" t="s">
        <v>61</v>
      </c>
      <c r="B2982" t="s">
        <v>53</v>
      </c>
      <c r="C2982" t="s">
        <v>108</v>
      </c>
      <c r="D2982" s="6">
        <v>44812</v>
      </c>
      <c r="FZ2982">
        <v>0</v>
      </c>
      <c r="GA2982">
        <v>1</v>
      </c>
    </row>
    <row r="2983" spans="1:183" x14ac:dyDescent="0.3">
      <c r="A2983" t="s">
        <v>61</v>
      </c>
      <c r="B2983" t="s">
        <v>53</v>
      </c>
      <c r="C2983" t="s">
        <v>108</v>
      </c>
      <c r="D2983" s="6">
        <v>44813</v>
      </c>
      <c r="FZ2983">
        <v>0</v>
      </c>
      <c r="GA2983">
        <v>1</v>
      </c>
    </row>
    <row r="2984" spans="1:183" x14ac:dyDescent="0.3">
      <c r="A2984" t="s">
        <v>61</v>
      </c>
      <c r="B2984" t="s">
        <v>53</v>
      </c>
      <c r="C2984" t="s">
        <v>106</v>
      </c>
      <c r="D2984" s="6">
        <v>44753</v>
      </c>
      <c r="FZ2984">
        <v>0</v>
      </c>
      <c r="GA2984">
        <v>1</v>
      </c>
    </row>
    <row r="2985" spans="1:183" x14ac:dyDescent="0.3">
      <c r="A2985" t="s">
        <v>61</v>
      </c>
      <c r="B2985" t="s">
        <v>53</v>
      </c>
      <c r="C2985" t="s">
        <v>106</v>
      </c>
      <c r="D2985" s="6">
        <v>44758</v>
      </c>
      <c r="FZ2985">
        <v>0</v>
      </c>
      <c r="GA2985">
        <v>1</v>
      </c>
    </row>
    <row r="2986" spans="1:183" x14ac:dyDescent="0.3">
      <c r="A2986" t="s">
        <v>61</v>
      </c>
      <c r="B2986" t="s">
        <v>53</v>
      </c>
      <c r="C2986" t="s">
        <v>106</v>
      </c>
      <c r="D2986" s="6">
        <v>44759</v>
      </c>
      <c r="FZ2986">
        <v>0</v>
      </c>
      <c r="GA2986">
        <v>1</v>
      </c>
    </row>
    <row r="2987" spans="1:183" x14ac:dyDescent="0.3">
      <c r="A2987" t="s">
        <v>61</v>
      </c>
      <c r="B2987" t="s">
        <v>53</v>
      </c>
      <c r="C2987" t="s">
        <v>106</v>
      </c>
      <c r="D2987" s="6">
        <v>44766</v>
      </c>
      <c r="FZ2987">
        <v>0</v>
      </c>
      <c r="GA2987">
        <v>1</v>
      </c>
    </row>
    <row r="2988" spans="1:183" x14ac:dyDescent="0.3">
      <c r="A2988" t="s">
        <v>61</v>
      </c>
      <c r="B2988" t="s">
        <v>53</v>
      </c>
      <c r="C2988" t="s">
        <v>106</v>
      </c>
      <c r="D2988" s="6">
        <v>44771</v>
      </c>
      <c r="FZ2988">
        <v>0</v>
      </c>
      <c r="GA2988">
        <v>1</v>
      </c>
    </row>
    <row r="2989" spans="1:183" x14ac:dyDescent="0.3">
      <c r="A2989" t="s">
        <v>61</v>
      </c>
      <c r="B2989" t="s">
        <v>53</v>
      </c>
      <c r="C2989" t="s">
        <v>106</v>
      </c>
      <c r="D2989" s="6">
        <v>44789</v>
      </c>
      <c r="FZ2989">
        <v>0</v>
      </c>
      <c r="GA2989">
        <v>1</v>
      </c>
    </row>
    <row r="2990" spans="1:183" x14ac:dyDescent="0.3">
      <c r="A2990" t="s">
        <v>61</v>
      </c>
      <c r="B2990" t="s">
        <v>53</v>
      </c>
      <c r="C2990" t="s">
        <v>106</v>
      </c>
      <c r="D2990" s="6">
        <v>44790</v>
      </c>
      <c r="FZ2990">
        <v>0</v>
      </c>
      <c r="GA2990">
        <v>1</v>
      </c>
    </row>
    <row r="2991" spans="1:183" x14ac:dyDescent="0.3">
      <c r="A2991" t="s">
        <v>61</v>
      </c>
      <c r="B2991" t="s">
        <v>53</v>
      </c>
      <c r="C2991" t="s">
        <v>106</v>
      </c>
      <c r="D2991" s="6">
        <v>44792</v>
      </c>
      <c r="FZ2991">
        <v>0</v>
      </c>
      <c r="GA2991">
        <v>1</v>
      </c>
    </row>
    <row r="2992" spans="1:183" x14ac:dyDescent="0.3">
      <c r="A2992" t="s">
        <v>61</v>
      </c>
      <c r="B2992" t="s">
        <v>53</v>
      </c>
      <c r="C2992" t="s">
        <v>106</v>
      </c>
      <c r="D2992" s="6">
        <v>44806</v>
      </c>
      <c r="FZ2992">
        <v>0</v>
      </c>
      <c r="GA2992">
        <v>1</v>
      </c>
    </row>
    <row r="2993" spans="1:183" x14ac:dyDescent="0.3">
      <c r="A2993" t="s">
        <v>61</v>
      </c>
      <c r="B2993" t="s">
        <v>53</v>
      </c>
      <c r="C2993" t="s">
        <v>106</v>
      </c>
      <c r="D2993" s="6">
        <v>44809</v>
      </c>
      <c r="FZ2993">
        <v>0</v>
      </c>
      <c r="GA2993">
        <v>1</v>
      </c>
    </row>
    <row r="2994" spans="1:183" x14ac:dyDescent="0.3">
      <c r="A2994" t="s">
        <v>61</v>
      </c>
      <c r="B2994" t="s">
        <v>53</v>
      </c>
      <c r="C2994" t="s">
        <v>106</v>
      </c>
      <c r="D2994" s="6">
        <v>44810</v>
      </c>
      <c r="FZ2994">
        <v>0</v>
      </c>
      <c r="GA2994">
        <v>1</v>
      </c>
    </row>
    <row r="2995" spans="1:183" x14ac:dyDescent="0.3">
      <c r="A2995" t="s">
        <v>61</v>
      </c>
      <c r="B2995" t="s">
        <v>53</v>
      </c>
      <c r="C2995" t="s">
        <v>106</v>
      </c>
      <c r="D2995" s="6">
        <v>44811</v>
      </c>
      <c r="FZ2995">
        <v>0</v>
      </c>
      <c r="GA2995">
        <v>1</v>
      </c>
    </row>
    <row r="2996" spans="1:183" x14ac:dyDescent="0.3">
      <c r="A2996" t="s">
        <v>61</v>
      </c>
      <c r="B2996" t="s">
        <v>53</v>
      </c>
      <c r="C2996" t="s">
        <v>106</v>
      </c>
      <c r="D2996" s="6">
        <v>44812</v>
      </c>
      <c r="FZ2996">
        <v>0</v>
      </c>
      <c r="GA2996">
        <v>1</v>
      </c>
    </row>
    <row r="2997" spans="1:183" x14ac:dyDescent="0.3">
      <c r="A2997" t="s">
        <v>61</v>
      </c>
      <c r="B2997" t="s">
        <v>53</v>
      </c>
      <c r="C2997" t="s">
        <v>106</v>
      </c>
      <c r="D2997" s="6">
        <v>44813</v>
      </c>
      <c r="FZ2997">
        <v>0</v>
      </c>
      <c r="GA2997">
        <v>1</v>
      </c>
    </row>
    <row r="2998" spans="1:183" x14ac:dyDescent="0.3">
      <c r="A2998" t="s">
        <v>61</v>
      </c>
      <c r="B2998" t="s">
        <v>53</v>
      </c>
      <c r="C2998" t="s">
        <v>107</v>
      </c>
      <c r="D2998" s="6">
        <v>44753</v>
      </c>
      <c r="FZ2998">
        <v>0</v>
      </c>
      <c r="GA2998">
        <v>1</v>
      </c>
    </row>
    <row r="2999" spans="1:183" x14ac:dyDescent="0.3">
      <c r="A2999" t="s">
        <v>61</v>
      </c>
      <c r="B2999" t="s">
        <v>53</v>
      </c>
      <c r="C2999" t="s">
        <v>107</v>
      </c>
      <c r="D2999" s="6">
        <v>44758</v>
      </c>
      <c r="FZ2999">
        <v>0</v>
      </c>
      <c r="GA2999">
        <v>1</v>
      </c>
    </row>
    <row r="3000" spans="1:183" x14ac:dyDescent="0.3">
      <c r="A3000" t="s">
        <v>61</v>
      </c>
      <c r="B3000" t="s">
        <v>53</v>
      </c>
      <c r="C3000" t="s">
        <v>107</v>
      </c>
      <c r="D3000" s="6">
        <v>44759</v>
      </c>
      <c r="FZ3000">
        <v>0</v>
      </c>
      <c r="GA3000">
        <v>1</v>
      </c>
    </row>
    <row r="3001" spans="1:183" x14ac:dyDescent="0.3">
      <c r="A3001" t="s">
        <v>61</v>
      </c>
      <c r="B3001" t="s">
        <v>53</v>
      </c>
      <c r="C3001" t="s">
        <v>107</v>
      </c>
      <c r="D3001" s="6">
        <v>44766</v>
      </c>
      <c r="FZ3001">
        <v>0</v>
      </c>
      <c r="GA3001">
        <v>1</v>
      </c>
    </row>
    <row r="3002" spans="1:183" x14ac:dyDescent="0.3">
      <c r="A3002" t="s">
        <v>61</v>
      </c>
      <c r="B3002" t="s">
        <v>53</v>
      </c>
      <c r="C3002" t="s">
        <v>107</v>
      </c>
      <c r="D3002" s="6">
        <v>44771</v>
      </c>
      <c r="FZ3002">
        <v>0</v>
      </c>
      <c r="GA3002">
        <v>1</v>
      </c>
    </row>
    <row r="3003" spans="1:183" x14ac:dyDescent="0.3">
      <c r="A3003" t="s">
        <v>61</v>
      </c>
      <c r="B3003" t="s">
        <v>53</v>
      </c>
      <c r="C3003" t="s">
        <v>107</v>
      </c>
      <c r="D3003" s="6">
        <v>44789</v>
      </c>
      <c r="FZ3003">
        <v>0</v>
      </c>
      <c r="GA3003">
        <v>1</v>
      </c>
    </row>
    <row r="3004" spans="1:183" x14ac:dyDescent="0.3">
      <c r="A3004" t="s">
        <v>61</v>
      </c>
      <c r="B3004" t="s">
        <v>53</v>
      </c>
      <c r="C3004" t="s">
        <v>107</v>
      </c>
      <c r="D3004" s="6">
        <v>44790</v>
      </c>
      <c r="FZ3004">
        <v>0</v>
      </c>
      <c r="GA3004">
        <v>1</v>
      </c>
    </row>
    <row r="3005" spans="1:183" x14ac:dyDescent="0.3">
      <c r="A3005" t="s">
        <v>61</v>
      </c>
      <c r="B3005" t="s">
        <v>53</v>
      </c>
      <c r="C3005" t="s">
        <v>107</v>
      </c>
      <c r="D3005" s="6">
        <v>44792</v>
      </c>
      <c r="FZ3005">
        <v>0</v>
      </c>
      <c r="GA3005">
        <v>1</v>
      </c>
    </row>
    <row r="3006" spans="1:183" x14ac:dyDescent="0.3">
      <c r="A3006" t="s">
        <v>61</v>
      </c>
      <c r="B3006" t="s">
        <v>53</v>
      </c>
      <c r="C3006" t="s">
        <v>107</v>
      </c>
      <c r="D3006" s="6">
        <v>44806</v>
      </c>
      <c r="FZ3006">
        <v>0</v>
      </c>
      <c r="GA3006">
        <v>1</v>
      </c>
    </row>
    <row r="3007" spans="1:183" x14ac:dyDescent="0.3">
      <c r="A3007" t="s">
        <v>61</v>
      </c>
      <c r="B3007" t="s">
        <v>53</v>
      </c>
      <c r="C3007" t="s">
        <v>107</v>
      </c>
      <c r="D3007" s="6">
        <v>44809</v>
      </c>
      <c r="FZ3007">
        <v>0</v>
      </c>
      <c r="GA3007">
        <v>1</v>
      </c>
    </row>
    <row r="3008" spans="1:183" x14ac:dyDescent="0.3">
      <c r="A3008" t="s">
        <v>61</v>
      </c>
      <c r="B3008" t="s">
        <v>53</v>
      </c>
      <c r="C3008" t="s">
        <v>107</v>
      </c>
      <c r="D3008" s="6">
        <v>44810</v>
      </c>
      <c r="FZ3008">
        <v>0</v>
      </c>
      <c r="GA3008">
        <v>1</v>
      </c>
    </row>
    <row r="3009" spans="1:183" x14ac:dyDescent="0.3">
      <c r="A3009" t="s">
        <v>61</v>
      </c>
      <c r="B3009" t="s">
        <v>53</v>
      </c>
      <c r="C3009" t="s">
        <v>107</v>
      </c>
      <c r="D3009" s="6">
        <v>44811</v>
      </c>
      <c r="FZ3009">
        <v>0</v>
      </c>
      <c r="GA3009">
        <v>1</v>
      </c>
    </row>
    <row r="3010" spans="1:183" x14ac:dyDescent="0.3">
      <c r="A3010" t="s">
        <v>61</v>
      </c>
      <c r="B3010" t="s">
        <v>53</v>
      </c>
      <c r="C3010" t="s">
        <v>107</v>
      </c>
      <c r="D3010" s="6">
        <v>44812</v>
      </c>
      <c r="FZ3010">
        <v>0</v>
      </c>
      <c r="GA3010">
        <v>1</v>
      </c>
    </row>
    <row r="3011" spans="1:183" x14ac:dyDescent="0.3">
      <c r="A3011" t="s">
        <v>61</v>
      </c>
      <c r="B3011" t="s">
        <v>53</v>
      </c>
      <c r="C3011" t="s">
        <v>107</v>
      </c>
      <c r="D3011" s="6">
        <v>44813</v>
      </c>
      <c r="FZ3011">
        <v>0</v>
      </c>
      <c r="GA3011">
        <v>1</v>
      </c>
    </row>
    <row r="3012" spans="1:183" x14ac:dyDescent="0.3">
      <c r="A3012" t="s">
        <v>61</v>
      </c>
      <c r="B3012" t="s">
        <v>53</v>
      </c>
      <c r="C3012" t="s">
        <v>97</v>
      </c>
      <c r="D3012" s="6">
        <v>44753</v>
      </c>
      <c r="FZ3012">
        <v>0</v>
      </c>
      <c r="GA3012">
        <v>1</v>
      </c>
    </row>
    <row r="3013" spans="1:183" x14ac:dyDescent="0.3">
      <c r="A3013" t="s">
        <v>61</v>
      </c>
      <c r="B3013" t="s">
        <v>53</v>
      </c>
      <c r="C3013" t="s">
        <v>97</v>
      </c>
      <c r="D3013" s="6">
        <v>44758</v>
      </c>
      <c r="FZ3013">
        <v>0</v>
      </c>
      <c r="GA3013">
        <v>1</v>
      </c>
    </row>
    <row r="3014" spans="1:183" x14ac:dyDescent="0.3">
      <c r="A3014" t="s">
        <v>61</v>
      </c>
      <c r="B3014" t="s">
        <v>53</v>
      </c>
      <c r="C3014" t="s">
        <v>97</v>
      </c>
      <c r="D3014" s="6">
        <v>44759</v>
      </c>
      <c r="FZ3014">
        <v>0</v>
      </c>
      <c r="GA3014">
        <v>1</v>
      </c>
    </row>
    <row r="3015" spans="1:183" x14ac:dyDescent="0.3">
      <c r="A3015" t="s">
        <v>61</v>
      </c>
      <c r="B3015" t="s">
        <v>53</v>
      </c>
      <c r="C3015" t="s">
        <v>97</v>
      </c>
      <c r="D3015" s="6">
        <v>44766</v>
      </c>
      <c r="FZ3015">
        <v>0</v>
      </c>
      <c r="GA3015">
        <v>1</v>
      </c>
    </row>
    <row r="3016" spans="1:183" x14ac:dyDescent="0.3">
      <c r="A3016" t="s">
        <v>61</v>
      </c>
      <c r="B3016" t="s">
        <v>53</v>
      </c>
      <c r="C3016" t="s">
        <v>97</v>
      </c>
      <c r="D3016" s="6">
        <v>44771</v>
      </c>
      <c r="FZ3016">
        <v>0</v>
      </c>
      <c r="GA3016">
        <v>1</v>
      </c>
    </row>
    <row r="3017" spans="1:183" x14ac:dyDescent="0.3">
      <c r="A3017" t="s">
        <v>61</v>
      </c>
      <c r="B3017" t="s">
        <v>53</v>
      </c>
      <c r="C3017" t="s">
        <v>97</v>
      </c>
      <c r="D3017" s="6">
        <v>44789</v>
      </c>
      <c r="FZ3017">
        <v>0</v>
      </c>
      <c r="GA3017">
        <v>1</v>
      </c>
    </row>
    <row r="3018" spans="1:183" x14ac:dyDescent="0.3">
      <c r="A3018" t="s">
        <v>61</v>
      </c>
      <c r="B3018" t="s">
        <v>53</v>
      </c>
      <c r="C3018" t="s">
        <v>97</v>
      </c>
      <c r="D3018" s="6">
        <v>44790</v>
      </c>
      <c r="FZ3018">
        <v>0</v>
      </c>
      <c r="GA3018">
        <v>1</v>
      </c>
    </row>
    <row r="3019" spans="1:183" x14ac:dyDescent="0.3">
      <c r="A3019" t="s">
        <v>61</v>
      </c>
      <c r="B3019" t="s">
        <v>53</v>
      </c>
      <c r="C3019" t="s">
        <v>97</v>
      </c>
      <c r="D3019" s="6">
        <v>44792</v>
      </c>
      <c r="FZ3019">
        <v>0</v>
      </c>
      <c r="GA3019">
        <v>1</v>
      </c>
    </row>
    <row r="3020" spans="1:183" x14ac:dyDescent="0.3">
      <c r="A3020" t="s">
        <v>61</v>
      </c>
      <c r="B3020" t="s">
        <v>53</v>
      </c>
      <c r="C3020" t="s">
        <v>97</v>
      </c>
      <c r="D3020" s="6">
        <v>44806</v>
      </c>
      <c r="FZ3020">
        <v>0</v>
      </c>
      <c r="GA3020">
        <v>1</v>
      </c>
    </row>
    <row r="3021" spans="1:183" x14ac:dyDescent="0.3">
      <c r="A3021" t="s">
        <v>61</v>
      </c>
      <c r="B3021" t="s">
        <v>53</v>
      </c>
      <c r="C3021" t="s">
        <v>97</v>
      </c>
      <c r="D3021" s="6">
        <v>44809</v>
      </c>
      <c r="FZ3021">
        <v>0</v>
      </c>
      <c r="GA3021">
        <v>1</v>
      </c>
    </row>
    <row r="3022" spans="1:183" x14ac:dyDescent="0.3">
      <c r="A3022" t="s">
        <v>61</v>
      </c>
      <c r="B3022" t="s">
        <v>53</v>
      </c>
      <c r="C3022" t="s">
        <v>97</v>
      </c>
      <c r="D3022" s="6">
        <v>44810</v>
      </c>
      <c r="FZ3022">
        <v>0</v>
      </c>
      <c r="GA3022">
        <v>1</v>
      </c>
    </row>
    <row r="3023" spans="1:183" x14ac:dyDescent="0.3">
      <c r="A3023" t="s">
        <v>61</v>
      </c>
      <c r="B3023" t="s">
        <v>53</v>
      </c>
      <c r="C3023" t="s">
        <v>97</v>
      </c>
      <c r="D3023" s="6">
        <v>44811</v>
      </c>
      <c r="FZ3023">
        <v>0</v>
      </c>
      <c r="GA3023">
        <v>1</v>
      </c>
    </row>
    <row r="3024" spans="1:183" x14ac:dyDescent="0.3">
      <c r="A3024" t="s">
        <v>61</v>
      </c>
      <c r="B3024" t="s">
        <v>53</v>
      </c>
      <c r="C3024" t="s">
        <v>97</v>
      </c>
      <c r="D3024" s="6">
        <v>44812</v>
      </c>
      <c r="FZ3024">
        <v>0</v>
      </c>
      <c r="GA3024">
        <v>1</v>
      </c>
    </row>
    <row r="3025" spans="1:183" x14ac:dyDescent="0.3">
      <c r="A3025" t="s">
        <v>61</v>
      </c>
      <c r="B3025" t="s">
        <v>53</v>
      </c>
      <c r="C3025" t="s">
        <v>97</v>
      </c>
      <c r="D3025" s="6">
        <v>44813</v>
      </c>
      <c r="FZ3025">
        <v>0</v>
      </c>
      <c r="GA3025">
        <v>1</v>
      </c>
    </row>
    <row r="3026" spans="1:183" x14ac:dyDescent="0.3">
      <c r="A3026" t="s">
        <v>61</v>
      </c>
      <c r="B3026" t="s">
        <v>53</v>
      </c>
      <c r="C3026" t="s">
        <v>96</v>
      </c>
      <c r="D3026" s="6">
        <v>44753</v>
      </c>
      <c r="FZ3026">
        <v>0</v>
      </c>
      <c r="GA3026">
        <v>1</v>
      </c>
    </row>
    <row r="3027" spans="1:183" x14ac:dyDescent="0.3">
      <c r="A3027" t="s">
        <v>61</v>
      </c>
      <c r="B3027" t="s">
        <v>53</v>
      </c>
      <c r="C3027" t="s">
        <v>96</v>
      </c>
      <c r="D3027" s="6">
        <v>44758</v>
      </c>
      <c r="FZ3027">
        <v>0</v>
      </c>
      <c r="GA3027">
        <v>1</v>
      </c>
    </row>
    <row r="3028" spans="1:183" x14ac:dyDescent="0.3">
      <c r="A3028" t="s">
        <v>61</v>
      </c>
      <c r="B3028" t="s">
        <v>53</v>
      </c>
      <c r="C3028" t="s">
        <v>96</v>
      </c>
      <c r="D3028" s="6">
        <v>44759</v>
      </c>
      <c r="FZ3028">
        <v>0</v>
      </c>
      <c r="GA3028">
        <v>1</v>
      </c>
    </row>
    <row r="3029" spans="1:183" x14ac:dyDescent="0.3">
      <c r="A3029" t="s">
        <v>61</v>
      </c>
      <c r="B3029" t="s">
        <v>53</v>
      </c>
      <c r="C3029" t="s">
        <v>96</v>
      </c>
      <c r="D3029" s="6">
        <v>44766</v>
      </c>
      <c r="FZ3029">
        <v>0</v>
      </c>
      <c r="GA3029">
        <v>1</v>
      </c>
    </row>
    <row r="3030" spans="1:183" x14ac:dyDescent="0.3">
      <c r="A3030" t="s">
        <v>61</v>
      </c>
      <c r="B3030" t="s">
        <v>53</v>
      </c>
      <c r="C3030" t="s">
        <v>96</v>
      </c>
      <c r="D3030" s="6">
        <v>44771</v>
      </c>
      <c r="FZ3030">
        <v>0</v>
      </c>
      <c r="GA3030">
        <v>1</v>
      </c>
    </row>
    <row r="3031" spans="1:183" x14ac:dyDescent="0.3">
      <c r="A3031" t="s">
        <v>61</v>
      </c>
      <c r="B3031" t="s">
        <v>53</v>
      </c>
      <c r="C3031" t="s">
        <v>96</v>
      </c>
      <c r="D3031" s="6">
        <v>44789</v>
      </c>
      <c r="FZ3031">
        <v>0</v>
      </c>
      <c r="GA3031">
        <v>1</v>
      </c>
    </row>
    <row r="3032" spans="1:183" x14ac:dyDescent="0.3">
      <c r="A3032" t="s">
        <v>61</v>
      </c>
      <c r="B3032" t="s">
        <v>53</v>
      </c>
      <c r="C3032" t="s">
        <v>96</v>
      </c>
      <c r="D3032" s="6">
        <v>44790</v>
      </c>
      <c r="FZ3032">
        <v>0</v>
      </c>
      <c r="GA3032">
        <v>1</v>
      </c>
    </row>
    <row r="3033" spans="1:183" x14ac:dyDescent="0.3">
      <c r="A3033" t="s">
        <v>61</v>
      </c>
      <c r="B3033" t="s">
        <v>53</v>
      </c>
      <c r="C3033" t="s">
        <v>96</v>
      </c>
      <c r="D3033" s="6">
        <v>44792</v>
      </c>
      <c r="FZ3033">
        <v>0</v>
      </c>
      <c r="GA3033">
        <v>1</v>
      </c>
    </row>
    <row r="3034" spans="1:183" x14ac:dyDescent="0.3">
      <c r="A3034" t="s">
        <v>61</v>
      </c>
      <c r="B3034" t="s">
        <v>53</v>
      </c>
      <c r="C3034" t="s">
        <v>96</v>
      </c>
      <c r="D3034" s="6">
        <v>44806</v>
      </c>
      <c r="FZ3034">
        <v>0</v>
      </c>
      <c r="GA3034">
        <v>1</v>
      </c>
    </row>
    <row r="3035" spans="1:183" x14ac:dyDescent="0.3">
      <c r="A3035" t="s">
        <v>61</v>
      </c>
      <c r="B3035" t="s">
        <v>53</v>
      </c>
      <c r="C3035" t="s">
        <v>96</v>
      </c>
      <c r="D3035" s="6">
        <v>44809</v>
      </c>
      <c r="FZ3035">
        <v>0</v>
      </c>
      <c r="GA3035">
        <v>1</v>
      </c>
    </row>
    <row r="3036" spans="1:183" x14ac:dyDescent="0.3">
      <c r="A3036" t="s">
        <v>61</v>
      </c>
      <c r="B3036" t="s">
        <v>53</v>
      </c>
      <c r="C3036" t="s">
        <v>96</v>
      </c>
      <c r="D3036" s="6">
        <v>44810</v>
      </c>
      <c r="FZ3036">
        <v>0</v>
      </c>
      <c r="GA3036">
        <v>1</v>
      </c>
    </row>
    <row r="3037" spans="1:183" x14ac:dyDescent="0.3">
      <c r="A3037" t="s">
        <v>61</v>
      </c>
      <c r="B3037" t="s">
        <v>53</v>
      </c>
      <c r="C3037" t="s">
        <v>96</v>
      </c>
      <c r="D3037" s="6">
        <v>44811</v>
      </c>
      <c r="FZ3037">
        <v>0</v>
      </c>
      <c r="GA3037">
        <v>1</v>
      </c>
    </row>
    <row r="3038" spans="1:183" x14ac:dyDescent="0.3">
      <c r="A3038" t="s">
        <v>61</v>
      </c>
      <c r="B3038" t="s">
        <v>53</v>
      </c>
      <c r="C3038" t="s">
        <v>96</v>
      </c>
      <c r="D3038" s="6">
        <v>44812</v>
      </c>
      <c r="FZ3038">
        <v>0</v>
      </c>
      <c r="GA3038">
        <v>1</v>
      </c>
    </row>
    <row r="3039" spans="1:183" x14ac:dyDescent="0.3">
      <c r="A3039" t="s">
        <v>61</v>
      </c>
      <c r="B3039" t="s">
        <v>53</v>
      </c>
      <c r="C3039" t="s">
        <v>96</v>
      </c>
      <c r="D3039" s="6">
        <v>44813</v>
      </c>
      <c r="FZ3039">
        <v>0</v>
      </c>
      <c r="GA3039">
        <v>1</v>
      </c>
    </row>
    <row r="3040" spans="1:183" x14ac:dyDescent="0.3">
      <c r="A3040" t="s">
        <v>61</v>
      </c>
      <c r="B3040" t="s">
        <v>53</v>
      </c>
      <c r="C3040" t="s">
        <v>98</v>
      </c>
      <c r="D3040" s="6">
        <v>44753</v>
      </c>
      <c r="FZ3040">
        <v>0</v>
      </c>
      <c r="GA3040">
        <v>1</v>
      </c>
    </row>
    <row r="3041" spans="1:183" x14ac:dyDescent="0.3">
      <c r="A3041" t="s">
        <v>61</v>
      </c>
      <c r="B3041" t="s">
        <v>53</v>
      </c>
      <c r="C3041" t="s">
        <v>98</v>
      </c>
      <c r="D3041" s="6">
        <v>44758</v>
      </c>
      <c r="FZ3041">
        <v>0</v>
      </c>
      <c r="GA3041">
        <v>1</v>
      </c>
    </row>
    <row r="3042" spans="1:183" x14ac:dyDescent="0.3">
      <c r="A3042" t="s">
        <v>61</v>
      </c>
      <c r="B3042" t="s">
        <v>53</v>
      </c>
      <c r="C3042" t="s">
        <v>98</v>
      </c>
      <c r="D3042" s="6">
        <v>44759</v>
      </c>
      <c r="FZ3042">
        <v>0</v>
      </c>
      <c r="GA3042">
        <v>1</v>
      </c>
    </row>
    <row r="3043" spans="1:183" x14ac:dyDescent="0.3">
      <c r="A3043" t="s">
        <v>61</v>
      </c>
      <c r="B3043" t="s">
        <v>53</v>
      </c>
      <c r="C3043" t="s">
        <v>98</v>
      </c>
      <c r="D3043" s="6">
        <v>44766</v>
      </c>
      <c r="FZ3043">
        <v>0</v>
      </c>
      <c r="GA3043">
        <v>1</v>
      </c>
    </row>
    <row r="3044" spans="1:183" x14ac:dyDescent="0.3">
      <c r="A3044" t="s">
        <v>61</v>
      </c>
      <c r="B3044" t="s">
        <v>53</v>
      </c>
      <c r="C3044" t="s">
        <v>98</v>
      </c>
      <c r="D3044" s="6">
        <v>44771</v>
      </c>
      <c r="FZ3044">
        <v>0</v>
      </c>
      <c r="GA3044">
        <v>1</v>
      </c>
    </row>
    <row r="3045" spans="1:183" x14ac:dyDescent="0.3">
      <c r="A3045" t="s">
        <v>61</v>
      </c>
      <c r="B3045" t="s">
        <v>53</v>
      </c>
      <c r="C3045" t="s">
        <v>98</v>
      </c>
      <c r="D3045" s="6">
        <v>44789</v>
      </c>
      <c r="FZ3045">
        <v>0</v>
      </c>
      <c r="GA3045">
        <v>1</v>
      </c>
    </row>
    <row r="3046" spans="1:183" x14ac:dyDescent="0.3">
      <c r="A3046" t="s">
        <v>61</v>
      </c>
      <c r="B3046" t="s">
        <v>53</v>
      </c>
      <c r="C3046" t="s">
        <v>98</v>
      </c>
      <c r="D3046" s="6">
        <v>44790</v>
      </c>
      <c r="FZ3046">
        <v>0</v>
      </c>
      <c r="GA3046">
        <v>1</v>
      </c>
    </row>
    <row r="3047" spans="1:183" x14ac:dyDescent="0.3">
      <c r="A3047" t="s">
        <v>61</v>
      </c>
      <c r="B3047" t="s">
        <v>53</v>
      </c>
      <c r="C3047" t="s">
        <v>98</v>
      </c>
      <c r="D3047" s="6">
        <v>44792</v>
      </c>
      <c r="FZ3047">
        <v>0</v>
      </c>
      <c r="GA3047">
        <v>1</v>
      </c>
    </row>
    <row r="3048" spans="1:183" x14ac:dyDescent="0.3">
      <c r="A3048" t="s">
        <v>61</v>
      </c>
      <c r="B3048" t="s">
        <v>53</v>
      </c>
      <c r="C3048" t="s">
        <v>98</v>
      </c>
      <c r="D3048" s="6">
        <v>44806</v>
      </c>
      <c r="FZ3048">
        <v>0</v>
      </c>
      <c r="GA3048">
        <v>1</v>
      </c>
    </row>
    <row r="3049" spans="1:183" x14ac:dyDescent="0.3">
      <c r="A3049" t="s">
        <v>61</v>
      </c>
      <c r="B3049" t="s">
        <v>53</v>
      </c>
      <c r="C3049" t="s">
        <v>98</v>
      </c>
      <c r="D3049" s="6">
        <v>44809</v>
      </c>
      <c r="FZ3049">
        <v>0</v>
      </c>
      <c r="GA3049">
        <v>1</v>
      </c>
    </row>
    <row r="3050" spans="1:183" x14ac:dyDescent="0.3">
      <c r="A3050" t="s">
        <v>61</v>
      </c>
      <c r="B3050" t="s">
        <v>53</v>
      </c>
      <c r="C3050" t="s">
        <v>98</v>
      </c>
      <c r="D3050" s="6">
        <v>44810</v>
      </c>
      <c r="FZ3050">
        <v>0</v>
      </c>
      <c r="GA3050">
        <v>1</v>
      </c>
    </row>
    <row r="3051" spans="1:183" x14ac:dyDescent="0.3">
      <c r="A3051" t="s">
        <v>61</v>
      </c>
      <c r="B3051" t="s">
        <v>53</v>
      </c>
      <c r="C3051" t="s">
        <v>98</v>
      </c>
      <c r="D3051" s="6">
        <v>44811</v>
      </c>
      <c r="FZ3051">
        <v>0</v>
      </c>
      <c r="GA3051">
        <v>1</v>
      </c>
    </row>
    <row r="3052" spans="1:183" x14ac:dyDescent="0.3">
      <c r="A3052" t="s">
        <v>61</v>
      </c>
      <c r="B3052" t="s">
        <v>53</v>
      </c>
      <c r="C3052" t="s">
        <v>98</v>
      </c>
      <c r="D3052" s="6">
        <v>44812</v>
      </c>
      <c r="FZ3052">
        <v>0</v>
      </c>
      <c r="GA3052">
        <v>1</v>
      </c>
    </row>
    <row r="3053" spans="1:183" x14ac:dyDescent="0.3">
      <c r="A3053" t="s">
        <v>61</v>
      </c>
      <c r="B3053" t="s">
        <v>53</v>
      </c>
      <c r="C3053" t="s">
        <v>98</v>
      </c>
      <c r="D3053" s="6">
        <v>44813</v>
      </c>
      <c r="FZ3053">
        <v>0</v>
      </c>
      <c r="GA3053">
        <v>1</v>
      </c>
    </row>
    <row r="3054" spans="1:183" x14ac:dyDescent="0.3">
      <c r="A3054" t="s">
        <v>61</v>
      </c>
      <c r="B3054" t="s">
        <v>53</v>
      </c>
      <c r="C3054" t="s">
        <v>105</v>
      </c>
      <c r="D3054" s="6">
        <v>44753</v>
      </c>
      <c r="FZ3054">
        <v>0</v>
      </c>
      <c r="GA3054">
        <v>1</v>
      </c>
    </row>
    <row r="3055" spans="1:183" x14ac:dyDescent="0.3">
      <c r="A3055" t="s">
        <v>61</v>
      </c>
      <c r="B3055" t="s">
        <v>53</v>
      </c>
      <c r="C3055" t="s">
        <v>105</v>
      </c>
      <c r="D3055" s="6">
        <v>44758</v>
      </c>
      <c r="FZ3055">
        <v>0</v>
      </c>
      <c r="GA3055">
        <v>1</v>
      </c>
    </row>
    <row r="3056" spans="1:183" x14ac:dyDescent="0.3">
      <c r="A3056" t="s">
        <v>61</v>
      </c>
      <c r="B3056" t="s">
        <v>53</v>
      </c>
      <c r="C3056" t="s">
        <v>105</v>
      </c>
      <c r="D3056" s="6">
        <v>44759</v>
      </c>
      <c r="FZ3056">
        <v>0</v>
      </c>
      <c r="GA3056">
        <v>1</v>
      </c>
    </row>
    <row r="3057" spans="1:183" x14ac:dyDescent="0.3">
      <c r="A3057" t="s">
        <v>61</v>
      </c>
      <c r="B3057" t="s">
        <v>53</v>
      </c>
      <c r="C3057" t="s">
        <v>105</v>
      </c>
      <c r="D3057" s="6">
        <v>44766</v>
      </c>
      <c r="FZ3057">
        <v>0</v>
      </c>
      <c r="GA3057">
        <v>1</v>
      </c>
    </row>
    <row r="3058" spans="1:183" x14ac:dyDescent="0.3">
      <c r="A3058" t="s">
        <v>61</v>
      </c>
      <c r="B3058" t="s">
        <v>53</v>
      </c>
      <c r="C3058" t="s">
        <v>105</v>
      </c>
      <c r="D3058" s="6">
        <v>44771</v>
      </c>
      <c r="FZ3058">
        <v>0</v>
      </c>
      <c r="GA3058">
        <v>1</v>
      </c>
    </row>
    <row r="3059" spans="1:183" x14ac:dyDescent="0.3">
      <c r="A3059" t="s">
        <v>61</v>
      </c>
      <c r="B3059" t="s">
        <v>53</v>
      </c>
      <c r="C3059" t="s">
        <v>105</v>
      </c>
      <c r="D3059" s="6">
        <v>44789</v>
      </c>
      <c r="FZ3059">
        <v>0</v>
      </c>
      <c r="GA3059">
        <v>1</v>
      </c>
    </row>
    <row r="3060" spans="1:183" x14ac:dyDescent="0.3">
      <c r="A3060" t="s">
        <v>61</v>
      </c>
      <c r="B3060" t="s">
        <v>53</v>
      </c>
      <c r="C3060" t="s">
        <v>105</v>
      </c>
      <c r="D3060" s="6">
        <v>44790</v>
      </c>
      <c r="FZ3060">
        <v>0</v>
      </c>
      <c r="GA3060">
        <v>1</v>
      </c>
    </row>
    <row r="3061" spans="1:183" x14ac:dyDescent="0.3">
      <c r="A3061" t="s">
        <v>61</v>
      </c>
      <c r="B3061" t="s">
        <v>53</v>
      </c>
      <c r="C3061" t="s">
        <v>105</v>
      </c>
      <c r="D3061" s="6">
        <v>44792</v>
      </c>
      <c r="FZ3061">
        <v>0</v>
      </c>
      <c r="GA3061">
        <v>1</v>
      </c>
    </row>
    <row r="3062" spans="1:183" x14ac:dyDescent="0.3">
      <c r="A3062" t="s">
        <v>61</v>
      </c>
      <c r="B3062" t="s">
        <v>53</v>
      </c>
      <c r="C3062" t="s">
        <v>105</v>
      </c>
      <c r="D3062" s="6">
        <v>44806</v>
      </c>
      <c r="FZ3062">
        <v>0</v>
      </c>
      <c r="GA3062">
        <v>1</v>
      </c>
    </row>
    <row r="3063" spans="1:183" x14ac:dyDescent="0.3">
      <c r="A3063" t="s">
        <v>61</v>
      </c>
      <c r="B3063" t="s">
        <v>53</v>
      </c>
      <c r="C3063" t="s">
        <v>105</v>
      </c>
      <c r="D3063" s="6">
        <v>44809</v>
      </c>
      <c r="FZ3063">
        <v>0</v>
      </c>
      <c r="GA3063">
        <v>1</v>
      </c>
    </row>
    <row r="3064" spans="1:183" x14ac:dyDescent="0.3">
      <c r="A3064" t="s">
        <v>61</v>
      </c>
      <c r="B3064" t="s">
        <v>53</v>
      </c>
      <c r="C3064" t="s">
        <v>105</v>
      </c>
      <c r="D3064" s="6">
        <v>44810</v>
      </c>
      <c r="FZ3064">
        <v>0</v>
      </c>
      <c r="GA3064">
        <v>1</v>
      </c>
    </row>
    <row r="3065" spans="1:183" x14ac:dyDescent="0.3">
      <c r="A3065" t="s">
        <v>61</v>
      </c>
      <c r="B3065" t="s">
        <v>53</v>
      </c>
      <c r="C3065" t="s">
        <v>105</v>
      </c>
      <c r="D3065" s="6">
        <v>44811</v>
      </c>
      <c r="FZ3065">
        <v>0</v>
      </c>
      <c r="GA3065">
        <v>1</v>
      </c>
    </row>
    <row r="3066" spans="1:183" x14ac:dyDescent="0.3">
      <c r="A3066" t="s">
        <v>61</v>
      </c>
      <c r="B3066" t="s">
        <v>53</v>
      </c>
      <c r="C3066" t="s">
        <v>105</v>
      </c>
      <c r="D3066" s="6">
        <v>44812</v>
      </c>
      <c r="FZ3066">
        <v>0</v>
      </c>
      <c r="GA3066">
        <v>1</v>
      </c>
    </row>
    <row r="3067" spans="1:183" x14ac:dyDescent="0.3">
      <c r="A3067" t="s">
        <v>61</v>
      </c>
      <c r="B3067" t="s">
        <v>53</v>
      </c>
      <c r="C3067" t="s">
        <v>105</v>
      </c>
      <c r="D3067" s="6">
        <v>44813</v>
      </c>
      <c r="FZ3067">
        <v>0</v>
      </c>
      <c r="GA3067">
        <v>1</v>
      </c>
    </row>
    <row r="3068" spans="1:183" x14ac:dyDescent="0.3">
      <c r="A3068" t="s">
        <v>61</v>
      </c>
      <c r="B3068" t="s">
        <v>53</v>
      </c>
      <c r="C3068" t="s">
        <v>93</v>
      </c>
      <c r="D3068" s="6">
        <v>44753</v>
      </c>
      <c r="FZ3068">
        <v>0</v>
      </c>
      <c r="GA3068">
        <v>1</v>
      </c>
    </row>
    <row r="3069" spans="1:183" x14ac:dyDescent="0.3">
      <c r="A3069" t="s">
        <v>61</v>
      </c>
      <c r="B3069" t="s">
        <v>53</v>
      </c>
      <c r="C3069" t="s">
        <v>93</v>
      </c>
      <c r="D3069" s="6">
        <v>44758</v>
      </c>
      <c r="FZ3069">
        <v>0</v>
      </c>
      <c r="GA3069">
        <v>1</v>
      </c>
    </row>
    <row r="3070" spans="1:183" x14ac:dyDescent="0.3">
      <c r="A3070" t="s">
        <v>61</v>
      </c>
      <c r="B3070" t="s">
        <v>53</v>
      </c>
      <c r="C3070" t="s">
        <v>93</v>
      </c>
      <c r="D3070" s="6">
        <v>44759</v>
      </c>
      <c r="FZ3070">
        <v>0</v>
      </c>
      <c r="GA3070">
        <v>1</v>
      </c>
    </row>
    <row r="3071" spans="1:183" x14ac:dyDescent="0.3">
      <c r="A3071" t="s">
        <v>61</v>
      </c>
      <c r="B3071" t="s">
        <v>53</v>
      </c>
      <c r="C3071" t="s">
        <v>93</v>
      </c>
      <c r="D3071" s="6">
        <v>44766</v>
      </c>
      <c r="FZ3071">
        <v>0</v>
      </c>
      <c r="GA3071">
        <v>1</v>
      </c>
    </row>
    <row r="3072" spans="1:183" x14ac:dyDescent="0.3">
      <c r="A3072" t="s">
        <v>61</v>
      </c>
      <c r="B3072" t="s">
        <v>53</v>
      </c>
      <c r="C3072" t="s">
        <v>93</v>
      </c>
      <c r="D3072" s="6">
        <v>44771</v>
      </c>
      <c r="FZ3072">
        <v>0</v>
      </c>
      <c r="GA3072">
        <v>1</v>
      </c>
    </row>
    <row r="3073" spans="1:183" x14ac:dyDescent="0.3">
      <c r="A3073" t="s">
        <v>61</v>
      </c>
      <c r="B3073" t="s">
        <v>53</v>
      </c>
      <c r="C3073" t="s">
        <v>93</v>
      </c>
      <c r="D3073" s="6">
        <v>44789</v>
      </c>
      <c r="FZ3073">
        <v>0</v>
      </c>
      <c r="GA3073">
        <v>1</v>
      </c>
    </row>
    <row r="3074" spans="1:183" x14ac:dyDescent="0.3">
      <c r="A3074" t="s">
        <v>61</v>
      </c>
      <c r="B3074" t="s">
        <v>53</v>
      </c>
      <c r="C3074" t="s">
        <v>93</v>
      </c>
      <c r="D3074" s="6">
        <v>44790</v>
      </c>
      <c r="FZ3074">
        <v>0</v>
      </c>
      <c r="GA3074">
        <v>1</v>
      </c>
    </row>
    <row r="3075" spans="1:183" x14ac:dyDescent="0.3">
      <c r="A3075" t="s">
        <v>61</v>
      </c>
      <c r="B3075" t="s">
        <v>53</v>
      </c>
      <c r="C3075" t="s">
        <v>93</v>
      </c>
      <c r="D3075" s="6">
        <v>44792</v>
      </c>
      <c r="FZ3075">
        <v>0</v>
      </c>
      <c r="GA3075">
        <v>1</v>
      </c>
    </row>
    <row r="3076" spans="1:183" x14ac:dyDescent="0.3">
      <c r="A3076" t="s">
        <v>61</v>
      </c>
      <c r="B3076" t="s">
        <v>53</v>
      </c>
      <c r="C3076" t="s">
        <v>93</v>
      </c>
      <c r="D3076" s="6">
        <v>44806</v>
      </c>
      <c r="FZ3076">
        <v>0</v>
      </c>
      <c r="GA3076">
        <v>1</v>
      </c>
    </row>
    <row r="3077" spans="1:183" x14ac:dyDescent="0.3">
      <c r="A3077" t="s">
        <v>61</v>
      </c>
      <c r="B3077" t="s">
        <v>53</v>
      </c>
      <c r="C3077" t="s">
        <v>93</v>
      </c>
      <c r="D3077" s="6">
        <v>44809</v>
      </c>
      <c r="FZ3077">
        <v>0</v>
      </c>
      <c r="GA3077">
        <v>1</v>
      </c>
    </row>
    <row r="3078" spans="1:183" x14ac:dyDescent="0.3">
      <c r="A3078" t="s">
        <v>61</v>
      </c>
      <c r="B3078" t="s">
        <v>53</v>
      </c>
      <c r="C3078" t="s">
        <v>93</v>
      </c>
      <c r="D3078" s="6">
        <v>44810</v>
      </c>
      <c r="FZ3078">
        <v>0</v>
      </c>
      <c r="GA3078">
        <v>1</v>
      </c>
    </row>
    <row r="3079" spans="1:183" x14ac:dyDescent="0.3">
      <c r="A3079" t="s">
        <v>61</v>
      </c>
      <c r="B3079" t="s">
        <v>53</v>
      </c>
      <c r="C3079" t="s">
        <v>93</v>
      </c>
      <c r="D3079" s="6">
        <v>44811</v>
      </c>
      <c r="FZ3079">
        <v>0</v>
      </c>
      <c r="GA3079">
        <v>1</v>
      </c>
    </row>
    <row r="3080" spans="1:183" x14ac:dyDescent="0.3">
      <c r="A3080" t="s">
        <v>61</v>
      </c>
      <c r="B3080" t="s">
        <v>53</v>
      </c>
      <c r="C3080" t="s">
        <v>93</v>
      </c>
      <c r="D3080" s="6">
        <v>44812</v>
      </c>
      <c r="FZ3080">
        <v>0</v>
      </c>
      <c r="GA3080">
        <v>1</v>
      </c>
    </row>
    <row r="3081" spans="1:183" x14ac:dyDescent="0.3">
      <c r="A3081" t="s">
        <v>61</v>
      </c>
      <c r="B3081" t="s">
        <v>53</v>
      </c>
      <c r="C3081" t="s">
        <v>93</v>
      </c>
      <c r="D3081" s="6">
        <v>44813</v>
      </c>
      <c r="FZ3081">
        <v>0</v>
      </c>
      <c r="GA3081">
        <v>1</v>
      </c>
    </row>
    <row r="3082" spans="1:183" x14ac:dyDescent="0.3">
      <c r="A3082" t="s">
        <v>61</v>
      </c>
      <c r="B3082" t="s">
        <v>53</v>
      </c>
      <c r="C3082" t="s">
        <v>101</v>
      </c>
      <c r="D3082" s="6">
        <v>44753</v>
      </c>
      <c r="FZ3082">
        <v>0</v>
      </c>
      <c r="GA3082">
        <v>1</v>
      </c>
    </row>
    <row r="3083" spans="1:183" x14ac:dyDescent="0.3">
      <c r="A3083" t="s">
        <v>61</v>
      </c>
      <c r="B3083" t="s">
        <v>53</v>
      </c>
      <c r="C3083" t="s">
        <v>101</v>
      </c>
      <c r="D3083" s="6">
        <v>44758</v>
      </c>
      <c r="FZ3083">
        <v>0</v>
      </c>
      <c r="GA3083">
        <v>1</v>
      </c>
    </row>
    <row r="3084" spans="1:183" x14ac:dyDescent="0.3">
      <c r="A3084" t="s">
        <v>61</v>
      </c>
      <c r="B3084" t="s">
        <v>53</v>
      </c>
      <c r="C3084" t="s">
        <v>101</v>
      </c>
      <c r="D3084" s="6">
        <v>44759</v>
      </c>
      <c r="FZ3084">
        <v>0</v>
      </c>
      <c r="GA3084">
        <v>1</v>
      </c>
    </row>
    <row r="3085" spans="1:183" x14ac:dyDescent="0.3">
      <c r="A3085" t="s">
        <v>61</v>
      </c>
      <c r="B3085" t="s">
        <v>53</v>
      </c>
      <c r="C3085" t="s">
        <v>101</v>
      </c>
      <c r="D3085" s="6">
        <v>44766</v>
      </c>
      <c r="FZ3085">
        <v>0</v>
      </c>
      <c r="GA3085">
        <v>1</v>
      </c>
    </row>
    <row r="3086" spans="1:183" x14ac:dyDescent="0.3">
      <c r="A3086" t="s">
        <v>61</v>
      </c>
      <c r="B3086" t="s">
        <v>53</v>
      </c>
      <c r="C3086" t="s">
        <v>101</v>
      </c>
      <c r="D3086" s="6">
        <v>44771</v>
      </c>
      <c r="FZ3086">
        <v>0</v>
      </c>
      <c r="GA3086">
        <v>1</v>
      </c>
    </row>
    <row r="3087" spans="1:183" x14ac:dyDescent="0.3">
      <c r="A3087" t="s">
        <v>61</v>
      </c>
      <c r="B3087" t="s">
        <v>53</v>
      </c>
      <c r="C3087" t="s">
        <v>101</v>
      </c>
      <c r="D3087" s="6">
        <v>44789</v>
      </c>
      <c r="FZ3087">
        <v>0</v>
      </c>
      <c r="GA3087">
        <v>1</v>
      </c>
    </row>
    <row r="3088" spans="1:183" x14ac:dyDescent="0.3">
      <c r="A3088" t="s">
        <v>61</v>
      </c>
      <c r="B3088" t="s">
        <v>53</v>
      </c>
      <c r="C3088" t="s">
        <v>101</v>
      </c>
      <c r="D3088" s="6">
        <v>44790</v>
      </c>
      <c r="FZ3088">
        <v>0</v>
      </c>
      <c r="GA3088">
        <v>1</v>
      </c>
    </row>
    <row r="3089" spans="1:183" x14ac:dyDescent="0.3">
      <c r="A3089" t="s">
        <v>61</v>
      </c>
      <c r="B3089" t="s">
        <v>53</v>
      </c>
      <c r="C3089" t="s">
        <v>101</v>
      </c>
      <c r="D3089" s="6">
        <v>44792</v>
      </c>
      <c r="FZ3089">
        <v>0</v>
      </c>
      <c r="GA3089">
        <v>1</v>
      </c>
    </row>
    <row r="3090" spans="1:183" x14ac:dyDescent="0.3">
      <c r="A3090" t="s">
        <v>61</v>
      </c>
      <c r="B3090" t="s">
        <v>53</v>
      </c>
      <c r="C3090" t="s">
        <v>101</v>
      </c>
      <c r="D3090" s="6">
        <v>44806</v>
      </c>
      <c r="FZ3090">
        <v>0</v>
      </c>
      <c r="GA3090">
        <v>1</v>
      </c>
    </row>
    <row r="3091" spans="1:183" x14ac:dyDescent="0.3">
      <c r="A3091" t="s">
        <v>61</v>
      </c>
      <c r="B3091" t="s">
        <v>53</v>
      </c>
      <c r="C3091" t="s">
        <v>101</v>
      </c>
      <c r="D3091" s="6">
        <v>44809</v>
      </c>
      <c r="FZ3091">
        <v>0</v>
      </c>
      <c r="GA3091">
        <v>1</v>
      </c>
    </row>
    <row r="3092" spans="1:183" x14ac:dyDescent="0.3">
      <c r="A3092" t="s">
        <v>61</v>
      </c>
      <c r="B3092" t="s">
        <v>53</v>
      </c>
      <c r="C3092" t="s">
        <v>101</v>
      </c>
      <c r="D3092" s="6">
        <v>44810</v>
      </c>
      <c r="FZ3092">
        <v>0</v>
      </c>
      <c r="GA3092">
        <v>1</v>
      </c>
    </row>
    <row r="3093" spans="1:183" x14ac:dyDescent="0.3">
      <c r="A3093" t="s">
        <v>61</v>
      </c>
      <c r="B3093" t="s">
        <v>53</v>
      </c>
      <c r="C3093" t="s">
        <v>101</v>
      </c>
      <c r="D3093" s="6">
        <v>44811</v>
      </c>
      <c r="FZ3093">
        <v>0</v>
      </c>
      <c r="GA3093">
        <v>1</v>
      </c>
    </row>
    <row r="3094" spans="1:183" x14ac:dyDescent="0.3">
      <c r="A3094" t="s">
        <v>61</v>
      </c>
      <c r="B3094" t="s">
        <v>53</v>
      </c>
      <c r="C3094" t="s">
        <v>101</v>
      </c>
      <c r="D3094" s="6">
        <v>44812</v>
      </c>
      <c r="FZ3094">
        <v>0</v>
      </c>
      <c r="GA3094">
        <v>1</v>
      </c>
    </row>
    <row r="3095" spans="1:183" x14ac:dyDescent="0.3">
      <c r="A3095" t="s">
        <v>61</v>
      </c>
      <c r="B3095" t="s">
        <v>53</v>
      </c>
      <c r="C3095" t="s">
        <v>101</v>
      </c>
      <c r="D3095" s="6">
        <v>44813</v>
      </c>
      <c r="FZ3095">
        <v>0</v>
      </c>
      <c r="GA3095">
        <v>1</v>
      </c>
    </row>
    <row r="3096" spans="1:183" x14ac:dyDescent="0.3">
      <c r="A3096" t="s">
        <v>73</v>
      </c>
      <c r="B3096" t="s">
        <v>53</v>
      </c>
      <c r="C3096" t="s">
        <v>99</v>
      </c>
      <c r="D3096" s="6">
        <v>44753</v>
      </c>
      <c r="FZ3096">
        <v>0</v>
      </c>
      <c r="GA3096">
        <v>1</v>
      </c>
    </row>
    <row r="3097" spans="1:183" x14ac:dyDescent="0.3">
      <c r="A3097" t="s">
        <v>73</v>
      </c>
      <c r="B3097" t="s">
        <v>53</v>
      </c>
      <c r="C3097" t="s">
        <v>99</v>
      </c>
      <c r="D3097" s="6">
        <v>44758</v>
      </c>
      <c r="FZ3097">
        <v>0</v>
      </c>
      <c r="GA3097">
        <v>1</v>
      </c>
    </row>
    <row r="3098" spans="1:183" x14ac:dyDescent="0.3">
      <c r="A3098" t="s">
        <v>73</v>
      </c>
      <c r="B3098" t="s">
        <v>53</v>
      </c>
      <c r="C3098" t="s">
        <v>99</v>
      </c>
      <c r="D3098" s="6">
        <v>44759</v>
      </c>
      <c r="FZ3098">
        <v>0</v>
      </c>
      <c r="GA3098">
        <v>1</v>
      </c>
    </row>
    <row r="3099" spans="1:183" x14ac:dyDescent="0.3">
      <c r="A3099" t="s">
        <v>73</v>
      </c>
      <c r="B3099" t="s">
        <v>53</v>
      </c>
      <c r="C3099" t="s">
        <v>99</v>
      </c>
      <c r="D3099" s="6">
        <v>44766</v>
      </c>
      <c r="FZ3099">
        <v>0</v>
      </c>
      <c r="GA3099">
        <v>1</v>
      </c>
    </row>
    <row r="3100" spans="1:183" x14ac:dyDescent="0.3">
      <c r="A3100" t="s">
        <v>73</v>
      </c>
      <c r="B3100" t="s">
        <v>53</v>
      </c>
      <c r="C3100" t="s">
        <v>99</v>
      </c>
      <c r="D3100" s="6">
        <v>44771</v>
      </c>
      <c r="FZ3100">
        <v>0</v>
      </c>
      <c r="GA3100">
        <v>1</v>
      </c>
    </row>
    <row r="3101" spans="1:183" x14ac:dyDescent="0.3">
      <c r="A3101" t="s">
        <v>73</v>
      </c>
      <c r="B3101" t="s">
        <v>53</v>
      </c>
      <c r="C3101" t="s">
        <v>99</v>
      </c>
      <c r="D3101" s="6">
        <v>44789</v>
      </c>
      <c r="FZ3101">
        <v>0</v>
      </c>
      <c r="GA3101">
        <v>1</v>
      </c>
    </row>
    <row r="3102" spans="1:183" x14ac:dyDescent="0.3">
      <c r="A3102" t="s">
        <v>73</v>
      </c>
      <c r="B3102" t="s">
        <v>53</v>
      </c>
      <c r="C3102" t="s">
        <v>99</v>
      </c>
      <c r="D3102" s="6">
        <v>44790</v>
      </c>
      <c r="FZ3102">
        <v>0</v>
      </c>
      <c r="GA3102">
        <v>1</v>
      </c>
    </row>
    <row r="3103" spans="1:183" x14ac:dyDescent="0.3">
      <c r="A3103" t="s">
        <v>73</v>
      </c>
      <c r="B3103" t="s">
        <v>53</v>
      </c>
      <c r="C3103" t="s">
        <v>99</v>
      </c>
      <c r="D3103" s="6">
        <v>44792</v>
      </c>
      <c r="FZ3103">
        <v>0</v>
      </c>
      <c r="GA3103">
        <v>1</v>
      </c>
    </row>
    <row r="3104" spans="1:183" x14ac:dyDescent="0.3">
      <c r="A3104" t="s">
        <v>73</v>
      </c>
      <c r="B3104" t="s">
        <v>53</v>
      </c>
      <c r="C3104" t="s">
        <v>99</v>
      </c>
      <c r="D3104" s="6">
        <v>44806</v>
      </c>
      <c r="FZ3104">
        <v>0</v>
      </c>
      <c r="GA3104">
        <v>1</v>
      </c>
    </row>
    <row r="3105" spans="1:183" x14ac:dyDescent="0.3">
      <c r="A3105" t="s">
        <v>73</v>
      </c>
      <c r="B3105" t="s">
        <v>53</v>
      </c>
      <c r="C3105" t="s">
        <v>99</v>
      </c>
      <c r="D3105" s="6">
        <v>44809</v>
      </c>
      <c r="FZ3105">
        <v>0</v>
      </c>
      <c r="GA3105">
        <v>1</v>
      </c>
    </row>
    <row r="3106" spans="1:183" x14ac:dyDescent="0.3">
      <c r="A3106" t="s">
        <v>73</v>
      </c>
      <c r="B3106" t="s">
        <v>53</v>
      </c>
      <c r="C3106" t="s">
        <v>99</v>
      </c>
      <c r="D3106" s="6">
        <v>44810</v>
      </c>
      <c r="FZ3106">
        <v>0</v>
      </c>
      <c r="GA3106">
        <v>1</v>
      </c>
    </row>
    <row r="3107" spans="1:183" x14ac:dyDescent="0.3">
      <c r="A3107" t="s">
        <v>73</v>
      </c>
      <c r="B3107" t="s">
        <v>53</v>
      </c>
      <c r="C3107" t="s">
        <v>99</v>
      </c>
      <c r="D3107" s="6">
        <v>44811</v>
      </c>
      <c r="FZ3107">
        <v>0</v>
      </c>
      <c r="GA3107">
        <v>1</v>
      </c>
    </row>
    <row r="3108" spans="1:183" x14ac:dyDescent="0.3">
      <c r="A3108" t="s">
        <v>73</v>
      </c>
      <c r="B3108" t="s">
        <v>53</v>
      </c>
      <c r="C3108" t="s">
        <v>99</v>
      </c>
      <c r="D3108" s="6">
        <v>44812</v>
      </c>
      <c r="FZ3108">
        <v>0</v>
      </c>
      <c r="GA3108">
        <v>1</v>
      </c>
    </row>
    <row r="3109" spans="1:183" x14ac:dyDescent="0.3">
      <c r="A3109" t="s">
        <v>73</v>
      </c>
      <c r="B3109" t="s">
        <v>53</v>
      </c>
      <c r="C3109" t="s">
        <v>99</v>
      </c>
      <c r="D3109" s="6">
        <v>44813</v>
      </c>
      <c r="FZ3109">
        <v>0</v>
      </c>
      <c r="GA3109">
        <v>1</v>
      </c>
    </row>
    <row r="3110" spans="1:183" x14ac:dyDescent="0.3">
      <c r="A3110" t="s">
        <v>73</v>
      </c>
      <c r="B3110" t="s">
        <v>53</v>
      </c>
      <c r="C3110" t="s">
        <v>100</v>
      </c>
      <c r="D3110" s="6">
        <v>44753</v>
      </c>
      <c r="FZ3110">
        <v>0</v>
      </c>
      <c r="GA3110">
        <v>1</v>
      </c>
    </row>
    <row r="3111" spans="1:183" x14ac:dyDescent="0.3">
      <c r="A3111" t="s">
        <v>73</v>
      </c>
      <c r="B3111" t="s">
        <v>53</v>
      </c>
      <c r="C3111" t="s">
        <v>100</v>
      </c>
      <c r="D3111" s="6">
        <v>44758</v>
      </c>
      <c r="FZ3111">
        <v>0</v>
      </c>
      <c r="GA3111">
        <v>1</v>
      </c>
    </row>
    <row r="3112" spans="1:183" x14ac:dyDescent="0.3">
      <c r="A3112" t="s">
        <v>73</v>
      </c>
      <c r="B3112" t="s">
        <v>53</v>
      </c>
      <c r="C3112" t="s">
        <v>100</v>
      </c>
      <c r="D3112" s="6">
        <v>44759</v>
      </c>
      <c r="FZ3112">
        <v>0</v>
      </c>
      <c r="GA3112">
        <v>1</v>
      </c>
    </row>
    <row r="3113" spans="1:183" x14ac:dyDescent="0.3">
      <c r="A3113" t="s">
        <v>73</v>
      </c>
      <c r="B3113" t="s">
        <v>53</v>
      </c>
      <c r="C3113" t="s">
        <v>100</v>
      </c>
      <c r="D3113" s="6">
        <v>44766</v>
      </c>
      <c r="FZ3113">
        <v>0</v>
      </c>
      <c r="GA3113">
        <v>1</v>
      </c>
    </row>
    <row r="3114" spans="1:183" x14ac:dyDescent="0.3">
      <c r="A3114" t="s">
        <v>73</v>
      </c>
      <c r="B3114" t="s">
        <v>53</v>
      </c>
      <c r="C3114" t="s">
        <v>100</v>
      </c>
      <c r="D3114" s="6">
        <v>44771</v>
      </c>
      <c r="FZ3114">
        <v>0</v>
      </c>
      <c r="GA3114">
        <v>1</v>
      </c>
    </row>
    <row r="3115" spans="1:183" x14ac:dyDescent="0.3">
      <c r="A3115" t="s">
        <v>73</v>
      </c>
      <c r="B3115" t="s">
        <v>53</v>
      </c>
      <c r="C3115" t="s">
        <v>100</v>
      </c>
      <c r="D3115" s="6">
        <v>44789</v>
      </c>
      <c r="FZ3115">
        <v>0</v>
      </c>
      <c r="GA3115">
        <v>1</v>
      </c>
    </row>
    <row r="3116" spans="1:183" x14ac:dyDescent="0.3">
      <c r="A3116" t="s">
        <v>73</v>
      </c>
      <c r="B3116" t="s">
        <v>53</v>
      </c>
      <c r="C3116" t="s">
        <v>100</v>
      </c>
      <c r="D3116" s="6">
        <v>44790</v>
      </c>
      <c r="FZ3116">
        <v>0</v>
      </c>
      <c r="GA3116">
        <v>1</v>
      </c>
    </row>
    <row r="3117" spans="1:183" x14ac:dyDescent="0.3">
      <c r="A3117" t="s">
        <v>73</v>
      </c>
      <c r="B3117" t="s">
        <v>53</v>
      </c>
      <c r="C3117" t="s">
        <v>100</v>
      </c>
      <c r="D3117" s="6">
        <v>44792</v>
      </c>
      <c r="FZ3117">
        <v>0</v>
      </c>
      <c r="GA3117">
        <v>1</v>
      </c>
    </row>
    <row r="3118" spans="1:183" x14ac:dyDescent="0.3">
      <c r="A3118" t="s">
        <v>73</v>
      </c>
      <c r="B3118" t="s">
        <v>53</v>
      </c>
      <c r="C3118" t="s">
        <v>100</v>
      </c>
      <c r="D3118" s="6">
        <v>44806</v>
      </c>
      <c r="FZ3118">
        <v>0</v>
      </c>
      <c r="GA3118">
        <v>1</v>
      </c>
    </row>
    <row r="3119" spans="1:183" x14ac:dyDescent="0.3">
      <c r="A3119" t="s">
        <v>73</v>
      </c>
      <c r="B3119" t="s">
        <v>53</v>
      </c>
      <c r="C3119" t="s">
        <v>100</v>
      </c>
      <c r="D3119" s="6">
        <v>44809</v>
      </c>
      <c r="FZ3119">
        <v>0</v>
      </c>
      <c r="GA3119">
        <v>1</v>
      </c>
    </row>
    <row r="3120" spans="1:183" x14ac:dyDescent="0.3">
      <c r="A3120" t="s">
        <v>73</v>
      </c>
      <c r="B3120" t="s">
        <v>53</v>
      </c>
      <c r="C3120" t="s">
        <v>100</v>
      </c>
      <c r="D3120" s="6">
        <v>44810</v>
      </c>
      <c r="FZ3120">
        <v>0</v>
      </c>
      <c r="GA3120">
        <v>1</v>
      </c>
    </row>
    <row r="3121" spans="1:183" x14ac:dyDescent="0.3">
      <c r="A3121" t="s">
        <v>73</v>
      </c>
      <c r="B3121" t="s">
        <v>53</v>
      </c>
      <c r="C3121" t="s">
        <v>100</v>
      </c>
      <c r="D3121" s="6">
        <v>44811</v>
      </c>
      <c r="FZ3121">
        <v>0</v>
      </c>
      <c r="GA3121">
        <v>1</v>
      </c>
    </row>
    <row r="3122" spans="1:183" x14ac:dyDescent="0.3">
      <c r="A3122" t="s">
        <v>73</v>
      </c>
      <c r="B3122" t="s">
        <v>53</v>
      </c>
      <c r="C3122" t="s">
        <v>100</v>
      </c>
      <c r="D3122" s="6">
        <v>44812</v>
      </c>
      <c r="FZ3122">
        <v>0</v>
      </c>
      <c r="GA3122">
        <v>1</v>
      </c>
    </row>
    <row r="3123" spans="1:183" x14ac:dyDescent="0.3">
      <c r="A3123" t="s">
        <v>73</v>
      </c>
      <c r="B3123" t="s">
        <v>53</v>
      </c>
      <c r="C3123" t="s">
        <v>100</v>
      </c>
      <c r="D3123" s="6">
        <v>44813</v>
      </c>
      <c r="FZ3123">
        <v>0</v>
      </c>
      <c r="GA3123">
        <v>1</v>
      </c>
    </row>
    <row r="3124" spans="1:183" x14ac:dyDescent="0.3">
      <c r="A3124" t="s">
        <v>73</v>
      </c>
      <c r="B3124" t="s">
        <v>53</v>
      </c>
      <c r="C3124" t="s">
        <v>54</v>
      </c>
      <c r="D3124" s="6">
        <v>44753</v>
      </c>
      <c r="FZ3124">
        <v>0</v>
      </c>
      <c r="GA3124">
        <v>1</v>
      </c>
    </row>
    <row r="3125" spans="1:183" x14ac:dyDescent="0.3">
      <c r="A3125" t="s">
        <v>73</v>
      </c>
      <c r="B3125" t="s">
        <v>53</v>
      </c>
      <c r="C3125" t="s">
        <v>54</v>
      </c>
      <c r="D3125" s="6">
        <v>44758</v>
      </c>
      <c r="FZ3125">
        <v>0</v>
      </c>
      <c r="GA3125">
        <v>1</v>
      </c>
    </row>
    <row r="3126" spans="1:183" x14ac:dyDescent="0.3">
      <c r="A3126" t="s">
        <v>73</v>
      </c>
      <c r="B3126" t="s">
        <v>53</v>
      </c>
      <c r="C3126" t="s">
        <v>54</v>
      </c>
      <c r="D3126" s="6">
        <v>44759</v>
      </c>
      <c r="FZ3126">
        <v>0</v>
      </c>
      <c r="GA3126">
        <v>1</v>
      </c>
    </row>
    <row r="3127" spans="1:183" x14ac:dyDescent="0.3">
      <c r="A3127" t="s">
        <v>73</v>
      </c>
      <c r="B3127" t="s">
        <v>53</v>
      </c>
      <c r="C3127" t="s">
        <v>54</v>
      </c>
      <c r="D3127" s="6">
        <v>44766</v>
      </c>
      <c r="FZ3127">
        <v>0</v>
      </c>
      <c r="GA3127">
        <v>1</v>
      </c>
    </row>
    <row r="3128" spans="1:183" x14ac:dyDescent="0.3">
      <c r="A3128" t="s">
        <v>73</v>
      </c>
      <c r="B3128" t="s">
        <v>53</v>
      </c>
      <c r="C3128" t="s">
        <v>54</v>
      </c>
      <c r="D3128" s="6">
        <v>44771</v>
      </c>
      <c r="FZ3128">
        <v>0</v>
      </c>
      <c r="GA3128">
        <v>1</v>
      </c>
    </row>
    <row r="3129" spans="1:183" x14ac:dyDescent="0.3">
      <c r="A3129" t="s">
        <v>73</v>
      </c>
      <c r="B3129" t="s">
        <v>53</v>
      </c>
      <c r="C3129" t="s">
        <v>54</v>
      </c>
      <c r="D3129" s="6">
        <v>44789</v>
      </c>
      <c r="E3129" s="46">
        <v>19</v>
      </c>
      <c r="F3129">
        <v>20</v>
      </c>
      <c r="G3129">
        <v>19</v>
      </c>
      <c r="H3129">
        <v>20</v>
      </c>
      <c r="I3129">
        <v>1070</v>
      </c>
      <c r="J3129">
        <v>66411</v>
      </c>
      <c r="K3129">
        <v>0.84404179999999995</v>
      </c>
      <c r="L3129">
        <v>0.74079329999999999</v>
      </c>
      <c r="M3129">
        <v>0.68452599999999997</v>
      </c>
      <c r="N3129">
        <v>0.63423549999999995</v>
      </c>
      <c r="O3129">
        <v>0.60154960000000002</v>
      </c>
      <c r="P3129">
        <v>0.58736869999999997</v>
      </c>
      <c r="Q3129">
        <v>0.60449419999999998</v>
      </c>
      <c r="R3129">
        <v>0.58367429999999998</v>
      </c>
      <c r="S3129">
        <v>0.56488530000000003</v>
      </c>
      <c r="T3129">
        <v>0.58253600000000005</v>
      </c>
      <c r="U3129">
        <v>0.67023270000000001</v>
      </c>
      <c r="V3129">
        <v>0.79910130000000001</v>
      </c>
      <c r="W3129">
        <v>0.96792829999999996</v>
      </c>
      <c r="X3129">
        <v>1.2540420000000001</v>
      </c>
      <c r="Y3129">
        <v>1.5922719999999999</v>
      </c>
      <c r="Z3129">
        <v>1.9175230000000001</v>
      </c>
      <c r="AA3129">
        <v>2.2267890000000001</v>
      </c>
      <c r="AB3129">
        <v>2.4512740000000002</v>
      </c>
      <c r="AC3129">
        <v>2.5955629999999998</v>
      </c>
      <c r="AD3129">
        <v>2.4640719999999998</v>
      </c>
      <c r="AE3129">
        <v>2.0496500000000002</v>
      </c>
      <c r="AF3129">
        <v>1.77315</v>
      </c>
      <c r="AG3129">
        <v>1.4372510000000001</v>
      </c>
      <c r="AH3129">
        <v>1.1069819999999999</v>
      </c>
      <c r="AI3129">
        <v>-2.5475600000000001E-2</v>
      </c>
      <c r="AJ3129">
        <v>5.5152999999999999E-3</v>
      </c>
      <c r="AK3129">
        <v>5.4638999999999998E-3</v>
      </c>
      <c r="AL3129">
        <v>1.00334E-2</v>
      </c>
      <c r="AM3129">
        <v>3.4402999999999999E-3</v>
      </c>
      <c r="AN3129">
        <v>-2.2558999999999999E-3</v>
      </c>
      <c r="AO3129">
        <v>-1.55537E-2</v>
      </c>
      <c r="AP3129">
        <v>-3.0338799999999999E-2</v>
      </c>
      <c r="AQ3129">
        <v>-2.4339199999999998E-2</v>
      </c>
      <c r="AR3129">
        <v>-2.8981099999999999E-2</v>
      </c>
      <c r="AS3129">
        <v>-1.2327299999999999E-2</v>
      </c>
      <c r="AT3129">
        <v>2.9864100000000001E-2</v>
      </c>
      <c r="AU3129">
        <v>-2.4750000000000001E-2</v>
      </c>
      <c r="AV3129">
        <v>-2.8564699999999998E-2</v>
      </c>
      <c r="AW3129">
        <v>-0.1056132</v>
      </c>
      <c r="AX3129">
        <v>-0.1360285</v>
      </c>
      <c r="AY3129">
        <v>-0.15994829999999999</v>
      </c>
      <c r="AZ3129">
        <v>-0.1873069</v>
      </c>
      <c r="BA3129">
        <v>5.8105400000000001E-2</v>
      </c>
      <c r="BB3129">
        <v>0.2760457</v>
      </c>
      <c r="BC3129">
        <v>-0.1753333</v>
      </c>
      <c r="BD3129">
        <v>-0.1789771</v>
      </c>
      <c r="BE3129">
        <v>-0.12357360000000001</v>
      </c>
      <c r="BF3129">
        <v>-0.1232287</v>
      </c>
      <c r="BG3129">
        <v>-1.3489000000000001E-3</v>
      </c>
      <c r="BH3129">
        <v>2.7159900000000001E-2</v>
      </c>
      <c r="BI3129">
        <v>2.6537000000000002E-2</v>
      </c>
      <c r="BJ3129">
        <v>3.0528300000000001E-2</v>
      </c>
      <c r="BK3129">
        <v>1.9923199999999999E-2</v>
      </c>
      <c r="BL3129">
        <v>1.05529E-2</v>
      </c>
      <c r="BM3129">
        <v>-3.9068999999999996E-3</v>
      </c>
      <c r="BN3129">
        <v>-1.7207900000000002E-2</v>
      </c>
      <c r="BO3129">
        <v>-9.9819999999999996E-3</v>
      </c>
      <c r="BP3129">
        <v>-1.2529500000000001E-2</v>
      </c>
      <c r="BQ3129">
        <v>7.9769000000000003E-3</v>
      </c>
      <c r="BR3129">
        <v>5.3175699999999999E-2</v>
      </c>
      <c r="BS3129">
        <v>3.5712000000000001E-3</v>
      </c>
      <c r="BT3129">
        <v>4.9443000000000004E-3</v>
      </c>
      <c r="BU3129">
        <v>-6.6697800000000002E-2</v>
      </c>
      <c r="BV3129">
        <v>-9.4798999999999994E-2</v>
      </c>
      <c r="BW3129">
        <v>-0.1172323</v>
      </c>
      <c r="BX3129">
        <v>-0.14240549999999999</v>
      </c>
      <c r="BY3129">
        <v>0.1035518</v>
      </c>
      <c r="BZ3129">
        <v>0.31848959999999998</v>
      </c>
      <c r="CA3129">
        <v>-0.13424649999999999</v>
      </c>
      <c r="CB3129">
        <v>-0.1400237</v>
      </c>
      <c r="CC3129">
        <v>-8.6960099999999999E-2</v>
      </c>
      <c r="CD3129">
        <v>-9.0733900000000006E-2</v>
      </c>
      <c r="CE3129">
        <v>1.5361100000000001E-2</v>
      </c>
      <c r="CF3129">
        <v>4.2150899999999998E-2</v>
      </c>
      <c r="CG3129">
        <v>4.1132099999999998E-2</v>
      </c>
      <c r="CH3129">
        <v>4.4723100000000002E-2</v>
      </c>
      <c r="CI3129">
        <v>3.1339199999999998E-2</v>
      </c>
      <c r="CJ3129">
        <v>1.9424199999999999E-2</v>
      </c>
      <c r="CK3129">
        <v>4.1596000000000003E-3</v>
      </c>
      <c r="CL3129">
        <v>-8.1133999999999998E-3</v>
      </c>
      <c r="CM3129">
        <v>-3.82E-5</v>
      </c>
      <c r="CN3129">
        <v>-1.1351E-3</v>
      </c>
      <c r="CO3129">
        <v>2.20395E-2</v>
      </c>
      <c r="CP3129">
        <v>6.9321199999999999E-2</v>
      </c>
      <c r="CQ3129">
        <v>2.3186499999999999E-2</v>
      </c>
      <c r="CR3129">
        <v>2.81525E-2</v>
      </c>
      <c r="CS3129">
        <v>-3.9745200000000001E-2</v>
      </c>
      <c r="CT3129">
        <v>-6.62436E-2</v>
      </c>
      <c r="CU3129">
        <v>-8.76474E-2</v>
      </c>
      <c r="CV3129">
        <v>-0.1113069</v>
      </c>
      <c r="CW3129">
        <v>0.13502790000000001</v>
      </c>
      <c r="CX3129">
        <v>0.34788619999999998</v>
      </c>
      <c r="CY3129">
        <v>-0.10578990000000001</v>
      </c>
      <c r="CZ3129">
        <v>-0.1130448</v>
      </c>
      <c r="DA3129">
        <v>-6.1601799999999998E-2</v>
      </c>
      <c r="DB3129">
        <v>-6.82281E-2</v>
      </c>
      <c r="DC3129">
        <v>3.2071200000000001E-2</v>
      </c>
      <c r="DD3129">
        <v>5.7141900000000002E-2</v>
      </c>
      <c r="DE3129">
        <v>5.57273E-2</v>
      </c>
      <c r="DF3129">
        <v>5.8917799999999999E-2</v>
      </c>
      <c r="DG3129">
        <v>4.2755300000000003E-2</v>
      </c>
      <c r="DH3129">
        <v>2.8295500000000001E-2</v>
      </c>
      <c r="DI3129">
        <v>1.22261E-2</v>
      </c>
      <c r="DJ3129">
        <v>9.810000000000001E-4</v>
      </c>
      <c r="DK3129">
        <v>9.9056000000000005E-3</v>
      </c>
      <c r="DL3129">
        <v>1.0259300000000001E-2</v>
      </c>
      <c r="DM3129">
        <v>3.6102099999999998E-2</v>
      </c>
      <c r="DN3129">
        <v>8.5466700000000007E-2</v>
      </c>
      <c r="DO3129">
        <v>4.2801699999999998E-2</v>
      </c>
      <c r="DP3129">
        <v>5.1360700000000002E-2</v>
      </c>
      <c r="DQ3129">
        <v>-1.2792599999999999E-2</v>
      </c>
      <c r="DR3129">
        <v>-3.7688300000000001E-2</v>
      </c>
      <c r="DS3129">
        <v>-5.80624E-2</v>
      </c>
      <c r="DT3129">
        <v>-8.0208399999999999E-2</v>
      </c>
      <c r="DU3129">
        <v>0.16650390000000001</v>
      </c>
      <c r="DV3129">
        <v>0.37728270000000003</v>
      </c>
      <c r="DW3129">
        <v>-7.7333299999999994E-2</v>
      </c>
      <c r="DX3129">
        <v>-8.6065799999999998E-2</v>
      </c>
      <c r="DY3129">
        <v>-3.6243400000000002E-2</v>
      </c>
      <c r="DZ3129">
        <v>-4.57223E-2</v>
      </c>
      <c r="EA3129">
        <v>5.6197900000000002E-2</v>
      </c>
      <c r="EB3129">
        <v>7.8786400000000006E-2</v>
      </c>
      <c r="EC3129">
        <v>7.6800300000000002E-2</v>
      </c>
      <c r="ED3129">
        <v>7.9412800000000006E-2</v>
      </c>
      <c r="EE3129">
        <v>5.9238199999999998E-2</v>
      </c>
      <c r="EF3129">
        <v>4.1104300000000003E-2</v>
      </c>
      <c r="EG3129">
        <v>2.3872899999999999E-2</v>
      </c>
      <c r="EH3129">
        <v>1.41119E-2</v>
      </c>
      <c r="EI3129">
        <v>2.4262800000000001E-2</v>
      </c>
      <c r="EJ3129">
        <v>2.6710999999999999E-2</v>
      </c>
      <c r="EK3129">
        <v>5.6406299999999999E-2</v>
      </c>
      <c r="EL3129">
        <v>0.10877820000000001</v>
      </c>
      <c r="EM3129">
        <v>7.1123000000000006E-2</v>
      </c>
      <c r="EN3129">
        <v>8.4869700000000006E-2</v>
      </c>
      <c r="EO3129">
        <v>2.6122699999999999E-2</v>
      </c>
      <c r="EP3129">
        <v>3.5412E-3</v>
      </c>
      <c r="EQ3129">
        <v>-1.5346500000000001E-2</v>
      </c>
      <c r="ER3129">
        <v>-3.5306999999999998E-2</v>
      </c>
      <c r="ES3129">
        <v>0.21195030000000001</v>
      </c>
      <c r="ET3129">
        <v>0.41972660000000001</v>
      </c>
      <c r="EU3129">
        <v>-3.6246500000000001E-2</v>
      </c>
      <c r="EV3129">
        <v>-4.7112399999999999E-2</v>
      </c>
      <c r="EW3129">
        <v>3.6999999999999999E-4</v>
      </c>
      <c r="EX3129">
        <v>-1.32275E-2</v>
      </c>
      <c r="EY3129">
        <v>64.354209999999995</v>
      </c>
      <c r="EZ3129">
        <v>62.865200000000002</v>
      </c>
      <c r="FA3129">
        <v>61.15822</v>
      </c>
      <c r="FB3129">
        <v>60.383369999999999</v>
      </c>
      <c r="FC3129">
        <v>59.026290000000003</v>
      </c>
      <c r="FD3129">
        <v>58.887189999999997</v>
      </c>
      <c r="FE3129">
        <v>57.808320000000002</v>
      </c>
      <c r="FF3129">
        <v>60.872369999999997</v>
      </c>
      <c r="FG3129">
        <v>66.764340000000004</v>
      </c>
      <c r="FH3129">
        <v>71.993309999999994</v>
      </c>
      <c r="FI3129">
        <v>78.486140000000006</v>
      </c>
      <c r="FJ3129">
        <v>85.449809999999999</v>
      </c>
      <c r="FK3129">
        <v>91.695509999999999</v>
      </c>
      <c r="FL3129">
        <v>95.774379999999994</v>
      </c>
      <c r="FM3129">
        <v>98.895319999999998</v>
      </c>
      <c r="FN3129">
        <v>98.453630000000004</v>
      </c>
      <c r="FO3129">
        <v>99.638620000000003</v>
      </c>
      <c r="FP3129">
        <v>99.048760000000001</v>
      </c>
      <c r="FQ3129">
        <v>94.953149999999994</v>
      </c>
      <c r="FR3129">
        <v>89.196460000000002</v>
      </c>
      <c r="FS3129">
        <v>82.047799999999995</v>
      </c>
      <c r="FT3129">
        <v>75.979920000000007</v>
      </c>
      <c r="FU3129">
        <v>73.047799999999995</v>
      </c>
      <c r="FV3129">
        <v>69.115679999999998</v>
      </c>
      <c r="FW3129">
        <v>0.42189989999999999</v>
      </c>
      <c r="FX3129">
        <v>4.1064499999999997E-2</v>
      </c>
      <c r="FY3129">
        <v>4.1064499999999997E-2</v>
      </c>
      <c r="FZ3129">
        <v>0</v>
      </c>
      <c r="GA3129">
        <v>0</v>
      </c>
    </row>
    <row r="3130" spans="1:183" x14ac:dyDescent="0.3">
      <c r="A3130" t="s">
        <v>73</v>
      </c>
      <c r="B3130" t="s">
        <v>53</v>
      </c>
      <c r="C3130" t="s">
        <v>54</v>
      </c>
      <c r="D3130" s="6">
        <v>44790</v>
      </c>
      <c r="E3130" s="46">
        <v>17</v>
      </c>
      <c r="F3130">
        <v>19</v>
      </c>
      <c r="G3130">
        <v>18</v>
      </c>
      <c r="H3130">
        <v>19</v>
      </c>
      <c r="I3130">
        <v>948</v>
      </c>
      <c r="J3130">
        <v>66395</v>
      </c>
      <c r="K3130">
        <v>0.90910559999999996</v>
      </c>
      <c r="L3130">
        <v>0.79360560000000002</v>
      </c>
      <c r="M3130">
        <v>0.72770199999999996</v>
      </c>
      <c r="N3130">
        <v>0.67881899999999995</v>
      </c>
      <c r="O3130">
        <v>0.63060910000000003</v>
      </c>
      <c r="P3130">
        <v>0.64488780000000001</v>
      </c>
      <c r="Q3130">
        <v>0.68227640000000001</v>
      </c>
      <c r="R3130">
        <v>0.71577570000000001</v>
      </c>
      <c r="S3130">
        <v>0.64343070000000002</v>
      </c>
      <c r="T3130">
        <v>0.67046300000000003</v>
      </c>
      <c r="U3130">
        <v>0.72441429999999996</v>
      </c>
      <c r="V3130">
        <v>0.84326959999999995</v>
      </c>
      <c r="W3130">
        <v>0.87725679999999995</v>
      </c>
      <c r="X3130">
        <v>0.9613912</v>
      </c>
      <c r="Y3130">
        <v>1.11121</v>
      </c>
      <c r="Z3130">
        <v>1.3182590000000001</v>
      </c>
      <c r="AA3130">
        <v>1.4748060000000001</v>
      </c>
      <c r="AB3130">
        <v>1.552689</v>
      </c>
      <c r="AC3130">
        <v>1.596549</v>
      </c>
      <c r="AD3130">
        <v>1.4660960000000001</v>
      </c>
      <c r="AE3130">
        <v>1.3745620000000001</v>
      </c>
      <c r="AF3130">
        <v>1.233379</v>
      </c>
      <c r="AG3130">
        <v>1.037229</v>
      </c>
      <c r="AH3130">
        <v>0.83803329999999998</v>
      </c>
      <c r="AI3130">
        <v>-0.13803460000000001</v>
      </c>
      <c r="AJ3130">
        <v>-9.7829700000000006E-2</v>
      </c>
      <c r="AK3130">
        <v>-5.9359000000000002E-2</v>
      </c>
      <c r="AL3130">
        <v>-4.8872699999999998E-2</v>
      </c>
      <c r="AM3130">
        <v>-5.7781899999999997E-2</v>
      </c>
      <c r="AN3130">
        <v>-5.9045E-3</v>
      </c>
      <c r="AO3130">
        <v>-2.7669000000000001E-3</v>
      </c>
      <c r="AP3130">
        <v>1.36708E-2</v>
      </c>
      <c r="AQ3130">
        <v>-2.1699199999999998E-2</v>
      </c>
      <c r="AR3130">
        <v>8.2354000000000004E-3</v>
      </c>
      <c r="AS3130">
        <v>-1.3388600000000001E-2</v>
      </c>
      <c r="AT3130">
        <v>1.49313E-2</v>
      </c>
      <c r="AU3130">
        <v>3.0858699999999999E-2</v>
      </c>
      <c r="AV3130">
        <v>2.1073600000000001E-2</v>
      </c>
      <c r="AW3130">
        <v>3.0757199999999998E-2</v>
      </c>
      <c r="AX3130">
        <v>7.3777800000000004E-2</v>
      </c>
      <c r="AY3130">
        <v>0.185558</v>
      </c>
      <c r="AZ3130">
        <v>0.16743630000000001</v>
      </c>
      <c r="BA3130">
        <v>7.0854799999999996E-2</v>
      </c>
      <c r="BB3130">
        <v>-0.1943386</v>
      </c>
      <c r="BC3130">
        <v>-6.5170900000000004E-2</v>
      </c>
      <c r="BD3130">
        <v>-4.9564900000000002E-2</v>
      </c>
      <c r="BE3130">
        <v>-2.4750600000000001E-2</v>
      </c>
      <c r="BF3130">
        <v>-1.76726E-2</v>
      </c>
      <c r="BG3130">
        <v>-0.10768270000000001</v>
      </c>
      <c r="BH3130">
        <v>-7.0344299999999998E-2</v>
      </c>
      <c r="BI3130">
        <v>-3.5344800000000003E-2</v>
      </c>
      <c r="BJ3130">
        <v>-2.57492E-2</v>
      </c>
      <c r="BK3130">
        <v>-3.7894700000000003E-2</v>
      </c>
      <c r="BL3130">
        <v>1.01058E-2</v>
      </c>
      <c r="BM3130">
        <v>1.2654200000000001E-2</v>
      </c>
      <c r="BN3130">
        <v>3.1075499999999999E-2</v>
      </c>
      <c r="BO3130">
        <v>-1.8565999999999999E-3</v>
      </c>
      <c r="BP3130">
        <v>2.9757700000000002E-2</v>
      </c>
      <c r="BQ3130">
        <v>1.00686E-2</v>
      </c>
      <c r="BR3130">
        <v>4.0982499999999998E-2</v>
      </c>
      <c r="BS3130">
        <v>5.7167299999999997E-2</v>
      </c>
      <c r="BT3130">
        <v>5.0252900000000003E-2</v>
      </c>
      <c r="BU3130">
        <v>6.31747E-2</v>
      </c>
      <c r="BV3130">
        <v>0.1085113</v>
      </c>
      <c r="BW3130">
        <v>0.2207346</v>
      </c>
      <c r="BX3130">
        <v>0.20147109999999999</v>
      </c>
      <c r="BY3130">
        <v>0.1060371</v>
      </c>
      <c r="BZ3130">
        <v>-0.16062370000000001</v>
      </c>
      <c r="CA3130">
        <v>-3.5214000000000002E-2</v>
      </c>
      <c r="CB3130">
        <v>-2.1762199999999999E-2</v>
      </c>
      <c r="CC3130">
        <v>-2.2919999999999999E-4</v>
      </c>
      <c r="CD3130">
        <v>5.5281999999999996E-3</v>
      </c>
      <c r="CE3130">
        <v>-8.6661100000000005E-2</v>
      </c>
      <c r="CF3130">
        <v>-5.1307999999999999E-2</v>
      </c>
      <c r="CG3130">
        <v>-1.8712699999999999E-2</v>
      </c>
      <c r="CH3130">
        <v>-9.7339000000000002E-3</v>
      </c>
      <c r="CI3130">
        <v>-2.4120900000000001E-2</v>
      </c>
      <c r="CJ3130">
        <v>2.1194500000000002E-2</v>
      </c>
      <c r="CK3130">
        <v>2.33347E-2</v>
      </c>
      <c r="CL3130">
        <v>4.3129899999999999E-2</v>
      </c>
      <c r="CM3130">
        <v>1.18864E-2</v>
      </c>
      <c r="CN3130">
        <v>4.4663899999999999E-2</v>
      </c>
      <c r="CO3130">
        <v>2.6315000000000002E-2</v>
      </c>
      <c r="CP3130">
        <v>5.9025500000000002E-2</v>
      </c>
      <c r="CQ3130">
        <v>7.5388499999999997E-2</v>
      </c>
      <c r="CR3130">
        <v>7.0462499999999997E-2</v>
      </c>
      <c r="CS3130">
        <v>8.5626900000000006E-2</v>
      </c>
      <c r="CT3130">
        <v>0.13256760000000001</v>
      </c>
      <c r="CU3130">
        <v>0.2450978</v>
      </c>
      <c r="CV3130">
        <v>0.2250434</v>
      </c>
      <c r="CW3130">
        <v>0.1304044</v>
      </c>
      <c r="CX3130">
        <v>-0.1372729</v>
      </c>
      <c r="CY3130">
        <v>-1.44659E-2</v>
      </c>
      <c r="CZ3130">
        <v>-2.5060999999999998E-3</v>
      </c>
      <c r="DA3130">
        <v>1.67543E-2</v>
      </c>
      <c r="DB3130">
        <v>2.1597000000000002E-2</v>
      </c>
      <c r="DC3130">
        <v>-6.5639500000000003E-2</v>
      </c>
      <c r="DD3130">
        <v>-3.2271599999999998E-2</v>
      </c>
      <c r="DE3130">
        <v>-2.0804999999999999E-3</v>
      </c>
      <c r="DF3130">
        <v>6.2814000000000004E-3</v>
      </c>
      <c r="DG3130">
        <v>-1.03471E-2</v>
      </c>
      <c r="DH3130">
        <v>3.2283199999999998E-2</v>
      </c>
      <c r="DI3130">
        <v>3.4015299999999998E-2</v>
      </c>
      <c r="DJ3130">
        <v>5.5184299999999999E-2</v>
      </c>
      <c r="DK3130">
        <v>2.5629300000000001E-2</v>
      </c>
      <c r="DL3130">
        <v>5.9570100000000001E-2</v>
      </c>
      <c r="DM3130">
        <v>4.2561399999999999E-2</v>
      </c>
      <c r="DN3130">
        <v>7.7068499999999998E-2</v>
      </c>
      <c r="DO3130">
        <v>9.3609800000000007E-2</v>
      </c>
      <c r="DP3130">
        <v>9.0672000000000003E-2</v>
      </c>
      <c r="DQ3130">
        <v>0.1080792</v>
      </c>
      <c r="DR3130">
        <v>0.15662390000000001</v>
      </c>
      <c r="DS3130">
        <v>0.26946100000000001</v>
      </c>
      <c r="DT3130">
        <v>0.2486157</v>
      </c>
      <c r="DU3130">
        <v>0.15477160000000001</v>
      </c>
      <c r="DV3130">
        <v>-0.1139221</v>
      </c>
      <c r="DW3130">
        <v>6.2821999999999999E-3</v>
      </c>
      <c r="DX3130">
        <v>1.6750000000000001E-2</v>
      </c>
      <c r="DY3130">
        <v>3.3737700000000002E-2</v>
      </c>
      <c r="DZ3130">
        <v>3.7665799999999999E-2</v>
      </c>
      <c r="EA3130">
        <v>-3.5287600000000002E-2</v>
      </c>
      <c r="EB3130">
        <v>-4.7862E-3</v>
      </c>
      <c r="EC3130">
        <v>2.19337E-2</v>
      </c>
      <c r="ED3130">
        <v>2.9404900000000001E-2</v>
      </c>
      <c r="EE3130">
        <v>9.5400999999999993E-3</v>
      </c>
      <c r="EF3130">
        <v>4.8293500000000003E-2</v>
      </c>
      <c r="EG3130">
        <v>4.9436300000000002E-2</v>
      </c>
      <c r="EH3130">
        <v>7.2589000000000001E-2</v>
      </c>
      <c r="EI3130">
        <v>4.5471999999999999E-2</v>
      </c>
      <c r="EJ3130">
        <v>8.1092399999999995E-2</v>
      </c>
      <c r="EK3130">
        <v>6.6018599999999997E-2</v>
      </c>
      <c r="EL3130">
        <v>0.10311969999999999</v>
      </c>
      <c r="EM3130">
        <v>0.11991839999999999</v>
      </c>
      <c r="EN3130">
        <v>0.1198514</v>
      </c>
      <c r="EO3130">
        <v>0.1404967</v>
      </c>
      <c r="EP3130">
        <v>0.19135740000000001</v>
      </c>
      <c r="EQ3130">
        <v>0.30463770000000001</v>
      </c>
      <c r="ER3130">
        <v>0.28265040000000002</v>
      </c>
      <c r="ES3130">
        <v>0.18995390000000001</v>
      </c>
      <c r="ET3130">
        <v>-8.0207200000000006E-2</v>
      </c>
      <c r="EU3130">
        <v>3.6239100000000003E-2</v>
      </c>
      <c r="EV3130">
        <v>4.4552700000000001E-2</v>
      </c>
      <c r="EW3130">
        <v>5.8259199999999997E-2</v>
      </c>
      <c r="EX3130">
        <v>6.08666E-2</v>
      </c>
      <c r="EY3130">
        <v>67.264579999999995</v>
      </c>
      <c r="EZ3130">
        <v>66.571269999999998</v>
      </c>
      <c r="FA3130">
        <v>65.530240000000006</v>
      </c>
      <c r="FB3130">
        <v>64.164150000000006</v>
      </c>
      <c r="FC3130">
        <v>63.738660000000003</v>
      </c>
      <c r="FD3130">
        <v>62.22354</v>
      </c>
      <c r="FE3130">
        <v>62.13391</v>
      </c>
      <c r="FF3130">
        <v>63.954639999999998</v>
      </c>
      <c r="FG3130">
        <v>66.823970000000003</v>
      </c>
      <c r="FH3130">
        <v>72.025919999999999</v>
      </c>
      <c r="FI3130">
        <v>75.765659999999997</v>
      </c>
      <c r="FJ3130">
        <v>78.84881</v>
      </c>
      <c r="FK3130">
        <v>81.292659999999998</v>
      </c>
      <c r="FL3130">
        <v>85.245140000000006</v>
      </c>
      <c r="FM3130">
        <v>88.566950000000006</v>
      </c>
      <c r="FN3130">
        <v>88.332610000000003</v>
      </c>
      <c r="FO3130">
        <v>85.069109999999995</v>
      </c>
      <c r="FP3130">
        <v>83.451400000000007</v>
      </c>
      <c r="FQ3130">
        <v>82.35745</v>
      </c>
      <c r="FR3130">
        <v>79.200860000000006</v>
      </c>
      <c r="FS3130">
        <v>74.085310000000007</v>
      </c>
      <c r="FT3130">
        <v>70.215980000000002</v>
      </c>
      <c r="FU3130">
        <v>66.805620000000005</v>
      </c>
      <c r="FV3130">
        <v>64.674949999999995</v>
      </c>
      <c r="FW3130">
        <v>0.366068</v>
      </c>
      <c r="FX3130">
        <v>2.6537600000000001E-2</v>
      </c>
      <c r="FY3130">
        <v>3.23255E-2</v>
      </c>
      <c r="FZ3130">
        <v>0</v>
      </c>
      <c r="GA3130">
        <v>0</v>
      </c>
    </row>
    <row r="3131" spans="1:183" x14ac:dyDescent="0.3">
      <c r="A3131" t="s">
        <v>73</v>
      </c>
      <c r="B3131" t="s">
        <v>53</v>
      </c>
      <c r="C3131" t="s">
        <v>54</v>
      </c>
      <c r="D3131" s="6">
        <v>44792</v>
      </c>
      <c r="FZ3131">
        <v>0</v>
      </c>
      <c r="GA3131">
        <v>1</v>
      </c>
    </row>
    <row r="3132" spans="1:183" x14ac:dyDescent="0.3">
      <c r="A3132" t="s">
        <v>73</v>
      </c>
      <c r="B3132" t="s">
        <v>53</v>
      </c>
      <c r="C3132" t="s">
        <v>54</v>
      </c>
      <c r="D3132" s="6">
        <v>44806</v>
      </c>
      <c r="FZ3132">
        <v>0</v>
      </c>
      <c r="GA3132">
        <v>1</v>
      </c>
    </row>
    <row r="3133" spans="1:183" x14ac:dyDescent="0.3">
      <c r="A3133" t="s">
        <v>73</v>
      </c>
      <c r="B3133" t="s">
        <v>53</v>
      </c>
      <c r="C3133" t="s">
        <v>54</v>
      </c>
      <c r="D3133" s="6">
        <v>44809</v>
      </c>
      <c r="E3133" s="46">
        <v>19</v>
      </c>
      <c r="F3133">
        <v>22</v>
      </c>
      <c r="G3133">
        <v>19</v>
      </c>
      <c r="H3133">
        <v>20</v>
      </c>
      <c r="I3133">
        <v>1064</v>
      </c>
      <c r="J3133">
        <v>66062</v>
      </c>
      <c r="K3133">
        <v>1.014966</v>
      </c>
      <c r="L3133">
        <v>0.88793100000000003</v>
      </c>
      <c r="M3133">
        <v>0.78449720000000001</v>
      </c>
      <c r="N3133">
        <v>0.73315699999999995</v>
      </c>
      <c r="O3133">
        <v>0.70705220000000002</v>
      </c>
      <c r="P3133">
        <v>0.66165980000000002</v>
      </c>
      <c r="Q3133">
        <v>0.68708440000000004</v>
      </c>
      <c r="R3133">
        <v>0.71275529999999998</v>
      </c>
      <c r="S3133">
        <v>0.74220560000000002</v>
      </c>
      <c r="T3133">
        <v>0.912439</v>
      </c>
      <c r="U3133">
        <v>1.0826229999999999</v>
      </c>
      <c r="V3133">
        <v>1.391864</v>
      </c>
      <c r="W3133">
        <v>1.7715749999999999</v>
      </c>
      <c r="X3133">
        <v>2.1441240000000001</v>
      </c>
      <c r="Y3133">
        <v>2.4630920000000001</v>
      </c>
      <c r="Z3133">
        <v>2.8236379999999999</v>
      </c>
      <c r="AA3133">
        <v>3.0083579999999999</v>
      </c>
      <c r="AB3133">
        <v>3.2249349999999999</v>
      </c>
      <c r="AC3133">
        <v>3.318292</v>
      </c>
      <c r="AD3133">
        <v>3.1047829999999998</v>
      </c>
      <c r="AE3133">
        <v>2.867842</v>
      </c>
      <c r="AF3133">
        <v>2.569445</v>
      </c>
      <c r="AG3133">
        <v>2.1750509999999998</v>
      </c>
      <c r="AH3133">
        <v>1.7653270000000001</v>
      </c>
      <c r="AI3133">
        <v>-5.8754199999999999E-2</v>
      </c>
      <c r="AJ3133">
        <v>-1.9217100000000001E-2</v>
      </c>
      <c r="AK3133">
        <v>-3.8393400000000001E-2</v>
      </c>
      <c r="AL3133">
        <v>-2.0449599999999998E-2</v>
      </c>
      <c r="AM3133">
        <v>2.4896600000000001E-2</v>
      </c>
      <c r="AN3133">
        <v>1.2936100000000001E-2</v>
      </c>
      <c r="AO3133">
        <v>9.0206000000000001E-3</v>
      </c>
      <c r="AP3133">
        <v>-7.6870999999999997E-3</v>
      </c>
      <c r="AQ3133">
        <v>-4.31565E-2</v>
      </c>
      <c r="AR3133">
        <v>7.4522E-3</v>
      </c>
      <c r="AS3133">
        <v>8.7569999999999998E-4</v>
      </c>
      <c r="AT3133">
        <v>3.569E-4</v>
      </c>
      <c r="AU3133">
        <v>-3.5323199999999999E-2</v>
      </c>
      <c r="AV3133">
        <v>-0.1468641</v>
      </c>
      <c r="AW3133">
        <v>-0.27231470000000002</v>
      </c>
      <c r="AX3133">
        <v>-0.3033498</v>
      </c>
      <c r="AY3133">
        <v>-0.28660039999999998</v>
      </c>
      <c r="AZ3133">
        <v>-0.27053630000000001</v>
      </c>
      <c r="BA3133">
        <v>0.34064650000000002</v>
      </c>
      <c r="BB3133">
        <v>0.43095650000000002</v>
      </c>
      <c r="BC3133">
        <v>9.1719700000000001E-2</v>
      </c>
      <c r="BD3133">
        <v>-7.4253000000000001E-3</v>
      </c>
      <c r="BE3133">
        <v>-0.23145840000000001</v>
      </c>
      <c r="BF3133">
        <v>-0.19202939999999999</v>
      </c>
      <c r="BG3133">
        <v>-2.6345500000000001E-2</v>
      </c>
      <c r="BH3133">
        <v>1.0104E-2</v>
      </c>
      <c r="BI3133">
        <v>-1.07639E-2</v>
      </c>
      <c r="BJ3133">
        <v>5.9497999999999999E-3</v>
      </c>
      <c r="BK3133">
        <v>4.7615299999999999E-2</v>
      </c>
      <c r="BL3133">
        <v>3.1741199999999997E-2</v>
      </c>
      <c r="BM3133">
        <v>2.71688E-2</v>
      </c>
      <c r="BN3133">
        <v>1.30367E-2</v>
      </c>
      <c r="BO3133">
        <v>-1.8071799999999999E-2</v>
      </c>
      <c r="BP3133">
        <v>3.7950600000000001E-2</v>
      </c>
      <c r="BQ3133">
        <v>3.551E-2</v>
      </c>
      <c r="BR3133">
        <v>4.2830899999999998E-2</v>
      </c>
      <c r="BS3133">
        <v>1.3602599999999999E-2</v>
      </c>
      <c r="BT3133">
        <v>-9.50902E-2</v>
      </c>
      <c r="BU3133">
        <v>-0.2187538</v>
      </c>
      <c r="BV3133">
        <v>-0.2483947</v>
      </c>
      <c r="BW3133">
        <v>-0.2320152</v>
      </c>
      <c r="BX3133">
        <v>-0.21609129999999999</v>
      </c>
      <c r="BY3133">
        <v>0.3905594</v>
      </c>
      <c r="BZ3133">
        <v>0.47697650000000003</v>
      </c>
      <c r="CA3133">
        <v>0.13711960000000001</v>
      </c>
      <c r="CB3133">
        <v>3.7694699999999998E-2</v>
      </c>
      <c r="CC3133">
        <v>-0.18381339999999999</v>
      </c>
      <c r="CD3133">
        <v>-0.1464744</v>
      </c>
      <c r="CE3133">
        <v>-3.8993000000000001E-3</v>
      </c>
      <c r="CF3133">
        <v>3.04117E-2</v>
      </c>
      <c r="CG3133">
        <v>8.3721999999999998E-3</v>
      </c>
      <c r="CH3133">
        <v>2.4233999999999999E-2</v>
      </c>
      <c r="CI3133">
        <v>6.3350299999999998E-2</v>
      </c>
      <c r="CJ3133">
        <v>4.47655E-2</v>
      </c>
      <c r="CK3133">
        <v>3.9738200000000001E-2</v>
      </c>
      <c r="CL3133">
        <v>2.7389899999999998E-2</v>
      </c>
      <c r="CM3133">
        <v>-6.9819999999999995E-4</v>
      </c>
      <c r="CN3133">
        <v>5.9073599999999997E-2</v>
      </c>
      <c r="CO3133">
        <v>5.9497599999999998E-2</v>
      </c>
      <c r="CP3133">
        <v>7.2248199999999999E-2</v>
      </c>
      <c r="CQ3133">
        <v>4.74884E-2</v>
      </c>
      <c r="CR3133">
        <v>-5.9231800000000001E-2</v>
      </c>
      <c r="CS3133">
        <v>-0.18165780000000001</v>
      </c>
      <c r="CT3133">
        <v>-0.21033299999999999</v>
      </c>
      <c r="CU3133">
        <v>-0.19420970000000001</v>
      </c>
      <c r="CV3133">
        <v>-0.17838280000000001</v>
      </c>
      <c r="CW3133">
        <v>0.42512889999999998</v>
      </c>
      <c r="CX3133">
        <v>0.50884980000000002</v>
      </c>
      <c r="CY3133">
        <v>0.1685635</v>
      </c>
      <c r="CZ3133">
        <v>6.8944800000000001E-2</v>
      </c>
      <c r="DA3133">
        <v>-0.15081459999999999</v>
      </c>
      <c r="DB3133">
        <v>-0.1149231</v>
      </c>
      <c r="DC3133">
        <v>1.8546900000000002E-2</v>
      </c>
      <c r="DD3133">
        <v>5.0719500000000001E-2</v>
      </c>
      <c r="DE3133">
        <v>2.7508299999999999E-2</v>
      </c>
      <c r="DF3133">
        <v>4.2518100000000003E-2</v>
      </c>
      <c r="DG3133">
        <v>7.9085199999999994E-2</v>
      </c>
      <c r="DH3133">
        <v>5.7789899999999998E-2</v>
      </c>
      <c r="DI3133">
        <v>5.2307600000000003E-2</v>
      </c>
      <c r="DJ3133">
        <v>4.1743099999999998E-2</v>
      </c>
      <c r="DK3133">
        <v>1.66754E-2</v>
      </c>
      <c r="DL3133">
        <v>8.0196699999999996E-2</v>
      </c>
      <c r="DM3133">
        <v>8.3485199999999996E-2</v>
      </c>
      <c r="DN3133">
        <v>0.10166559999999999</v>
      </c>
      <c r="DO3133">
        <v>8.1374299999999997E-2</v>
      </c>
      <c r="DP3133">
        <v>-2.3373399999999999E-2</v>
      </c>
      <c r="DQ3133">
        <v>-0.14456169999999999</v>
      </c>
      <c r="DR3133">
        <v>-0.17227120000000001</v>
      </c>
      <c r="DS3133">
        <v>-0.15640409999999999</v>
      </c>
      <c r="DT3133">
        <v>-0.1406744</v>
      </c>
      <c r="DU3133">
        <v>0.45969850000000001</v>
      </c>
      <c r="DV3133">
        <v>0.54072310000000001</v>
      </c>
      <c r="DW3133">
        <v>0.2000073</v>
      </c>
      <c r="DX3133">
        <v>0.1001948</v>
      </c>
      <c r="DY3133">
        <v>-0.1178158</v>
      </c>
      <c r="DZ3133">
        <v>-8.3371799999999996E-2</v>
      </c>
      <c r="EA3133">
        <v>5.0955599999999997E-2</v>
      </c>
      <c r="EB3133">
        <v>8.0040600000000003E-2</v>
      </c>
      <c r="EC3133">
        <v>5.5137800000000001E-2</v>
      </c>
      <c r="ED3133">
        <v>6.8917500000000007E-2</v>
      </c>
      <c r="EE3133">
        <v>0.10180400000000001</v>
      </c>
      <c r="EF3133">
        <v>7.6594899999999994E-2</v>
      </c>
      <c r="EG3133">
        <v>7.0455799999999999E-2</v>
      </c>
      <c r="EH3133">
        <v>6.2466899999999999E-2</v>
      </c>
      <c r="EI3133">
        <v>4.1760100000000001E-2</v>
      </c>
      <c r="EJ3133">
        <v>0.110695</v>
      </c>
      <c r="EK3133">
        <v>0.1181195</v>
      </c>
      <c r="EL3133">
        <v>0.1441395</v>
      </c>
      <c r="EM3133">
        <v>0.1303001</v>
      </c>
      <c r="EN3133">
        <v>2.8400399999999999E-2</v>
      </c>
      <c r="EO3133">
        <v>-9.1000899999999996E-2</v>
      </c>
      <c r="EP3133">
        <v>-0.11731610000000001</v>
      </c>
      <c r="EQ3133">
        <v>-0.1018189</v>
      </c>
      <c r="ER3133">
        <v>-8.6229399999999998E-2</v>
      </c>
      <c r="ES3133">
        <v>0.50961140000000005</v>
      </c>
      <c r="ET3133">
        <v>0.58674309999999996</v>
      </c>
      <c r="EU3133">
        <v>0.24540719999999999</v>
      </c>
      <c r="EV3133">
        <v>0.14531479999999999</v>
      </c>
      <c r="EW3133">
        <v>-7.0170800000000005E-2</v>
      </c>
      <c r="EX3133">
        <v>-3.7816700000000002E-2</v>
      </c>
      <c r="EY3133">
        <v>70.897120000000001</v>
      </c>
      <c r="EZ3133">
        <v>70.139420000000001</v>
      </c>
      <c r="FA3133">
        <v>68.707210000000003</v>
      </c>
      <c r="FB3133">
        <v>67.282210000000006</v>
      </c>
      <c r="FC3133">
        <v>66.289420000000007</v>
      </c>
      <c r="FD3133">
        <v>65.732209999999995</v>
      </c>
      <c r="FE3133">
        <v>65.092789999999994</v>
      </c>
      <c r="FF3133">
        <v>66.639420000000001</v>
      </c>
      <c r="FG3133">
        <v>72.318269999999998</v>
      </c>
      <c r="FH3133">
        <v>79.236059999999995</v>
      </c>
      <c r="FI3133">
        <v>86.653850000000006</v>
      </c>
      <c r="FJ3133">
        <v>93.986059999999995</v>
      </c>
      <c r="FK3133">
        <v>99.968270000000004</v>
      </c>
      <c r="FL3133">
        <v>104.4683</v>
      </c>
      <c r="FM3133">
        <v>109.0149</v>
      </c>
      <c r="FN3133">
        <v>110.8827</v>
      </c>
      <c r="FO3133">
        <v>110.90049999999999</v>
      </c>
      <c r="FP3133">
        <v>109.95</v>
      </c>
      <c r="FQ3133">
        <v>106.325</v>
      </c>
      <c r="FR3133">
        <v>99.267790000000005</v>
      </c>
      <c r="FS3133">
        <v>93.832210000000003</v>
      </c>
      <c r="FT3133">
        <v>88.903850000000006</v>
      </c>
      <c r="FU3133">
        <v>83.193269999999998</v>
      </c>
      <c r="FV3133">
        <v>79.996629999999996</v>
      </c>
      <c r="FW3133">
        <v>0.63055890000000003</v>
      </c>
      <c r="FX3133">
        <v>3.08084E-2</v>
      </c>
      <c r="FY3133">
        <v>4.4832900000000002E-2</v>
      </c>
      <c r="FZ3133">
        <v>0</v>
      </c>
      <c r="GA3133">
        <v>0</v>
      </c>
    </row>
    <row r="3134" spans="1:183" x14ac:dyDescent="0.3">
      <c r="A3134" t="s">
        <v>73</v>
      </c>
      <c r="B3134" t="s">
        <v>53</v>
      </c>
      <c r="C3134" t="s">
        <v>54</v>
      </c>
      <c r="D3134" s="6">
        <v>44810</v>
      </c>
      <c r="E3134" s="46">
        <v>18</v>
      </c>
      <c r="F3134">
        <v>21</v>
      </c>
      <c r="G3134">
        <v>18</v>
      </c>
      <c r="H3134">
        <v>20</v>
      </c>
      <c r="I3134">
        <v>1062</v>
      </c>
      <c r="J3134">
        <v>65981</v>
      </c>
      <c r="K3134">
        <v>1.474237</v>
      </c>
      <c r="L3134">
        <v>1.2923690000000001</v>
      </c>
      <c r="M3134">
        <v>1.1195109999999999</v>
      </c>
      <c r="N3134">
        <v>0.99574640000000003</v>
      </c>
      <c r="O3134">
        <v>0.88950989999999996</v>
      </c>
      <c r="P3134">
        <v>0.87734219999999996</v>
      </c>
      <c r="Q3134">
        <v>0.92100499999999996</v>
      </c>
      <c r="R3134">
        <v>0.96114440000000001</v>
      </c>
      <c r="S3134">
        <v>1.0173410000000001</v>
      </c>
      <c r="T3134">
        <v>1.1866460000000001</v>
      </c>
      <c r="U3134">
        <v>1.405826</v>
      </c>
      <c r="V3134">
        <v>1.7207809999999999</v>
      </c>
      <c r="W3134">
        <v>2.1366649999999998</v>
      </c>
      <c r="X3134">
        <v>2.5447760000000001</v>
      </c>
      <c r="Y3134">
        <v>2.7154319999999998</v>
      </c>
      <c r="Z3134">
        <v>2.8512309999999998</v>
      </c>
      <c r="AA3134">
        <v>2.93058</v>
      </c>
      <c r="AB3134">
        <v>2.9350079999999998</v>
      </c>
      <c r="AC3134">
        <v>2.7329400000000001</v>
      </c>
      <c r="AD3134">
        <v>2.5632410000000001</v>
      </c>
      <c r="AE3134">
        <v>2.4004340000000002</v>
      </c>
      <c r="AF3134">
        <v>2.1549849999999999</v>
      </c>
      <c r="AG3134">
        <v>1.8646430000000001</v>
      </c>
      <c r="AH3134">
        <v>1.5370889999999999</v>
      </c>
      <c r="AI3134">
        <v>-0.21574840000000001</v>
      </c>
      <c r="AJ3134">
        <v>-0.13404250000000001</v>
      </c>
      <c r="AK3134">
        <v>-0.1214187</v>
      </c>
      <c r="AL3134">
        <v>-9.4564499999999996E-2</v>
      </c>
      <c r="AM3134">
        <v>-7.9827800000000004E-2</v>
      </c>
      <c r="AN3134">
        <v>-4.5121500000000002E-2</v>
      </c>
      <c r="AO3134">
        <v>-3.9758599999999998E-2</v>
      </c>
      <c r="AP3134">
        <v>-4.7498499999999999E-2</v>
      </c>
      <c r="AQ3134">
        <v>-3.4000000000000002E-2</v>
      </c>
      <c r="AR3134">
        <v>5.5891999999999999E-3</v>
      </c>
      <c r="AS3134">
        <v>-4.1783399999999998E-2</v>
      </c>
      <c r="AT3134">
        <v>-9.3531500000000004E-2</v>
      </c>
      <c r="AU3134">
        <v>-0.16506789999999999</v>
      </c>
      <c r="AV3134">
        <v>-0.2471073</v>
      </c>
      <c r="AW3134">
        <v>-0.29213080000000002</v>
      </c>
      <c r="AX3134">
        <v>-0.31661810000000001</v>
      </c>
      <c r="AY3134">
        <v>-0.18650639999999999</v>
      </c>
      <c r="AZ3134">
        <v>0.15990370000000001</v>
      </c>
      <c r="BA3134">
        <v>0.2402244</v>
      </c>
      <c r="BB3134">
        <v>0.20700470000000001</v>
      </c>
      <c r="BC3134">
        <v>-5.1995100000000002E-2</v>
      </c>
      <c r="BD3134">
        <v>-0.3227604</v>
      </c>
      <c r="BE3134">
        <v>-0.21119650000000001</v>
      </c>
      <c r="BF3134">
        <v>-0.13347339999999999</v>
      </c>
      <c r="BG3134">
        <v>-0.1721395</v>
      </c>
      <c r="BH3134">
        <v>-9.3692399999999995E-2</v>
      </c>
      <c r="BI3134">
        <v>-8.5341600000000004E-2</v>
      </c>
      <c r="BJ3134">
        <v>-6.2675999999999996E-2</v>
      </c>
      <c r="BK3134">
        <v>-5.2189800000000001E-2</v>
      </c>
      <c r="BL3134">
        <v>-1.91588E-2</v>
      </c>
      <c r="BM3134">
        <v>-1.4340200000000001E-2</v>
      </c>
      <c r="BN3134">
        <v>-1.9680199999999998E-2</v>
      </c>
      <c r="BO3134">
        <v>-2.2071E-3</v>
      </c>
      <c r="BP3134">
        <v>4.2042700000000002E-2</v>
      </c>
      <c r="BQ3134">
        <v>-3.055E-4</v>
      </c>
      <c r="BR3134">
        <v>-4.63492E-2</v>
      </c>
      <c r="BS3134">
        <v>-0.1135983</v>
      </c>
      <c r="BT3134">
        <v>-0.19255459999999999</v>
      </c>
      <c r="BU3134">
        <v>-0.23834730000000001</v>
      </c>
      <c r="BV3134">
        <v>-0.26435829999999999</v>
      </c>
      <c r="BW3134">
        <v>-0.1356858</v>
      </c>
      <c r="BX3134">
        <v>0.20784349999999999</v>
      </c>
      <c r="BY3134">
        <v>0.28684369999999998</v>
      </c>
      <c r="BZ3134">
        <v>0.24854660000000001</v>
      </c>
      <c r="CA3134">
        <v>-9.7938000000000001E-3</v>
      </c>
      <c r="CB3134">
        <v>-0.27797519999999998</v>
      </c>
      <c r="CC3134">
        <v>-0.16797500000000001</v>
      </c>
      <c r="CD3134">
        <v>-9.3233399999999994E-2</v>
      </c>
      <c r="CE3134">
        <v>-0.14193620000000001</v>
      </c>
      <c r="CF3134">
        <v>-6.5746100000000002E-2</v>
      </c>
      <c r="CG3134">
        <v>-6.0354600000000001E-2</v>
      </c>
      <c r="CH3134">
        <v>-4.05902E-2</v>
      </c>
      <c r="CI3134">
        <v>-3.3047899999999998E-2</v>
      </c>
      <c r="CJ3134">
        <v>-1.1770999999999999E-3</v>
      </c>
      <c r="CK3134">
        <v>3.2645999999999999E-3</v>
      </c>
      <c r="CL3134">
        <v>-4.1330000000000002E-4</v>
      </c>
      <c r="CM3134">
        <v>1.98126E-2</v>
      </c>
      <c r="CN3134">
        <v>6.7290299999999997E-2</v>
      </c>
      <c r="CO3134">
        <v>2.8421999999999999E-2</v>
      </c>
      <c r="CP3134">
        <v>-1.36709E-2</v>
      </c>
      <c r="CQ3134">
        <v>-7.7950599999999995E-2</v>
      </c>
      <c r="CR3134">
        <v>-0.15477170000000001</v>
      </c>
      <c r="CS3134">
        <v>-0.201097</v>
      </c>
      <c r="CT3134">
        <v>-0.22816330000000001</v>
      </c>
      <c r="CU3134">
        <v>-0.1004877</v>
      </c>
      <c r="CV3134">
        <v>0.2410465</v>
      </c>
      <c r="CW3134">
        <v>0.31913209999999997</v>
      </c>
      <c r="CX3134">
        <v>0.27731840000000002</v>
      </c>
      <c r="CY3134">
        <v>1.94346E-2</v>
      </c>
      <c r="CZ3134">
        <v>-0.24695710000000001</v>
      </c>
      <c r="DA3134">
        <v>-0.13803989999999999</v>
      </c>
      <c r="DB3134">
        <v>-6.5363299999999999E-2</v>
      </c>
      <c r="DC3134">
        <v>-0.11173279999999999</v>
      </c>
      <c r="DD3134">
        <v>-3.7799800000000001E-2</v>
      </c>
      <c r="DE3134">
        <v>-3.5367700000000002E-2</v>
      </c>
      <c r="DF3134">
        <v>-1.8504300000000001E-2</v>
      </c>
      <c r="DG3134">
        <v>-1.3905900000000001E-2</v>
      </c>
      <c r="DH3134">
        <v>1.6804699999999999E-2</v>
      </c>
      <c r="DI3134">
        <v>2.08694E-2</v>
      </c>
      <c r="DJ3134">
        <v>1.8853600000000002E-2</v>
      </c>
      <c r="DK3134">
        <v>4.18322E-2</v>
      </c>
      <c r="DL3134">
        <v>9.2537900000000006E-2</v>
      </c>
      <c r="DM3134">
        <v>5.7149499999999999E-2</v>
      </c>
      <c r="DN3134">
        <v>1.90075E-2</v>
      </c>
      <c r="DO3134">
        <v>-4.2302899999999997E-2</v>
      </c>
      <c r="DP3134">
        <v>-0.1169887</v>
      </c>
      <c r="DQ3134">
        <v>-0.16384679999999999</v>
      </c>
      <c r="DR3134">
        <v>-0.19196830000000001</v>
      </c>
      <c r="DS3134">
        <v>-6.52895E-2</v>
      </c>
      <c r="DT3134">
        <v>0.27424949999999998</v>
      </c>
      <c r="DU3134">
        <v>0.35142040000000002</v>
      </c>
      <c r="DV3134">
        <v>0.30609019999999998</v>
      </c>
      <c r="DW3134">
        <v>4.8662999999999998E-2</v>
      </c>
      <c r="DX3134">
        <v>-0.21593909999999999</v>
      </c>
      <c r="DY3134">
        <v>-0.1081049</v>
      </c>
      <c r="DZ3134">
        <v>-3.74933E-2</v>
      </c>
      <c r="EA3134">
        <v>-6.8123900000000001E-2</v>
      </c>
      <c r="EB3134">
        <v>2.5503000000000001E-3</v>
      </c>
      <c r="EC3134">
        <v>7.0949999999999995E-4</v>
      </c>
      <c r="ED3134">
        <v>1.3384200000000001E-2</v>
      </c>
      <c r="EE3134">
        <v>1.3732100000000001E-2</v>
      </c>
      <c r="EF3134">
        <v>4.2767399999999997E-2</v>
      </c>
      <c r="EG3134">
        <v>4.62879E-2</v>
      </c>
      <c r="EH3134">
        <v>4.6671999999999998E-2</v>
      </c>
      <c r="EI3134">
        <v>7.3625099999999999E-2</v>
      </c>
      <c r="EJ3134">
        <v>0.12899150000000001</v>
      </c>
      <c r="EK3134">
        <v>9.8627400000000004E-2</v>
      </c>
      <c r="EL3134">
        <v>6.6189799999999993E-2</v>
      </c>
      <c r="EM3134">
        <v>9.1666999999999998E-3</v>
      </c>
      <c r="EN3134">
        <v>-6.2436100000000001E-2</v>
      </c>
      <c r="EO3134">
        <v>-0.1100633</v>
      </c>
      <c r="EP3134">
        <v>-0.13970840000000001</v>
      </c>
      <c r="EQ3134">
        <v>-1.4468999999999999E-2</v>
      </c>
      <c r="ER3134">
        <v>0.32218940000000001</v>
      </c>
      <c r="ES3134">
        <v>0.3980397</v>
      </c>
      <c r="ET3134">
        <v>0.3476321</v>
      </c>
      <c r="EU3134">
        <v>9.0864299999999995E-2</v>
      </c>
      <c r="EV3134">
        <v>-0.1711539</v>
      </c>
      <c r="EW3134">
        <v>-6.4883399999999994E-2</v>
      </c>
      <c r="EX3134">
        <v>2.7466999999999999E-3</v>
      </c>
      <c r="EY3134">
        <v>76.46875</v>
      </c>
      <c r="EZ3134">
        <v>75.756249999999994</v>
      </c>
      <c r="FA3134">
        <v>74.487499999999997</v>
      </c>
      <c r="FB3134">
        <v>72.493750000000006</v>
      </c>
      <c r="FC3134">
        <v>71.712500000000006</v>
      </c>
      <c r="FD3134">
        <v>70.712500000000006</v>
      </c>
      <c r="FE3134">
        <v>70.931250000000006</v>
      </c>
      <c r="FF3134">
        <v>72.881249999999994</v>
      </c>
      <c r="FG3134">
        <v>78.55</v>
      </c>
      <c r="FH3134">
        <v>83.931250000000006</v>
      </c>
      <c r="FI3134">
        <v>91.643749999999997</v>
      </c>
      <c r="FJ3134">
        <v>98.96875</v>
      </c>
      <c r="FK3134">
        <v>104.5187</v>
      </c>
      <c r="FL3134">
        <v>108.86879999999999</v>
      </c>
      <c r="FM3134">
        <v>105.675</v>
      </c>
      <c r="FN3134">
        <v>104.05629999999999</v>
      </c>
      <c r="FO3134">
        <v>103.0438</v>
      </c>
      <c r="FP3134">
        <v>99.375</v>
      </c>
      <c r="FQ3134">
        <v>96.1</v>
      </c>
      <c r="FR3134">
        <v>90.318749999999994</v>
      </c>
      <c r="FS3134">
        <v>84.775000000000006</v>
      </c>
      <c r="FT3134">
        <v>81.287499999999994</v>
      </c>
      <c r="FU3134">
        <v>79.456249999999997</v>
      </c>
      <c r="FV3134">
        <v>77.525000000000006</v>
      </c>
      <c r="FW3134">
        <v>0.65982249999999998</v>
      </c>
      <c r="FX3134">
        <v>2.9492500000000001E-2</v>
      </c>
      <c r="FY3134">
        <v>3.4657599999999997E-2</v>
      </c>
      <c r="FZ3134">
        <v>0</v>
      </c>
      <c r="GA3134">
        <v>0</v>
      </c>
    </row>
    <row r="3135" spans="1:183" x14ac:dyDescent="0.3">
      <c r="A3135" t="s">
        <v>73</v>
      </c>
      <c r="B3135" t="s">
        <v>53</v>
      </c>
      <c r="C3135" t="s">
        <v>54</v>
      </c>
      <c r="D3135" s="6">
        <v>44811</v>
      </c>
      <c r="E3135" s="46">
        <v>17</v>
      </c>
      <c r="F3135">
        <v>20</v>
      </c>
      <c r="G3135">
        <v>17</v>
      </c>
      <c r="H3135">
        <v>20</v>
      </c>
      <c r="I3135">
        <v>1060</v>
      </c>
      <c r="J3135">
        <v>65923</v>
      </c>
      <c r="K3135">
        <v>1.3408420000000001</v>
      </c>
      <c r="L3135">
        <v>1.1579410000000001</v>
      </c>
      <c r="M3135">
        <v>1.0250079999999999</v>
      </c>
      <c r="N3135">
        <v>0.93890010000000002</v>
      </c>
      <c r="O3135">
        <v>0.86174859999999998</v>
      </c>
      <c r="P3135">
        <v>0.80562</v>
      </c>
      <c r="Q3135">
        <v>0.84795679999999996</v>
      </c>
      <c r="R3135">
        <v>0.82572500000000004</v>
      </c>
      <c r="S3135">
        <v>0.84718789999999999</v>
      </c>
      <c r="T3135">
        <v>0.91974359999999999</v>
      </c>
      <c r="U3135">
        <v>1.038162</v>
      </c>
      <c r="V3135">
        <v>1.2392240000000001</v>
      </c>
      <c r="W3135">
        <v>1.5175149999999999</v>
      </c>
      <c r="X3135">
        <v>1.7612779999999999</v>
      </c>
      <c r="Y3135">
        <v>2.0269620000000002</v>
      </c>
      <c r="Z3135">
        <v>2.298489</v>
      </c>
      <c r="AA3135">
        <v>2.4362680000000001</v>
      </c>
      <c r="AB3135">
        <v>2.5546660000000001</v>
      </c>
      <c r="AC3135">
        <v>2.5412370000000002</v>
      </c>
      <c r="AD3135">
        <v>2.2649900000000001</v>
      </c>
      <c r="AE3135">
        <v>2.0201929999999999</v>
      </c>
      <c r="AF3135">
        <v>1.850082</v>
      </c>
      <c r="AG3135">
        <v>1.532451</v>
      </c>
      <c r="AH3135">
        <v>1.2642819999999999</v>
      </c>
      <c r="AI3135">
        <v>-5.3853999999999999E-2</v>
      </c>
      <c r="AJ3135">
        <v>-4.8863299999999998E-2</v>
      </c>
      <c r="AK3135">
        <v>-1.9496599999999999E-2</v>
      </c>
      <c r="AL3135">
        <v>-1.62203E-2</v>
      </c>
      <c r="AM3135">
        <v>6.4159999999999998E-4</v>
      </c>
      <c r="AN3135">
        <v>-2.6092400000000002E-2</v>
      </c>
      <c r="AO3135">
        <v>-2.9755400000000001E-2</v>
      </c>
      <c r="AP3135">
        <v>-8.98365E-2</v>
      </c>
      <c r="AQ3135">
        <v>-8.34786E-2</v>
      </c>
      <c r="AR3135">
        <v>-0.1118116</v>
      </c>
      <c r="AS3135">
        <v>-0.1146847</v>
      </c>
      <c r="AT3135">
        <v>-8.0188499999999996E-2</v>
      </c>
      <c r="AU3135">
        <v>-4.6385099999999999E-2</v>
      </c>
      <c r="AV3135">
        <v>-7.6564699999999999E-2</v>
      </c>
      <c r="AW3135">
        <v>-0.1113857</v>
      </c>
      <c r="AX3135">
        <v>-0.15284120000000001</v>
      </c>
      <c r="AY3135">
        <v>0.1941869</v>
      </c>
      <c r="AZ3135">
        <v>0.29361090000000001</v>
      </c>
      <c r="BA3135">
        <v>0.24395829999999999</v>
      </c>
      <c r="BB3135">
        <v>0.1016374</v>
      </c>
      <c r="BC3135">
        <v>-0.32455279999999997</v>
      </c>
      <c r="BD3135">
        <v>-0.31298490000000001</v>
      </c>
      <c r="BE3135">
        <v>-0.2327814</v>
      </c>
      <c r="BF3135">
        <v>-0.1810196</v>
      </c>
      <c r="BG3135">
        <v>-1.7059600000000001E-2</v>
      </c>
      <c r="BH3135">
        <v>-1.49441E-2</v>
      </c>
      <c r="BI3135">
        <v>1.1595100000000001E-2</v>
      </c>
      <c r="BJ3135">
        <v>1.34652E-2</v>
      </c>
      <c r="BK3135">
        <v>2.7517699999999999E-2</v>
      </c>
      <c r="BL3135">
        <v>-3.1673000000000001E-3</v>
      </c>
      <c r="BM3135">
        <v>-6.2908E-3</v>
      </c>
      <c r="BN3135">
        <v>-6.6657900000000006E-2</v>
      </c>
      <c r="BO3135">
        <v>-5.5758500000000003E-2</v>
      </c>
      <c r="BP3135">
        <v>-8.0299400000000007E-2</v>
      </c>
      <c r="BQ3135">
        <v>-7.9614699999999997E-2</v>
      </c>
      <c r="BR3135">
        <v>-4.3573000000000001E-2</v>
      </c>
      <c r="BS3135">
        <v>-7.4371000000000003E-3</v>
      </c>
      <c r="BT3135">
        <v>-3.3978399999999999E-2</v>
      </c>
      <c r="BU3135">
        <v>-6.6799399999999995E-2</v>
      </c>
      <c r="BV3135">
        <v>-0.1068284</v>
      </c>
      <c r="BW3135">
        <v>0.24018780000000001</v>
      </c>
      <c r="BX3135">
        <v>0.33785609999999999</v>
      </c>
      <c r="BY3135">
        <v>0.28676380000000001</v>
      </c>
      <c r="BZ3135">
        <v>0.14127500000000001</v>
      </c>
      <c r="CA3135">
        <v>-0.28258369999999999</v>
      </c>
      <c r="CB3135">
        <v>-0.2697425</v>
      </c>
      <c r="CC3135">
        <v>-0.19434950000000001</v>
      </c>
      <c r="CD3135">
        <v>-0.14540439999999999</v>
      </c>
      <c r="CE3135">
        <v>8.4241000000000003E-3</v>
      </c>
      <c r="CF3135">
        <v>8.5483E-3</v>
      </c>
      <c r="CG3135">
        <v>3.3129100000000002E-2</v>
      </c>
      <c r="CH3135">
        <v>3.4025300000000001E-2</v>
      </c>
      <c r="CI3135">
        <v>4.6132100000000002E-2</v>
      </c>
      <c r="CJ3135">
        <v>1.27105E-2</v>
      </c>
      <c r="CK3135">
        <v>9.9606999999999994E-3</v>
      </c>
      <c r="CL3135">
        <v>-5.0604499999999997E-2</v>
      </c>
      <c r="CM3135">
        <v>-3.6559700000000001E-2</v>
      </c>
      <c r="CN3135">
        <v>-5.8474100000000001E-2</v>
      </c>
      <c r="CO3135">
        <v>-5.5325300000000001E-2</v>
      </c>
      <c r="CP3135">
        <v>-1.8213199999999999E-2</v>
      </c>
      <c r="CQ3135">
        <v>1.9538199999999999E-2</v>
      </c>
      <c r="CR3135">
        <v>-4.4831999999999997E-3</v>
      </c>
      <c r="CS3135">
        <v>-3.5919E-2</v>
      </c>
      <c r="CT3135">
        <v>-7.4960100000000002E-2</v>
      </c>
      <c r="CU3135">
        <v>0.27204780000000001</v>
      </c>
      <c r="CV3135">
        <v>0.3685002</v>
      </c>
      <c r="CW3135">
        <v>0.31641079999999999</v>
      </c>
      <c r="CX3135">
        <v>0.16872780000000001</v>
      </c>
      <c r="CY3135">
        <v>-0.25351590000000002</v>
      </c>
      <c r="CZ3135">
        <v>-0.2397929</v>
      </c>
      <c r="DA3135">
        <v>-0.16773170000000001</v>
      </c>
      <c r="DB3135">
        <v>-0.12073739999999999</v>
      </c>
      <c r="DC3135">
        <v>3.3907800000000002E-2</v>
      </c>
      <c r="DD3135">
        <v>3.2040699999999998E-2</v>
      </c>
      <c r="DE3135">
        <v>5.4663099999999999E-2</v>
      </c>
      <c r="DF3135">
        <v>5.4585399999999999E-2</v>
      </c>
      <c r="DG3135">
        <v>6.4746399999999996E-2</v>
      </c>
      <c r="DH3135">
        <v>2.8588300000000001E-2</v>
      </c>
      <c r="DI3135">
        <v>2.6212200000000001E-2</v>
      </c>
      <c r="DJ3135">
        <v>-3.4551100000000001E-2</v>
      </c>
      <c r="DK3135">
        <v>-1.7360799999999999E-2</v>
      </c>
      <c r="DL3135">
        <v>-3.6648899999999998E-2</v>
      </c>
      <c r="DM3135">
        <v>-3.1035900000000002E-2</v>
      </c>
      <c r="DN3135">
        <v>7.1466000000000003E-3</v>
      </c>
      <c r="DO3135">
        <v>4.6513600000000002E-2</v>
      </c>
      <c r="DP3135">
        <v>2.50119E-2</v>
      </c>
      <c r="DQ3135">
        <v>-5.0385999999999998E-3</v>
      </c>
      <c r="DR3135">
        <v>-4.3091699999999997E-2</v>
      </c>
      <c r="DS3135">
        <v>0.30390790000000001</v>
      </c>
      <c r="DT3135">
        <v>0.39914430000000001</v>
      </c>
      <c r="DU3135">
        <v>0.34605770000000002</v>
      </c>
      <c r="DV3135">
        <v>0.19618070000000001</v>
      </c>
      <c r="DW3135">
        <v>-0.22444819999999999</v>
      </c>
      <c r="DX3135">
        <v>-0.20984330000000001</v>
      </c>
      <c r="DY3135">
        <v>-0.14111399999999999</v>
      </c>
      <c r="DZ3135">
        <v>-9.6070500000000003E-2</v>
      </c>
      <c r="EA3135">
        <v>7.0702200000000007E-2</v>
      </c>
      <c r="EB3135">
        <v>6.5960000000000005E-2</v>
      </c>
      <c r="EC3135">
        <v>8.5754899999999995E-2</v>
      </c>
      <c r="ED3135">
        <v>8.4270999999999999E-2</v>
      </c>
      <c r="EE3135">
        <v>9.1622599999999998E-2</v>
      </c>
      <c r="EF3135">
        <v>5.1513400000000001E-2</v>
      </c>
      <c r="EG3135">
        <v>4.9676900000000003E-2</v>
      </c>
      <c r="EH3135">
        <v>-1.1372500000000001E-2</v>
      </c>
      <c r="EI3135">
        <v>1.03593E-2</v>
      </c>
      <c r="EJ3135">
        <v>-5.1367000000000001E-3</v>
      </c>
      <c r="EK3135">
        <v>4.0341999999999999E-3</v>
      </c>
      <c r="EL3135">
        <v>4.3762099999999998E-2</v>
      </c>
      <c r="EM3135">
        <v>8.5461599999999999E-2</v>
      </c>
      <c r="EN3135">
        <v>6.75983E-2</v>
      </c>
      <c r="EO3135">
        <v>3.9547699999999998E-2</v>
      </c>
      <c r="EP3135">
        <v>2.9210999999999998E-3</v>
      </c>
      <c r="EQ3135">
        <v>0.34990880000000002</v>
      </c>
      <c r="ER3135">
        <v>0.44338939999999999</v>
      </c>
      <c r="ES3135">
        <v>0.38886320000000002</v>
      </c>
      <c r="ET3135">
        <v>0.23581830000000001</v>
      </c>
      <c r="EU3135">
        <v>-0.18247910000000001</v>
      </c>
      <c r="EV3135">
        <v>-0.16660079999999999</v>
      </c>
      <c r="EW3135">
        <v>-0.1026821</v>
      </c>
      <c r="EX3135">
        <v>-6.0455299999999997E-2</v>
      </c>
      <c r="EY3135">
        <v>75.817920000000001</v>
      </c>
      <c r="EZ3135">
        <v>73.348269999999999</v>
      </c>
      <c r="FA3135">
        <v>72.336709999999997</v>
      </c>
      <c r="FB3135">
        <v>70.994219999999999</v>
      </c>
      <c r="FC3135">
        <v>69.513009999999994</v>
      </c>
      <c r="FD3135">
        <v>68.667630000000003</v>
      </c>
      <c r="FE3135">
        <v>68.592489999999998</v>
      </c>
      <c r="FF3135">
        <v>70.137280000000004</v>
      </c>
      <c r="FG3135">
        <v>74.700869999999995</v>
      </c>
      <c r="FH3135">
        <v>79.5578</v>
      </c>
      <c r="FI3135">
        <v>84.039019999999994</v>
      </c>
      <c r="FJ3135">
        <v>87.952309999999997</v>
      </c>
      <c r="FK3135">
        <v>91.606939999999994</v>
      </c>
      <c r="FL3135">
        <v>95.794799999999995</v>
      </c>
      <c r="FM3135">
        <v>99.0578</v>
      </c>
      <c r="FN3135">
        <v>100.2876</v>
      </c>
      <c r="FO3135">
        <v>99.479770000000002</v>
      </c>
      <c r="FP3135">
        <v>97.666179999999997</v>
      </c>
      <c r="FQ3135">
        <v>92.855490000000003</v>
      </c>
      <c r="FR3135">
        <v>85.799130000000005</v>
      </c>
      <c r="FS3135">
        <v>81.086709999999997</v>
      </c>
      <c r="FT3135">
        <v>77.208089999999999</v>
      </c>
      <c r="FU3135">
        <v>73.358379999999997</v>
      </c>
      <c r="FV3135">
        <v>71.862719999999996</v>
      </c>
      <c r="FW3135">
        <v>0.54122389999999998</v>
      </c>
      <c r="FX3135">
        <v>2.8551300000000002E-2</v>
      </c>
      <c r="FY3135">
        <v>2.8551300000000002E-2</v>
      </c>
      <c r="FZ3135">
        <v>0</v>
      </c>
      <c r="GA3135">
        <v>0</v>
      </c>
    </row>
    <row r="3136" spans="1:183" x14ac:dyDescent="0.3">
      <c r="A3136" t="s">
        <v>73</v>
      </c>
      <c r="B3136" t="s">
        <v>53</v>
      </c>
      <c r="C3136" t="s">
        <v>54</v>
      </c>
      <c r="D3136" s="6">
        <v>44812</v>
      </c>
      <c r="E3136" s="46">
        <v>18</v>
      </c>
      <c r="F3136">
        <v>19</v>
      </c>
      <c r="G3136">
        <v>18</v>
      </c>
      <c r="H3136">
        <v>19</v>
      </c>
      <c r="I3136">
        <v>1058</v>
      </c>
      <c r="J3136">
        <v>65875</v>
      </c>
      <c r="K3136">
        <v>1.1635439999999999</v>
      </c>
      <c r="L3136">
        <v>1.033075</v>
      </c>
      <c r="M3136">
        <v>0.89419219999999999</v>
      </c>
      <c r="N3136">
        <v>0.82062820000000003</v>
      </c>
      <c r="O3136">
        <v>0.77444599999999997</v>
      </c>
      <c r="P3136">
        <v>0.75344869999999997</v>
      </c>
      <c r="Q3136">
        <v>0.75869509999999996</v>
      </c>
      <c r="R3136">
        <v>0.78264639999999996</v>
      </c>
      <c r="S3136">
        <v>0.71272740000000001</v>
      </c>
      <c r="T3136">
        <v>0.81780419999999998</v>
      </c>
      <c r="U3136">
        <v>0.96775509999999998</v>
      </c>
      <c r="V3136">
        <v>1.211328</v>
      </c>
      <c r="W3136">
        <v>1.517673</v>
      </c>
      <c r="X3136">
        <v>1.8991560000000001</v>
      </c>
      <c r="Y3136">
        <v>2.182839</v>
      </c>
      <c r="Z3136">
        <v>2.4744320000000002</v>
      </c>
      <c r="AA3136">
        <v>2.741168</v>
      </c>
      <c r="AB3136">
        <v>2.9762309999999998</v>
      </c>
      <c r="AC3136">
        <v>3.0371359999999998</v>
      </c>
      <c r="AD3136">
        <v>2.8732850000000001</v>
      </c>
      <c r="AE3136">
        <v>2.5522079999999998</v>
      </c>
      <c r="AF3136">
        <v>2.2301489999999999</v>
      </c>
      <c r="AG3136">
        <v>1.782057</v>
      </c>
      <c r="AH3136">
        <v>1.502205</v>
      </c>
      <c r="AI3136">
        <v>-0.1073093</v>
      </c>
      <c r="AJ3136">
        <v>-4.6345799999999999E-2</v>
      </c>
      <c r="AK3136">
        <v>-3.9065799999999998E-2</v>
      </c>
      <c r="AL3136">
        <v>-2.4468500000000001E-2</v>
      </c>
      <c r="AM3136">
        <v>-3.2388500000000001E-2</v>
      </c>
      <c r="AN3136">
        <v>-1.9444699999999999E-2</v>
      </c>
      <c r="AO3136">
        <v>-2.4019100000000002E-2</v>
      </c>
      <c r="AP3136">
        <v>-2.8605800000000001E-2</v>
      </c>
      <c r="AQ3136">
        <v>-8.1101199999999998E-2</v>
      </c>
      <c r="AR3136">
        <v>-6.8760000000000002E-2</v>
      </c>
      <c r="AS3136">
        <v>-7.3951000000000003E-2</v>
      </c>
      <c r="AT3136">
        <v>-3.5284099999999999E-2</v>
      </c>
      <c r="AU3136">
        <v>-4.7602600000000002E-2</v>
      </c>
      <c r="AV3136">
        <v>-7.6437400000000003E-2</v>
      </c>
      <c r="AW3136">
        <v>-0.2216592</v>
      </c>
      <c r="AX3136">
        <v>-0.28846280000000002</v>
      </c>
      <c r="AY3136">
        <v>-0.19109809999999999</v>
      </c>
      <c r="AZ3136">
        <v>0.22875619999999999</v>
      </c>
      <c r="BA3136">
        <v>0.39974510000000002</v>
      </c>
      <c r="BB3136">
        <v>-0.15084359999999999</v>
      </c>
      <c r="BC3136">
        <v>-0.26058330000000002</v>
      </c>
      <c r="BD3136">
        <v>-0.22628989999999999</v>
      </c>
      <c r="BE3136">
        <v>-0.21642919999999999</v>
      </c>
      <c r="BF3136">
        <v>-8.6017499999999997E-2</v>
      </c>
      <c r="BG3136">
        <v>-7.0352999999999999E-2</v>
      </c>
      <c r="BH3136">
        <v>-1.2973E-2</v>
      </c>
      <c r="BI3136">
        <v>-1.14214E-2</v>
      </c>
      <c r="BJ3136">
        <v>2.3232999999999999E-3</v>
      </c>
      <c r="BK3136">
        <v>-5.2202000000000004E-3</v>
      </c>
      <c r="BL3136">
        <v>3.0343000000000002E-3</v>
      </c>
      <c r="BM3136">
        <v>-5.5352999999999999E-3</v>
      </c>
      <c r="BN3136">
        <v>-8.9783999999999992E-3</v>
      </c>
      <c r="BO3136">
        <v>-5.95638E-2</v>
      </c>
      <c r="BP3136">
        <v>-4.1352199999999999E-2</v>
      </c>
      <c r="BQ3136">
        <v>-4.2957799999999997E-2</v>
      </c>
      <c r="BR3136">
        <v>3.2410000000000002E-4</v>
      </c>
      <c r="BS3136">
        <v>-6.4879999999999998E-3</v>
      </c>
      <c r="BT3136">
        <v>-2.99625E-2</v>
      </c>
      <c r="BU3136">
        <v>-0.17254649999999999</v>
      </c>
      <c r="BV3136">
        <v>-0.23890020000000001</v>
      </c>
      <c r="BW3136">
        <v>-0.14020759999999999</v>
      </c>
      <c r="BX3136">
        <v>0.27664490000000003</v>
      </c>
      <c r="BY3136">
        <v>0.44582749999999999</v>
      </c>
      <c r="BZ3136">
        <v>-0.1023203</v>
      </c>
      <c r="CA3136">
        <v>-0.2133805</v>
      </c>
      <c r="CB3136">
        <v>-0.17969769999999999</v>
      </c>
      <c r="CC3136">
        <v>-0.17323530000000001</v>
      </c>
      <c r="CD3136">
        <v>-4.5768000000000003E-2</v>
      </c>
      <c r="CE3136">
        <v>-4.4757100000000001E-2</v>
      </c>
      <c r="CF3136">
        <v>1.0141000000000001E-2</v>
      </c>
      <c r="CG3136">
        <v>7.7250000000000001E-3</v>
      </c>
      <c r="CH3136">
        <v>2.0879200000000001E-2</v>
      </c>
      <c r="CI3136">
        <v>1.35966E-2</v>
      </c>
      <c r="CJ3136">
        <v>1.86032E-2</v>
      </c>
      <c r="CK3136">
        <v>7.2665999999999998E-3</v>
      </c>
      <c r="CL3136">
        <v>4.6154999999999998E-3</v>
      </c>
      <c r="CM3136">
        <v>-4.4647100000000002E-2</v>
      </c>
      <c r="CN3136">
        <v>-2.23696E-2</v>
      </c>
      <c r="CO3136">
        <v>-2.1492000000000001E-2</v>
      </c>
      <c r="CP3136">
        <v>2.49862E-2</v>
      </c>
      <c r="CQ3136">
        <v>2.1987900000000001E-2</v>
      </c>
      <c r="CR3136">
        <v>2.2258E-3</v>
      </c>
      <c r="CS3136">
        <v>-0.13853109999999999</v>
      </c>
      <c r="CT3136">
        <v>-0.20457330000000001</v>
      </c>
      <c r="CU3136">
        <v>-0.104961</v>
      </c>
      <c r="CV3136">
        <v>0.30981239999999999</v>
      </c>
      <c r="CW3136">
        <v>0.4777441</v>
      </c>
      <c r="CX3136">
        <v>-6.8713200000000002E-2</v>
      </c>
      <c r="CY3136">
        <v>-0.18068799999999999</v>
      </c>
      <c r="CZ3136">
        <v>-0.147428</v>
      </c>
      <c r="DA3136">
        <v>-0.14331940000000001</v>
      </c>
      <c r="DB3136">
        <v>-1.7891299999999999E-2</v>
      </c>
      <c r="DC3136">
        <v>-1.91612E-2</v>
      </c>
      <c r="DD3136">
        <v>3.3254899999999997E-2</v>
      </c>
      <c r="DE3136">
        <v>2.68714E-2</v>
      </c>
      <c r="DF3136">
        <v>3.9435100000000001E-2</v>
      </c>
      <c r="DG3136">
        <v>3.2413299999999999E-2</v>
      </c>
      <c r="DH3136">
        <v>3.4172099999999997E-2</v>
      </c>
      <c r="DI3136">
        <v>2.00684E-2</v>
      </c>
      <c r="DJ3136">
        <v>1.8209400000000001E-2</v>
      </c>
      <c r="DK3136">
        <v>-2.9730400000000001E-2</v>
      </c>
      <c r="DL3136">
        <v>-3.3869999999999998E-3</v>
      </c>
      <c r="DM3136">
        <v>-2.62E-5</v>
      </c>
      <c r="DN3136">
        <v>4.9648299999999999E-2</v>
      </c>
      <c r="DO3136">
        <v>5.0463899999999999E-2</v>
      </c>
      <c r="DP3136">
        <v>3.4414100000000003E-2</v>
      </c>
      <c r="DQ3136">
        <v>-0.10451580000000001</v>
      </c>
      <c r="DR3136">
        <v>-0.1702465</v>
      </c>
      <c r="DS3136">
        <v>-6.9714499999999999E-2</v>
      </c>
      <c r="DT3136">
        <v>0.3429799</v>
      </c>
      <c r="DU3136">
        <v>0.50966060000000002</v>
      </c>
      <c r="DV3136">
        <v>-3.5105999999999998E-2</v>
      </c>
      <c r="DW3136">
        <v>-0.1479955</v>
      </c>
      <c r="DX3136">
        <v>-0.11515839999999999</v>
      </c>
      <c r="DY3136">
        <v>-0.1134035</v>
      </c>
      <c r="DZ3136">
        <v>9.9854000000000002E-3</v>
      </c>
      <c r="EA3136">
        <v>1.7795100000000001E-2</v>
      </c>
      <c r="EB3136">
        <v>6.6627800000000001E-2</v>
      </c>
      <c r="EC3136">
        <v>5.4515899999999999E-2</v>
      </c>
      <c r="ED3136">
        <v>6.6226999999999994E-2</v>
      </c>
      <c r="EE3136">
        <v>5.9581599999999998E-2</v>
      </c>
      <c r="EF3136">
        <v>5.6651100000000003E-2</v>
      </c>
      <c r="EG3136">
        <v>3.8552200000000002E-2</v>
      </c>
      <c r="EH3136">
        <v>3.78369E-2</v>
      </c>
      <c r="EI3136">
        <v>-8.1930000000000006E-3</v>
      </c>
      <c r="EJ3136">
        <v>2.4020799999999998E-2</v>
      </c>
      <c r="EK3136">
        <v>3.0967000000000001E-2</v>
      </c>
      <c r="EL3136">
        <v>8.5256399999999996E-2</v>
      </c>
      <c r="EM3136">
        <v>9.1578499999999993E-2</v>
      </c>
      <c r="EN3136">
        <v>8.08889E-2</v>
      </c>
      <c r="EO3136">
        <v>-5.5403099999999997E-2</v>
      </c>
      <c r="EP3136">
        <v>-0.1206839</v>
      </c>
      <c r="EQ3136">
        <v>-1.8824E-2</v>
      </c>
      <c r="ER3136">
        <v>0.39086850000000001</v>
      </c>
      <c r="ES3136">
        <v>0.55574299999999999</v>
      </c>
      <c r="ET3136">
        <v>1.34173E-2</v>
      </c>
      <c r="EU3136">
        <v>-0.1007928</v>
      </c>
      <c r="EV3136">
        <v>-6.8566100000000005E-2</v>
      </c>
      <c r="EW3136">
        <v>-7.02097E-2</v>
      </c>
      <c r="EX3136">
        <v>5.0234899999999999E-2</v>
      </c>
      <c r="EY3136">
        <v>71.258690000000001</v>
      </c>
      <c r="EZ3136">
        <v>69.011579999999995</v>
      </c>
      <c r="FA3136">
        <v>67.511579999999995</v>
      </c>
      <c r="FB3136">
        <v>66.43629</v>
      </c>
      <c r="FC3136">
        <v>66.304540000000003</v>
      </c>
      <c r="FD3136">
        <v>65.304540000000003</v>
      </c>
      <c r="FE3136">
        <v>64.944500000000005</v>
      </c>
      <c r="FF3136">
        <v>66.086870000000005</v>
      </c>
      <c r="FG3136">
        <v>70.850390000000004</v>
      </c>
      <c r="FH3136">
        <v>76.992760000000004</v>
      </c>
      <c r="FI3136">
        <v>84.976349999999996</v>
      </c>
      <c r="FJ3136">
        <v>93.135140000000007</v>
      </c>
      <c r="FK3136">
        <v>99.455119999999994</v>
      </c>
      <c r="FL3136">
        <v>103.6728</v>
      </c>
      <c r="FM3136">
        <v>104.0386</v>
      </c>
      <c r="FN3136">
        <v>105.84220000000001</v>
      </c>
      <c r="FO3136">
        <v>106.5034</v>
      </c>
      <c r="FP3136">
        <v>105.5787</v>
      </c>
      <c r="FQ3136">
        <v>101.541</v>
      </c>
      <c r="FR3136">
        <v>95.616309999999999</v>
      </c>
      <c r="FS3136">
        <v>88.831559999999996</v>
      </c>
      <c r="FT3136">
        <v>85.146720000000002</v>
      </c>
      <c r="FU3136">
        <v>81.114859999999993</v>
      </c>
      <c r="FV3136">
        <v>74.654920000000004</v>
      </c>
      <c r="FW3136">
        <v>0.58045610000000003</v>
      </c>
      <c r="FX3136">
        <v>4.3888099999999999E-2</v>
      </c>
      <c r="FY3136">
        <v>4.3888099999999999E-2</v>
      </c>
      <c r="FZ3136">
        <v>0</v>
      </c>
      <c r="GA3136">
        <v>0</v>
      </c>
    </row>
    <row r="3137" spans="1:183" x14ac:dyDescent="0.3">
      <c r="A3137" t="s">
        <v>73</v>
      </c>
      <c r="B3137" t="s">
        <v>53</v>
      </c>
      <c r="C3137" t="s">
        <v>54</v>
      </c>
      <c r="D3137" s="6">
        <v>44813</v>
      </c>
      <c r="FZ3137">
        <v>0</v>
      </c>
      <c r="GA3137">
        <v>1</v>
      </c>
    </row>
    <row r="3138" spans="1:183" x14ac:dyDescent="0.3">
      <c r="A3138" t="s">
        <v>73</v>
      </c>
      <c r="B3138" t="s">
        <v>53</v>
      </c>
      <c r="C3138" t="s">
        <v>95</v>
      </c>
      <c r="D3138" s="6">
        <v>44753</v>
      </c>
      <c r="FZ3138">
        <v>0</v>
      </c>
      <c r="GA3138">
        <v>1</v>
      </c>
    </row>
    <row r="3139" spans="1:183" x14ac:dyDescent="0.3">
      <c r="A3139" t="s">
        <v>73</v>
      </c>
      <c r="B3139" t="s">
        <v>53</v>
      </c>
      <c r="C3139" t="s">
        <v>95</v>
      </c>
      <c r="D3139" s="6">
        <v>44758</v>
      </c>
      <c r="FZ3139">
        <v>0</v>
      </c>
      <c r="GA3139">
        <v>1</v>
      </c>
    </row>
    <row r="3140" spans="1:183" x14ac:dyDescent="0.3">
      <c r="A3140" t="s">
        <v>73</v>
      </c>
      <c r="B3140" t="s">
        <v>53</v>
      </c>
      <c r="C3140" t="s">
        <v>95</v>
      </c>
      <c r="D3140" s="6">
        <v>44759</v>
      </c>
      <c r="FZ3140">
        <v>0</v>
      </c>
      <c r="GA3140">
        <v>1</v>
      </c>
    </row>
    <row r="3141" spans="1:183" x14ac:dyDescent="0.3">
      <c r="A3141" t="s">
        <v>73</v>
      </c>
      <c r="B3141" t="s">
        <v>53</v>
      </c>
      <c r="C3141" t="s">
        <v>95</v>
      </c>
      <c r="D3141" s="6">
        <v>44766</v>
      </c>
      <c r="FZ3141">
        <v>0</v>
      </c>
      <c r="GA3141">
        <v>1</v>
      </c>
    </row>
    <row r="3142" spans="1:183" x14ac:dyDescent="0.3">
      <c r="A3142" t="s">
        <v>73</v>
      </c>
      <c r="B3142" t="s">
        <v>53</v>
      </c>
      <c r="C3142" t="s">
        <v>95</v>
      </c>
      <c r="D3142" s="6">
        <v>44771</v>
      </c>
      <c r="FZ3142">
        <v>0</v>
      </c>
      <c r="GA3142">
        <v>1</v>
      </c>
    </row>
    <row r="3143" spans="1:183" x14ac:dyDescent="0.3">
      <c r="A3143" t="s">
        <v>73</v>
      </c>
      <c r="B3143" t="s">
        <v>53</v>
      </c>
      <c r="C3143" t="s">
        <v>95</v>
      </c>
      <c r="D3143" s="6">
        <v>44789</v>
      </c>
      <c r="FZ3143">
        <v>0</v>
      </c>
      <c r="GA3143">
        <v>1</v>
      </c>
    </row>
    <row r="3144" spans="1:183" x14ac:dyDescent="0.3">
      <c r="A3144" t="s">
        <v>73</v>
      </c>
      <c r="B3144" t="s">
        <v>53</v>
      </c>
      <c r="C3144" t="s">
        <v>95</v>
      </c>
      <c r="D3144" s="6">
        <v>44790</v>
      </c>
      <c r="FZ3144">
        <v>0</v>
      </c>
      <c r="GA3144">
        <v>1</v>
      </c>
    </row>
    <row r="3145" spans="1:183" x14ac:dyDescent="0.3">
      <c r="A3145" t="s">
        <v>73</v>
      </c>
      <c r="B3145" t="s">
        <v>53</v>
      </c>
      <c r="C3145" t="s">
        <v>95</v>
      </c>
      <c r="D3145" s="6">
        <v>44792</v>
      </c>
      <c r="FZ3145">
        <v>0</v>
      </c>
      <c r="GA3145">
        <v>1</v>
      </c>
    </row>
    <row r="3146" spans="1:183" x14ac:dyDescent="0.3">
      <c r="A3146" t="s">
        <v>73</v>
      </c>
      <c r="B3146" t="s">
        <v>53</v>
      </c>
      <c r="C3146" t="s">
        <v>95</v>
      </c>
      <c r="D3146" s="6">
        <v>44806</v>
      </c>
      <c r="FZ3146">
        <v>0</v>
      </c>
      <c r="GA3146">
        <v>1</v>
      </c>
    </row>
    <row r="3147" spans="1:183" x14ac:dyDescent="0.3">
      <c r="A3147" t="s">
        <v>73</v>
      </c>
      <c r="B3147" t="s">
        <v>53</v>
      </c>
      <c r="C3147" t="s">
        <v>95</v>
      </c>
      <c r="D3147" s="6">
        <v>44809</v>
      </c>
      <c r="FZ3147">
        <v>0</v>
      </c>
      <c r="GA3147">
        <v>1</v>
      </c>
    </row>
    <row r="3148" spans="1:183" x14ac:dyDescent="0.3">
      <c r="A3148" t="s">
        <v>73</v>
      </c>
      <c r="B3148" t="s">
        <v>53</v>
      </c>
      <c r="C3148" t="s">
        <v>95</v>
      </c>
      <c r="D3148" s="6">
        <v>44810</v>
      </c>
      <c r="FZ3148">
        <v>0</v>
      </c>
      <c r="GA3148">
        <v>1</v>
      </c>
    </row>
    <row r="3149" spans="1:183" x14ac:dyDescent="0.3">
      <c r="A3149" t="s">
        <v>73</v>
      </c>
      <c r="B3149" t="s">
        <v>53</v>
      </c>
      <c r="C3149" t="s">
        <v>95</v>
      </c>
      <c r="D3149" s="6">
        <v>44811</v>
      </c>
      <c r="FZ3149">
        <v>0</v>
      </c>
      <c r="GA3149">
        <v>1</v>
      </c>
    </row>
    <row r="3150" spans="1:183" x14ac:dyDescent="0.3">
      <c r="A3150" t="s">
        <v>73</v>
      </c>
      <c r="B3150" t="s">
        <v>53</v>
      </c>
      <c r="C3150" t="s">
        <v>95</v>
      </c>
      <c r="D3150" s="6">
        <v>44812</v>
      </c>
      <c r="FZ3150">
        <v>0</v>
      </c>
      <c r="GA3150">
        <v>1</v>
      </c>
    </row>
    <row r="3151" spans="1:183" x14ac:dyDescent="0.3">
      <c r="A3151" t="s">
        <v>73</v>
      </c>
      <c r="B3151" t="s">
        <v>53</v>
      </c>
      <c r="C3151" t="s">
        <v>95</v>
      </c>
      <c r="D3151" s="6">
        <v>44813</v>
      </c>
      <c r="FZ3151">
        <v>0</v>
      </c>
      <c r="GA3151">
        <v>1</v>
      </c>
    </row>
    <row r="3152" spans="1:183" x14ac:dyDescent="0.3">
      <c r="A3152" t="s">
        <v>73</v>
      </c>
      <c r="B3152" t="s">
        <v>53</v>
      </c>
      <c r="C3152" t="s">
        <v>104</v>
      </c>
      <c r="D3152" s="6">
        <v>44753</v>
      </c>
      <c r="FZ3152">
        <v>0</v>
      </c>
      <c r="GA3152">
        <v>1</v>
      </c>
    </row>
    <row r="3153" spans="1:183" x14ac:dyDescent="0.3">
      <c r="A3153" t="s">
        <v>73</v>
      </c>
      <c r="B3153" t="s">
        <v>53</v>
      </c>
      <c r="C3153" t="s">
        <v>104</v>
      </c>
      <c r="D3153" s="6">
        <v>44758</v>
      </c>
      <c r="FZ3153">
        <v>0</v>
      </c>
      <c r="GA3153">
        <v>1</v>
      </c>
    </row>
    <row r="3154" spans="1:183" x14ac:dyDescent="0.3">
      <c r="A3154" t="s">
        <v>73</v>
      </c>
      <c r="B3154" t="s">
        <v>53</v>
      </c>
      <c r="C3154" t="s">
        <v>104</v>
      </c>
      <c r="D3154" s="6">
        <v>44759</v>
      </c>
      <c r="FZ3154">
        <v>0</v>
      </c>
      <c r="GA3154">
        <v>1</v>
      </c>
    </row>
    <row r="3155" spans="1:183" x14ac:dyDescent="0.3">
      <c r="A3155" t="s">
        <v>73</v>
      </c>
      <c r="B3155" t="s">
        <v>53</v>
      </c>
      <c r="C3155" t="s">
        <v>104</v>
      </c>
      <c r="D3155" s="6">
        <v>44766</v>
      </c>
      <c r="FZ3155">
        <v>0</v>
      </c>
      <c r="GA3155">
        <v>1</v>
      </c>
    </row>
    <row r="3156" spans="1:183" x14ac:dyDescent="0.3">
      <c r="A3156" t="s">
        <v>73</v>
      </c>
      <c r="B3156" t="s">
        <v>53</v>
      </c>
      <c r="C3156" t="s">
        <v>104</v>
      </c>
      <c r="D3156" s="6">
        <v>44771</v>
      </c>
      <c r="FZ3156">
        <v>0</v>
      </c>
      <c r="GA3156">
        <v>1</v>
      </c>
    </row>
    <row r="3157" spans="1:183" x14ac:dyDescent="0.3">
      <c r="A3157" t="s">
        <v>73</v>
      </c>
      <c r="B3157" t="s">
        <v>53</v>
      </c>
      <c r="C3157" t="s">
        <v>104</v>
      </c>
      <c r="D3157" s="6">
        <v>44789</v>
      </c>
      <c r="FZ3157">
        <v>0</v>
      </c>
      <c r="GA3157">
        <v>1</v>
      </c>
    </row>
    <row r="3158" spans="1:183" x14ac:dyDescent="0.3">
      <c r="A3158" t="s">
        <v>73</v>
      </c>
      <c r="B3158" t="s">
        <v>53</v>
      </c>
      <c r="C3158" t="s">
        <v>104</v>
      </c>
      <c r="D3158" s="6">
        <v>44790</v>
      </c>
      <c r="FZ3158">
        <v>0</v>
      </c>
      <c r="GA3158">
        <v>1</v>
      </c>
    </row>
    <row r="3159" spans="1:183" x14ac:dyDescent="0.3">
      <c r="A3159" t="s">
        <v>73</v>
      </c>
      <c r="B3159" t="s">
        <v>53</v>
      </c>
      <c r="C3159" t="s">
        <v>104</v>
      </c>
      <c r="D3159" s="6">
        <v>44792</v>
      </c>
      <c r="FZ3159">
        <v>0</v>
      </c>
      <c r="GA3159">
        <v>1</v>
      </c>
    </row>
    <row r="3160" spans="1:183" x14ac:dyDescent="0.3">
      <c r="A3160" t="s">
        <v>73</v>
      </c>
      <c r="B3160" t="s">
        <v>53</v>
      </c>
      <c r="C3160" t="s">
        <v>104</v>
      </c>
      <c r="D3160" s="6">
        <v>44806</v>
      </c>
      <c r="FZ3160">
        <v>0</v>
      </c>
      <c r="GA3160">
        <v>1</v>
      </c>
    </row>
    <row r="3161" spans="1:183" x14ac:dyDescent="0.3">
      <c r="A3161" t="s">
        <v>73</v>
      </c>
      <c r="B3161" t="s">
        <v>53</v>
      </c>
      <c r="C3161" t="s">
        <v>104</v>
      </c>
      <c r="D3161" s="6">
        <v>44809</v>
      </c>
      <c r="FZ3161">
        <v>0</v>
      </c>
      <c r="GA3161">
        <v>1</v>
      </c>
    </row>
    <row r="3162" spans="1:183" x14ac:dyDescent="0.3">
      <c r="A3162" t="s">
        <v>73</v>
      </c>
      <c r="B3162" t="s">
        <v>53</v>
      </c>
      <c r="C3162" t="s">
        <v>104</v>
      </c>
      <c r="D3162" s="6">
        <v>44810</v>
      </c>
      <c r="FZ3162">
        <v>0</v>
      </c>
      <c r="GA3162">
        <v>1</v>
      </c>
    </row>
    <row r="3163" spans="1:183" x14ac:dyDescent="0.3">
      <c r="A3163" t="s">
        <v>73</v>
      </c>
      <c r="B3163" t="s">
        <v>53</v>
      </c>
      <c r="C3163" t="s">
        <v>104</v>
      </c>
      <c r="D3163" s="6">
        <v>44811</v>
      </c>
      <c r="FZ3163">
        <v>0</v>
      </c>
      <c r="GA3163">
        <v>1</v>
      </c>
    </row>
    <row r="3164" spans="1:183" x14ac:dyDescent="0.3">
      <c r="A3164" t="s">
        <v>73</v>
      </c>
      <c r="B3164" t="s">
        <v>53</v>
      </c>
      <c r="C3164" t="s">
        <v>104</v>
      </c>
      <c r="D3164" s="6">
        <v>44812</v>
      </c>
      <c r="FZ3164">
        <v>0</v>
      </c>
      <c r="GA3164">
        <v>1</v>
      </c>
    </row>
    <row r="3165" spans="1:183" x14ac:dyDescent="0.3">
      <c r="A3165" t="s">
        <v>73</v>
      </c>
      <c r="B3165" t="s">
        <v>53</v>
      </c>
      <c r="C3165" t="s">
        <v>104</v>
      </c>
      <c r="D3165" s="6">
        <v>44813</v>
      </c>
      <c r="FZ3165">
        <v>0</v>
      </c>
      <c r="GA3165">
        <v>1</v>
      </c>
    </row>
    <row r="3166" spans="1:183" x14ac:dyDescent="0.3">
      <c r="A3166" t="s">
        <v>73</v>
      </c>
      <c r="B3166" t="s">
        <v>53</v>
      </c>
      <c r="C3166" t="s">
        <v>94</v>
      </c>
      <c r="D3166" s="6">
        <v>44753</v>
      </c>
      <c r="FZ3166">
        <v>0</v>
      </c>
      <c r="GA3166">
        <v>1</v>
      </c>
    </row>
    <row r="3167" spans="1:183" x14ac:dyDescent="0.3">
      <c r="A3167" t="s">
        <v>73</v>
      </c>
      <c r="B3167" t="s">
        <v>53</v>
      </c>
      <c r="C3167" t="s">
        <v>94</v>
      </c>
      <c r="D3167" s="6">
        <v>44758</v>
      </c>
      <c r="FZ3167">
        <v>0</v>
      </c>
      <c r="GA3167">
        <v>1</v>
      </c>
    </row>
    <row r="3168" spans="1:183" x14ac:dyDescent="0.3">
      <c r="A3168" t="s">
        <v>73</v>
      </c>
      <c r="B3168" t="s">
        <v>53</v>
      </c>
      <c r="C3168" t="s">
        <v>94</v>
      </c>
      <c r="D3168" s="6">
        <v>44759</v>
      </c>
      <c r="FZ3168">
        <v>0</v>
      </c>
      <c r="GA3168">
        <v>1</v>
      </c>
    </row>
    <row r="3169" spans="1:183" x14ac:dyDescent="0.3">
      <c r="A3169" t="s">
        <v>73</v>
      </c>
      <c r="B3169" t="s">
        <v>53</v>
      </c>
      <c r="C3169" t="s">
        <v>94</v>
      </c>
      <c r="D3169" s="6">
        <v>44766</v>
      </c>
      <c r="FZ3169">
        <v>0</v>
      </c>
      <c r="GA3169">
        <v>1</v>
      </c>
    </row>
    <row r="3170" spans="1:183" x14ac:dyDescent="0.3">
      <c r="A3170" t="s">
        <v>73</v>
      </c>
      <c r="B3170" t="s">
        <v>53</v>
      </c>
      <c r="C3170" t="s">
        <v>94</v>
      </c>
      <c r="D3170" s="6">
        <v>44771</v>
      </c>
      <c r="FZ3170">
        <v>0</v>
      </c>
      <c r="GA3170">
        <v>1</v>
      </c>
    </row>
    <row r="3171" spans="1:183" x14ac:dyDescent="0.3">
      <c r="A3171" t="s">
        <v>73</v>
      </c>
      <c r="B3171" t="s">
        <v>53</v>
      </c>
      <c r="C3171" t="s">
        <v>94</v>
      </c>
      <c r="D3171" s="6">
        <v>44789</v>
      </c>
      <c r="FZ3171">
        <v>0</v>
      </c>
      <c r="GA3171">
        <v>1</v>
      </c>
    </row>
    <row r="3172" spans="1:183" x14ac:dyDescent="0.3">
      <c r="A3172" t="s">
        <v>73</v>
      </c>
      <c r="B3172" t="s">
        <v>53</v>
      </c>
      <c r="C3172" t="s">
        <v>94</v>
      </c>
      <c r="D3172" s="6">
        <v>44790</v>
      </c>
      <c r="FZ3172">
        <v>0</v>
      </c>
      <c r="GA3172">
        <v>1</v>
      </c>
    </row>
    <row r="3173" spans="1:183" x14ac:dyDescent="0.3">
      <c r="A3173" t="s">
        <v>73</v>
      </c>
      <c r="B3173" t="s">
        <v>53</v>
      </c>
      <c r="C3173" t="s">
        <v>94</v>
      </c>
      <c r="D3173" s="6">
        <v>44792</v>
      </c>
      <c r="FZ3173">
        <v>0</v>
      </c>
      <c r="GA3173">
        <v>1</v>
      </c>
    </row>
    <row r="3174" spans="1:183" x14ac:dyDescent="0.3">
      <c r="A3174" t="s">
        <v>73</v>
      </c>
      <c r="B3174" t="s">
        <v>53</v>
      </c>
      <c r="C3174" t="s">
        <v>94</v>
      </c>
      <c r="D3174" s="6">
        <v>44806</v>
      </c>
      <c r="FZ3174">
        <v>0</v>
      </c>
      <c r="GA3174">
        <v>1</v>
      </c>
    </row>
    <row r="3175" spans="1:183" x14ac:dyDescent="0.3">
      <c r="A3175" t="s">
        <v>73</v>
      </c>
      <c r="B3175" t="s">
        <v>53</v>
      </c>
      <c r="C3175" t="s">
        <v>94</v>
      </c>
      <c r="D3175" s="6">
        <v>44809</v>
      </c>
      <c r="FZ3175">
        <v>0</v>
      </c>
      <c r="GA3175">
        <v>1</v>
      </c>
    </row>
    <row r="3176" spans="1:183" x14ac:dyDescent="0.3">
      <c r="A3176" t="s">
        <v>73</v>
      </c>
      <c r="B3176" t="s">
        <v>53</v>
      </c>
      <c r="C3176" t="s">
        <v>94</v>
      </c>
      <c r="D3176" s="6">
        <v>44810</v>
      </c>
      <c r="FZ3176">
        <v>0</v>
      </c>
      <c r="GA3176">
        <v>1</v>
      </c>
    </row>
    <row r="3177" spans="1:183" x14ac:dyDescent="0.3">
      <c r="A3177" t="s">
        <v>73</v>
      </c>
      <c r="B3177" t="s">
        <v>53</v>
      </c>
      <c r="C3177" t="s">
        <v>94</v>
      </c>
      <c r="D3177" s="6">
        <v>44811</v>
      </c>
      <c r="FZ3177">
        <v>0</v>
      </c>
      <c r="GA3177">
        <v>1</v>
      </c>
    </row>
    <row r="3178" spans="1:183" x14ac:dyDescent="0.3">
      <c r="A3178" t="s">
        <v>73</v>
      </c>
      <c r="B3178" t="s">
        <v>53</v>
      </c>
      <c r="C3178" t="s">
        <v>94</v>
      </c>
      <c r="D3178" s="6">
        <v>44812</v>
      </c>
      <c r="FZ3178">
        <v>0</v>
      </c>
      <c r="GA3178">
        <v>1</v>
      </c>
    </row>
    <row r="3179" spans="1:183" x14ac:dyDescent="0.3">
      <c r="A3179" t="s">
        <v>73</v>
      </c>
      <c r="B3179" t="s">
        <v>53</v>
      </c>
      <c r="C3179" t="s">
        <v>94</v>
      </c>
      <c r="D3179" s="6">
        <v>44813</v>
      </c>
      <c r="FZ3179">
        <v>0</v>
      </c>
      <c r="GA3179">
        <v>1</v>
      </c>
    </row>
    <row r="3180" spans="1:183" x14ac:dyDescent="0.3">
      <c r="A3180" t="s">
        <v>73</v>
      </c>
      <c r="B3180" t="s">
        <v>53</v>
      </c>
      <c r="C3180" t="s">
        <v>102</v>
      </c>
      <c r="D3180" s="6">
        <v>44753</v>
      </c>
      <c r="FZ3180">
        <v>0</v>
      </c>
      <c r="GA3180">
        <v>1</v>
      </c>
    </row>
    <row r="3181" spans="1:183" x14ac:dyDescent="0.3">
      <c r="A3181" t="s">
        <v>73</v>
      </c>
      <c r="B3181" t="s">
        <v>53</v>
      </c>
      <c r="C3181" t="s">
        <v>102</v>
      </c>
      <c r="D3181" s="6">
        <v>44758</v>
      </c>
      <c r="FZ3181">
        <v>0</v>
      </c>
      <c r="GA3181">
        <v>1</v>
      </c>
    </row>
    <row r="3182" spans="1:183" x14ac:dyDescent="0.3">
      <c r="A3182" t="s">
        <v>73</v>
      </c>
      <c r="B3182" t="s">
        <v>53</v>
      </c>
      <c r="C3182" t="s">
        <v>102</v>
      </c>
      <c r="D3182" s="6">
        <v>44759</v>
      </c>
      <c r="FZ3182">
        <v>0</v>
      </c>
      <c r="GA3182">
        <v>1</v>
      </c>
    </row>
    <row r="3183" spans="1:183" x14ac:dyDescent="0.3">
      <c r="A3183" t="s">
        <v>73</v>
      </c>
      <c r="B3183" t="s">
        <v>53</v>
      </c>
      <c r="C3183" t="s">
        <v>102</v>
      </c>
      <c r="D3183" s="6">
        <v>44766</v>
      </c>
      <c r="FZ3183">
        <v>0</v>
      </c>
      <c r="GA3183">
        <v>1</v>
      </c>
    </row>
    <row r="3184" spans="1:183" x14ac:dyDescent="0.3">
      <c r="A3184" t="s">
        <v>73</v>
      </c>
      <c r="B3184" t="s">
        <v>53</v>
      </c>
      <c r="C3184" t="s">
        <v>102</v>
      </c>
      <c r="D3184" s="6">
        <v>44771</v>
      </c>
      <c r="FZ3184">
        <v>0</v>
      </c>
      <c r="GA3184">
        <v>1</v>
      </c>
    </row>
    <row r="3185" spans="1:183" x14ac:dyDescent="0.3">
      <c r="A3185" t="s">
        <v>73</v>
      </c>
      <c r="B3185" t="s">
        <v>53</v>
      </c>
      <c r="C3185" t="s">
        <v>102</v>
      </c>
      <c r="D3185" s="6">
        <v>44789</v>
      </c>
      <c r="FZ3185">
        <v>0</v>
      </c>
      <c r="GA3185">
        <v>1</v>
      </c>
    </row>
    <row r="3186" spans="1:183" x14ac:dyDescent="0.3">
      <c r="A3186" t="s">
        <v>73</v>
      </c>
      <c r="B3186" t="s">
        <v>53</v>
      </c>
      <c r="C3186" t="s">
        <v>102</v>
      </c>
      <c r="D3186" s="6">
        <v>44790</v>
      </c>
      <c r="FZ3186">
        <v>0</v>
      </c>
      <c r="GA3186">
        <v>1</v>
      </c>
    </row>
    <row r="3187" spans="1:183" x14ac:dyDescent="0.3">
      <c r="A3187" t="s">
        <v>73</v>
      </c>
      <c r="B3187" t="s">
        <v>53</v>
      </c>
      <c r="C3187" t="s">
        <v>102</v>
      </c>
      <c r="D3187" s="6">
        <v>44792</v>
      </c>
      <c r="FZ3187">
        <v>0</v>
      </c>
      <c r="GA3187">
        <v>1</v>
      </c>
    </row>
    <row r="3188" spans="1:183" x14ac:dyDescent="0.3">
      <c r="A3188" t="s">
        <v>73</v>
      </c>
      <c r="B3188" t="s">
        <v>53</v>
      </c>
      <c r="C3188" t="s">
        <v>102</v>
      </c>
      <c r="D3188" s="6">
        <v>44806</v>
      </c>
      <c r="FZ3188">
        <v>0</v>
      </c>
      <c r="GA3188">
        <v>1</v>
      </c>
    </row>
    <row r="3189" spans="1:183" x14ac:dyDescent="0.3">
      <c r="A3189" t="s">
        <v>73</v>
      </c>
      <c r="B3189" t="s">
        <v>53</v>
      </c>
      <c r="C3189" t="s">
        <v>102</v>
      </c>
      <c r="D3189" s="6">
        <v>44809</v>
      </c>
      <c r="FZ3189">
        <v>0</v>
      </c>
      <c r="GA3189">
        <v>1</v>
      </c>
    </row>
    <row r="3190" spans="1:183" x14ac:dyDescent="0.3">
      <c r="A3190" t="s">
        <v>73</v>
      </c>
      <c r="B3190" t="s">
        <v>53</v>
      </c>
      <c r="C3190" t="s">
        <v>102</v>
      </c>
      <c r="D3190" s="6">
        <v>44810</v>
      </c>
      <c r="FZ3190">
        <v>0</v>
      </c>
      <c r="GA3190">
        <v>1</v>
      </c>
    </row>
    <row r="3191" spans="1:183" x14ac:dyDescent="0.3">
      <c r="A3191" t="s">
        <v>73</v>
      </c>
      <c r="B3191" t="s">
        <v>53</v>
      </c>
      <c r="C3191" t="s">
        <v>102</v>
      </c>
      <c r="D3191" s="6">
        <v>44811</v>
      </c>
      <c r="FZ3191">
        <v>0</v>
      </c>
      <c r="GA3191">
        <v>1</v>
      </c>
    </row>
    <row r="3192" spans="1:183" x14ac:dyDescent="0.3">
      <c r="A3192" t="s">
        <v>73</v>
      </c>
      <c r="B3192" t="s">
        <v>53</v>
      </c>
      <c r="C3192" t="s">
        <v>102</v>
      </c>
      <c r="D3192" s="6">
        <v>44812</v>
      </c>
      <c r="FZ3192">
        <v>0</v>
      </c>
      <c r="GA3192">
        <v>1</v>
      </c>
    </row>
    <row r="3193" spans="1:183" x14ac:dyDescent="0.3">
      <c r="A3193" t="s">
        <v>73</v>
      </c>
      <c r="B3193" t="s">
        <v>53</v>
      </c>
      <c r="C3193" t="s">
        <v>102</v>
      </c>
      <c r="D3193" s="6">
        <v>44813</v>
      </c>
      <c r="FZ3193">
        <v>0</v>
      </c>
      <c r="GA3193">
        <v>1</v>
      </c>
    </row>
    <row r="3194" spans="1:183" x14ac:dyDescent="0.3">
      <c r="A3194" t="s">
        <v>73</v>
      </c>
      <c r="B3194" t="s">
        <v>53</v>
      </c>
      <c r="C3194" t="s">
        <v>103</v>
      </c>
      <c r="D3194" s="6">
        <v>44753</v>
      </c>
      <c r="FZ3194">
        <v>0</v>
      </c>
      <c r="GA3194">
        <v>1</v>
      </c>
    </row>
    <row r="3195" spans="1:183" x14ac:dyDescent="0.3">
      <c r="A3195" t="s">
        <v>73</v>
      </c>
      <c r="B3195" t="s">
        <v>53</v>
      </c>
      <c r="C3195" t="s">
        <v>103</v>
      </c>
      <c r="D3195" s="6">
        <v>44758</v>
      </c>
      <c r="FZ3195">
        <v>0</v>
      </c>
      <c r="GA3195">
        <v>1</v>
      </c>
    </row>
    <row r="3196" spans="1:183" x14ac:dyDescent="0.3">
      <c r="A3196" t="s">
        <v>73</v>
      </c>
      <c r="B3196" t="s">
        <v>53</v>
      </c>
      <c r="C3196" t="s">
        <v>103</v>
      </c>
      <c r="D3196" s="6">
        <v>44759</v>
      </c>
      <c r="FZ3196">
        <v>0</v>
      </c>
      <c r="GA3196">
        <v>1</v>
      </c>
    </row>
    <row r="3197" spans="1:183" x14ac:dyDescent="0.3">
      <c r="A3197" t="s">
        <v>73</v>
      </c>
      <c r="B3197" t="s">
        <v>53</v>
      </c>
      <c r="C3197" t="s">
        <v>103</v>
      </c>
      <c r="D3197" s="6">
        <v>44766</v>
      </c>
      <c r="FZ3197">
        <v>0</v>
      </c>
      <c r="GA3197">
        <v>1</v>
      </c>
    </row>
    <row r="3198" spans="1:183" x14ac:dyDescent="0.3">
      <c r="A3198" t="s">
        <v>73</v>
      </c>
      <c r="B3198" t="s">
        <v>53</v>
      </c>
      <c r="C3198" t="s">
        <v>103</v>
      </c>
      <c r="D3198" s="6">
        <v>44771</v>
      </c>
      <c r="FZ3198">
        <v>0</v>
      </c>
      <c r="GA3198">
        <v>1</v>
      </c>
    </row>
    <row r="3199" spans="1:183" x14ac:dyDescent="0.3">
      <c r="A3199" t="s">
        <v>73</v>
      </c>
      <c r="B3199" t="s">
        <v>53</v>
      </c>
      <c r="C3199" t="s">
        <v>103</v>
      </c>
      <c r="D3199" s="6">
        <v>44789</v>
      </c>
      <c r="FZ3199">
        <v>0</v>
      </c>
      <c r="GA3199">
        <v>1</v>
      </c>
    </row>
    <row r="3200" spans="1:183" x14ac:dyDescent="0.3">
      <c r="A3200" t="s">
        <v>73</v>
      </c>
      <c r="B3200" t="s">
        <v>53</v>
      </c>
      <c r="C3200" t="s">
        <v>103</v>
      </c>
      <c r="D3200" s="6">
        <v>44790</v>
      </c>
      <c r="FZ3200">
        <v>0</v>
      </c>
      <c r="GA3200">
        <v>1</v>
      </c>
    </row>
    <row r="3201" spans="1:183" x14ac:dyDescent="0.3">
      <c r="A3201" t="s">
        <v>73</v>
      </c>
      <c r="B3201" t="s">
        <v>53</v>
      </c>
      <c r="C3201" t="s">
        <v>103</v>
      </c>
      <c r="D3201" s="6">
        <v>44792</v>
      </c>
      <c r="FZ3201">
        <v>0</v>
      </c>
      <c r="GA3201">
        <v>1</v>
      </c>
    </row>
    <row r="3202" spans="1:183" x14ac:dyDescent="0.3">
      <c r="A3202" t="s">
        <v>73</v>
      </c>
      <c r="B3202" t="s">
        <v>53</v>
      </c>
      <c r="C3202" t="s">
        <v>103</v>
      </c>
      <c r="D3202" s="6">
        <v>44806</v>
      </c>
      <c r="FZ3202">
        <v>0</v>
      </c>
      <c r="GA3202">
        <v>1</v>
      </c>
    </row>
    <row r="3203" spans="1:183" x14ac:dyDescent="0.3">
      <c r="A3203" t="s">
        <v>73</v>
      </c>
      <c r="B3203" t="s">
        <v>53</v>
      </c>
      <c r="C3203" t="s">
        <v>103</v>
      </c>
      <c r="D3203" s="6">
        <v>44809</v>
      </c>
      <c r="FZ3203">
        <v>0</v>
      </c>
      <c r="GA3203">
        <v>1</v>
      </c>
    </row>
    <row r="3204" spans="1:183" x14ac:dyDescent="0.3">
      <c r="A3204" t="s">
        <v>73</v>
      </c>
      <c r="B3204" t="s">
        <v>53</v>
      </c>
      <c r="C3204" t="s">
        <v>103</v>
      </c>
      <c r="D3204" s="6">
        <v>44810</v>
      </c>
      <c r="FZ3204">
        <v>0</v>
      </c>
      <c r="GA3204">
        <v>1</v>
      </c>
    </row>
    <row r="3205" spans="1:183" x14ac:dyDescent="0.3">
      <c r="A3205" t="s">
        <v>73</v>
      </c>
      <c r="B3205" t="s">
        <v>53</v>
      </c>
      <c r="C3205" t="s">
        <v>103</v>
      </c>
      <c r="D3205" s="6">
        <v>44811</v>
      </c>
      <c r="FZ3205">
        <v>0</v>
      </c>
      <c r="GA3205">
        <v>1</v>
      </c>
    </row>
    <row r="3206" spans="1:183" x14ac:dyDescent="0.3">
      <c r="A3206" t="s">
        <v>73</v>
      </c>
      <c r="B3206" t="s">
        <v>53</v>
      </c>
      <c r="C3206" t="s">
        <v>103</v>
      </c>
      <c r="D3206" s="6">
        <v>44812</v>
      </c>
      <c r="FZ3206">
        <v>0</v>
      </c>
      <c r="GA3206">
        <v>1</v>
      </c>
    </row>
    <row r="3207" spans="1:183" x14ac:dyDescent="0.3">
      <c r="A3207" t="s">
        <v>73</v>
      </c>
      <c r="B3207" t="s">
        <v>53</v>
      </c>
      <c r="C3207" t="s">
        <v>103</v>
      </c>
      <c r="D3207" s="6">
        <v>44813</v>
      </c>
      <c r="FZ3207">
        <v>0</v>
      </c>
      <c r="GA3207">
        <v>1</v>
      </c>
    </row>
    <row r="3208" spans="1:183" x14ac:dyDescent="0.3">
      <c r="A3208" t="s">
        <v>73</v>
      </c>
      <c r="B3208" t="s">
        <v>53</v>
      </c>
      <c r="C3208" t="s">
        <v>108</v>
      </c>
      <c r="D3208" s="6">
        <v>44753</v>
      </c>
      <c r="FZ3208">
        <v>0</v>
      </c>
      <c r="GA3208">
        <v>1</v>
      </c>
    </row>
    <row r="3209" spans="1:183" x14ac:dyDescent="0.3">
      <c r="A3209" t="s">
        <v>73</v>
      </c>
      <c r="B3209" t="s">
        <v>53</v>
      </c>
      <c r="C3209" t="s">
        <v>108</v>
      </c>
      <c r="D3209" s="6">
        <v>44758</v>
      </c>
      <c r="FZ3209">
        <v>0</v>
      </c>
      <c r="GA3209">
        <v>1</v>
      </c>
    </row>
    <row r="3210" spans="1:183" x14ac:dyDescent="0.3">
      <c r="A3210" t="s">
        <v>73</v>
      </c>
      <c r="B3210" t="s">
        <v>53</v>
      </c>
      <c r="C3210" t="s">
        <v>108</v>
      </c>
      <c r="D3210" s="6">
        <v>44759</v>
      </c>
      <c r="FZ3210">
        <v>0</v>
      </c>
      <c r="GA3210">
        <v>1</v>
      </c>
    </row>
    <row r="3211" spans="1:183" x14ac:dyDescent="0.3">
      <c r="A3211" t="s">
        <v>73</v>
      </c>
      <c r="B3211" t="s">
        <v>53</v>
      </c>
      <c r="C3211" t="s">
        <v>108</v>
      </c>
      <c r="D3211" s="6">
        <v>44766</v>
      </c>
      <c r="FZ3211">
        <v>0</v>
      </c>
      <c r="GA3211">
        <v>1</v>
      </c>
    </row>
    <row r="3212" spans="1:183" x14ac:dyDescent="0.3">
      <c r="A3212" t="s">
        <v>73</v>
      </c>
      <c r="B3212" t="s">
        <v>53</v>
      </c>
      <c r="C3212" t="s">
        <v>108</v>
      </c>
      <c r="D3212" s="6">
        <v>44771</v>
      </c>
      <c r="FZ3212">
        <v>0</v>
      </c>
      <c r="GA3212">
        <v>1</v>
      </c>
    </row>
    <row r="3213" spans="1:183" x14ac:dyDescent="0.3">
      <c r="A3213" t="s">
        <v>73</v>
      </c>
      <c r="B3213" t="s">
        <v>53</v>
      </c>
      <c r="C3213" t="s">
        <v>108</v>
      </c>
      <c r="D3213" s="6">
        <v>44789</v>
      </c>
      <c r="FZ3213">
        <v>0</v>
      </c>
      <c r="GA3213">
        <v>1</v>
      </c>
    </row>
    <row r="3214" spans="1:183" x14ac:dyDescent="0.3">
      <c r="A3214" t="s">
        <v>73</v>
      </c>
      <c r="B3214" t="s">
        <v>53</v>
      </c>
      <c r="C3214" t="s">
        <v>108</v>
      </c>
      <c r="D3214" s="6">
        <v>44790</v>
      </c>
      <c r="FZ3214">
        <v>0</v>
      </c>
      <c r="GA3214">
        <v>1</v>
      </c>
    </row>
    <row r="3215" spans="1:183" x14ac:dyDescent="0.3">
      <c r="A3215" t="s">
        <v>73</v>
      </c>
      <c r="B3215" t="s">
        <v>53</v>
      </c>
      <c r="C3215" t="s">
        <v>108</v>
      </c>
      <c r="D3215" s="6">
        <v>44792</v>
      </c>
      <c r="FZ3215">
        <v>0</v>
      </c>
      <c r="GA3215">
        <v>1</v>
      </c>
    </row>
    <row r="3216" spans="1:183" x14ac:dyDescent="0.3">
      <c r="A3216" t="s">
        <v>73</v>
      </c>
      <c r="B3216" t="s">
        <v>53</v>
      </c>
      <c r="C3216" t="s">
        <v>108</v>
      </c>
      <c r="D3216" s="6">
        <v>44806</v>
      </c>
      <c r="FZ3216">
        <v>0</v>
      </c>
      <c r="GA3216">
        <v>1</v>
      </c>
    </row>
    <row r="3217" spans="1:183" x14ac:dyDescent="0.3">
      <c r="A3217" t="s">
        <v>73</v>
      </c>
      <c r="B3217" t="s">
        <v>53</v>
      </c>
      <c r="C3217" t="s">
        <v>108</v>
      </c>
      <c r="D3217" s="6">
        <v>44809</v>
      </c>
      <c r="FZ3217">
        <v>0</v>
      </c>
      <c r="GA3217">
        <v>1</v>
      </c>
    </row>
    <row r="3218" spans="1:183" x14ac:dyDescent="0.3">
      <c r="A3218" t="s">
        <v>73</v>
      </c>
      <c r="B3218" t="s">
        <v>53</v>
      </c>
      <c r="C3218" t="s">
        <v>108</v>
      </c>
      <c r="D3218" s="6">
        <v>44810</v>
      </c>
      <c r="FZ3218">
        <v>0</v>
      </c>
      <c r="GA3218">
        <v>1</v>
      </c>
    </row>
    <row r="3219" spans="1:183" x14ac:dyDescent="0.3">
      <c r="A3219" t="s">
        <v>73</v>
      </c>
      <c r="B3219" t="s">
        <v>53</v>
      </c>
      <c r="C3219" t="s">
        <v>108</v>
      </c>
      <c r="D3219" s="6">
        <v>44811</v>
      </c>
      <c r="FZ3219">
        <v>0</v>
      </c>
      <c r="GA3219">
        <v>1</v>
      </c>
    </row>
    <row r="3220" spans="1:183" x14ac:dyDescent="0.3">
      <c r="A3220" t="s">
        <v>73</v>
      </c>
      <c r="B3220" t="s">
        <v>53</v>
      </c>
      <c r="C3220" t="s">
        <v>108</v>
      </c>
      <c r="D3220" s="6">
        <v>44812</v>
      </c>
      <c r="FZ3220">
        <v>0</v>
      </c>
      <c r="GA3220">
        <v>1</v>
      </c>
    </row>
    <row r="3221" spans="1:183" x14ac:dyDescent="0.3">
      <c r="A3221" t="s">
        <v>73</v>
      </c>
      <c r="B3221" t="s">
        <v>53</v>
      </c>
      <c r="C3221" t="s">
        <v>108</v>
      </c>
      <c r="D3221" s="6">
        <v>44813</v>
      </c>
      <c r="FZ3221">
        <v>0</v>
      </c>
      <c r="GA3221">
        <v>1</v>
      </c>
    </row>
    <row r="3222" spans="1:183" x14ac:dyDescent="0.3">
      <c r="A3222" t="s">
        <v>73</v>
      </c>
      <c r="B3222" t="s">
        <v>53</v>
      </c>
      <c r="C3222" t="s">
        <v>106</v>
      </c>
      <c r="D3222" s="6">
        <v>44753</v>
      </c>
      <c r="FZ3222">
        <v>0</v>
      </c>
      <c r="GA3222">
        <v>1</v>
      </c>
    </row>
    <row r="3223" spans="1:183" x14ac:dyDescent="0.3">
      <c r="A3223" t="s">
        <v>73</v>
      </c>
      <c r="B3223" t="s">
        <v>53</v>
      </c>
      <c r="C3223" t="s">
        <v>106</v>
      </c>
      <c r="D3223" s="6">
        <v>44758</v>
      </c>
      <c r="FZ3223">
        <v>0</v>
      </c>
      <c r="GA3223">
        <v>1</v>
      </c>
    </row>
    <row r="3224" spans="1:183" x14ac:dyDescent="0.3">
      <c r="A3224" t="s">
        <v>73</v>
      </c>
      <c r="B3224" t="s">
        <v>53</v>
      </c>
      <c r="C3224" t="s">
        <v>106</v>
      </c>
      <c r="D3224" s="6">
        <v>44759</v>
      </c>
      <c r="FZ3224">
        <v>0</v>
      </c>
      <c r="GA3224">
        <v>1</v>
      </c>
    </row>
    <row r="3225" spans="1:183" x14ac:dyDescent="0.3">
      <c r="A3225" t="s">
        <v>73</v>
      </c>
      <c r="B3225" t="s">
        <v>53</v>
      </c>
      <c r="C3225" t="s">
        <v>106</v>
      </c>
      <c r="D3225" s="6">
        <v>44766</v>
      </c>
      <c r="FZ3225">
        <v>0</v>
      </c>
      <c r="GA3225">
        <v>1</v>
      </c>
    </row>
    <row r="3226" spans="1:183" x14ac:dyDescent="0.3">
      <c r="A3226" t="s">
        <v>73</v>
      </c>
      <c r="B3226" t="s">
        <v>53</v>
      </c>
      <c r="C3226" t="s">
        <v>106</v>
      </c>
      <c r="D3226" s="6">
        <v>44771</v>
      </c>
      <c r="FZ3226">
        <v>0</v>
      </c>
      <c r="GA3226">
        <v>1</v>
      </c>
    </row>
    <row r="3227" spans="1:183" x14ac:dyDescent="0.3">
      <c r="A3227" t="s">
        <v>73</v>
      </c>
      <c r="B3227" t="s">
        <v>53</v>
      </c>
      <c r="C3227" t="s">
        <v>106</v>
      </c>
      <c r="D3227" s="6">
        <v>44789</v>
      </c>
      <c r="FZ3227">
        <v>0</v>
      </c>
      <c r="GA3227">
        <v>1</v>
      </c>
    </row>
    <row r="3228" spans="1:183" x14ac:dyDescent="0.3">
      <c r="A3228" t="s">
        <v>73</v>
      </c>
      <c r="B3228" t="s">
        <v>53</v>
      </c>
      <c r="C3228" t="s">
        <v>106</v>
      </c>
      <c r="D3228" s="6">
        <v>44790</v>
      </c>
      <c r="FZ3228">
        <v>0</v>
      </c>
      <c r="GA3228">
        <v>1</v>
      </c>
    </row>
    <row r="3229" spans="1:183" x14ac:dyDescent="0.3">
      <c r="A3229" t="s">
        <v>73</v>
      </c>
      <c r="B3229" t="s">
        <v>53</v>
      </c>
      <c r="C3229" t="s">
        <v>106</v>
      </c>
      <c r="D3229" s="6">
        <v>44792</v>
      </c>
      <c r="FZ3229">
        <v>0</v>
      </c>
      <c r="GA3229">
        <v>1</v>
      </c>
    </row>
    <row r="3230" spans="1:183" x14ac:dyDescent="0.3">
      <c r="A3230" t="s">
        <v>73</v>
      </c>
      <c r="B3230" t="s">
        <v>53</v>
      </c>
      <c r="C3230" t="s">
        <v>106</v>
      </c>
      <c r="D3230" s="6">
        <v>44806</v>
      </c>
      <c r="FZ3230">
        <v>0</v>
      </c>
      <c r="GA3230">
        <v>1</v>
      </c>
    </row>
    <row r="3231" spans="1:183" x14ac:dyDescent="0.3">
      <c r="A3231" t="s">
        <v>73</v>
      </c>
      <c r="B3231" t="s">
        <v>53</v>
      </c>
      <c r="C3231" t="s">
        <v>106</v>
      </c>
      <c r="D3231" s="6">
        <v>44809</v>
      </c>
      <c r="FZ3231">
        <v>0</v>
      </c>
      <c r="GA3231">
        <v>1</v>
      </c>
    </row>
    <row r="3232" spans="1:183" x14ac:dyDescent="0.3">
      <c r="A3232" t="s">
        <v>73</v>
      </c>
      <c r="B3232" t="s">
        <v>53</v>
      </c>
      <c r="C3232" t="s">
        <v>106</v>
      </c>
      <c r="D3232" s="6">
        <v>44810</v>
      </c>
      <c r="FZ3232">
        <v>0</v>
      </c>
      <c r="GA3232">
        <v>1</v>
      </c>
    </row>
    <row r="3233" spans="1:183" x14ac:dyDescent="0.3">
      <c r="A3233" t="s">
        <v>73</v>
      </c>
      <c r="B3233" t="s">
        <v>53</v>
      </c>
      <c r="C3233" t="s">
        <v>106</v>
      </c>
      <c r="D3233" s="6">
        <v>44811</v>
      </c>
      <c r="FZ3233">
        <v>0</v>
      </c>
      <c r="GA3233">
        <v>1</v>
      </c>
    </row>
    <row r="3234" spans="1:183" x14ac:dyDescent="0.3">
      <c r="A3234" t="s">
        <v>73</v>
      </c>
      <c r="B3234" t="s">
        <v>53</v>
      </c>
      <c r="C3234" t="s">
        <v>106</v>
      </c>
      <c r="D3234" s="6">
        <v>44812</v>
      </c>
      <c r="FZ3234">
        <v>0</v>
      </c>
      <c r="GA3234">
        <v>1</v>
      </c>
    </row>
    <row r="3235" spans="1:183" x14ac:dyDescent="0.3">
      <c r="A3235" t="s">
        <v>73</v>
      </c>
      <c r="B3235" t="s">
        <v>53</v>
      </c>
      <c r="C3235" t="s">
        <v>106</v>
      </c>
      <c r="D3235" s="6">
        <v>44813</v>
      </c>
      <c r="FZ3235">
        <v>0</v>
      </c>
      <c r="GA3235">
        <v>1</v>
      </c>
    </row>
    <row r="3236" spans="1:183" x14ac:dyDescent="0.3">
      <c r="A3236" t="s">
        <v>73</v>
      </c>
      <c r="B3236" t="s">
        <v>53</v>
      </c>
      <c r="C3236" t="s">
        <v>107</v>
      </c>
      <c r="D3236" s="6">
        <v>44753</v>
      </c>
      <c r="FZ3236">
        <v>0</v>
      </c>
      <c r="GA3236">
        <v>1</v>
      </c>
    </row>
    <row r="3237" spans="1:183" x14ac:dyDescent="0.3">
      <c r="A3237" t="s">
        <v>73</v>
      </c>
      <c r="B3237" t="s">
        <v>53</v>
      </c>
      <c r="C3237" t="s">
        <v>107</v>
      </c>
      <c r="D3237" s="6">
        <v>44758</v>
      </c>
      <c r="FZ3237">
        <v>0</v>
      </c>
      <c r="GA3237">
        <v>1</v>
      </c>
    </row>
    <row r="3238" spans="1:183" x14ac:dyDescent="0.3">
      <c r="A3238" t="s">
        <v>73</v>
      </c>
      <c r="B3238" t="s">
        <v>53</v>
      </c>
      <c r="C3238" t="s">
        <v>107</v>
      </c>
      <c r="D3238" s="6">
        <v>44759</v>
      </c>
      <c r="FZ3238">
        <v>0</v>
      </c>
      <c r="GA3238">
        <v>1</v>
      </c>
    </row>
    <row r="3239" spans="1:183" x14ac:dyDescent="0.3">
      <c r="A3239" t="s">
        <v>73</v>
      </c>
      <c r="B3239" t="s">
        <v>53</v>
      </c>
      <c r="C3239" t="s">
        <v>107</v>
      </c>
      <c r="D3239" s="6">
        <v>44766</v>
      </c>
      <c r="FZ3239">
        <v>0</v>
      </c>
      <c r="GA3239">
        <v>1</v>
      </c>
    </row>
    <row r="3240" spans="1:183" x14ac:dyDescent="0.3">
      <c r="A3240" t="s">
        <v>73</v>
      </c>
      <c r="B3240" t="s">
        <v>53</v>
      </c>
      <c r="C3240" t="s">
        <v>107</v>
      </c>
      <c r="D3240" s="6">
        <v>44771</v>
      </c>
      <c r="FZ3240">
        <v>0</v>
      </c>
      <c r="GA3240">
        <v>1</v>
      </c>
    </row>
    <row r="3241" spans="1:183" x14ac:dyDescent="0.3">
      <c r="A3241" t="s">
        <v>73</v>
      </c>
      <c r="B3241" t="s">
        <v>53</v>
      </c>
      <c r="C3241" t="s">
        <v>107</v>
      </c>
      <c r="D3241" s="6">
        <v>44789</v>
      </c>
      <c r="FZ3241">
        <v>0</v>
      </c>
      <c r="GA3241">
        <v>1</v>
      </c>
    </row>
    <row r="3242" spans="1:183" x14ac:dyDescent="0.3">
      <c r="A3242" t="s">
        <v>73</v>
      </c>
      <c r="B3242" t="s">
        <v>53</v>
      </c>
      <c r="C3242" t="s">
        <v>107</v>
      </c>
      <c r="D3242" s="6">
        <v>44790</v>
      </c>
      <c r="FZ3242">
        <v>0</v>
      </c>
      <c r="GA3242">
        <v>1</v>
      </c>
    </row>
    <row r="3243" spans="1:183" x14ac:dyDescent="0.3">
      <c r="A3243" t="s">
        <v>73</v>
      </c>
      <c r="B3243" t="s">
        <v>53</v>
      </c>
      <c r="C3243" t="s">
        <v>107</v>
      </c>
      <c r="D3243" s="6">
        <v>44792</v>
      </c>
      <c r="FZ3243">
        <v>0</v>
      </c>
      <c r="GA3243">
        <v>1</v>
      </c>
    </row>
    <row r="3244" spans="1:183" x14ac:dyDescent="0.3">
      <c r="A3244" t="s">
        <v>73</v>
      </c>
      <c r="B3244" t="s">
        <v>53</v>
      </c>
      <c r="C3244" t="s">
        <v>107</v>
      </c>
      <c r="D3244" s="6">
        <v>44806</v>
      </c>
      <c r="FZ3244">
        <v>0</v>
      </c>
      <c r="GA3244">
        <v>1</v>
      </c>
    </row>
    <row r="3245" spans="1:183" x14ac:dyDescent="0.3">
      <c r="A3245" t="s">
        <v>73</v>
      </c>
      <c r="B3245" t="s">
        <v>53</v>
      </c>
      <c r="C3245" t="s">
        <v>107</v>
      </c>
      <c r="D3245" s="6">
        <v>44809</v>
      </c>
      <c r="FZ3245">
        <v>0</v>
      </c>
      <c r="GA3245">
        <v>1</v>
      </c>
    </row>
    <row r="3246" spans="1:183" x14ac:dyDescent="0.3">
      <c r="A3246" t="s">
        <v>73</v>
      </c>
      <c r="B3246" t="s">
        <v>53</v>
      </c>
      <c r="C3246" t="s">
        <v>107</v>
      </c>
      <c r="D3246" s="6">
        <v>44810</v>
      </c>
      <c r="FZ3246">
        <v>0</v>
      </c>
      <c r="GA3246">
        <v>1</v>
      </c>
    </row>
    <row r="3247" spans="1:183" x14ac:dyDescent="0.3">
      <c r="A3247" t="s">
        <v>73</v>
      </c>
      <c r="B3247" t="s">
        <v>53</v>
      </c>
      <c r="C3247" t="s">
        <v>107</v>
      </c>
      <c r="D3247" s="6">
        <v>44811</v>
      </c>
      <c r="FZ3247">
        <v>0</v>
      </c>
      <c r="GA3247">
        <v>1</v>
      </c>
    </row>
    <row r="3248" spans="1:183" x14ac:dyDescent="0.3">
      <c r="A3248" t="s">
        <v>73</v>
      </c>
      <c r="B3248" t="s">
        <v>53</v>
      </c>
      <c r="C3248" t="s">
        <v>107</v>
      </c>
      <c r="D3248" s="6">
        <v>44812</v>
      </c>
      <c r="FZ3248">
        <v>0</v>
      </c>
      <c r="GA3248">
        <v>1</v>
      </c>
    </row>
    <row r="3249" spans="1:183" x14ac:dyDescent="0.3">
      <c r="A3249" t="s">
        <v>73</v>
      </c>
      <c r="B3249" t="s">
        <v>53</v>
      </c>
      <c r="C3249" t="s">
        <v>107</v>
      </c>
      <c r="D3249" s="6">
        <v>44813</v>
      </c>
      <c r="FZ3249">
        <v>0</v>
      </c>
      <c r="GA3249">
        <v>1</v>
      </c>
    </row>
    <row r="3250" spans="1:183" x14ac:dyDescent="0.3">
      <c r="A3250" t="s">
        <v>73</v>
      </c>
      <c r="B3250" t="s">
        <v>53</v>
      </c>
      <c r="C3250" t="s">
        <v>97</v>
      </c>
      <c r="D3250" s="6">
        <v>44753</v>
      </c>
      <c r="FZ3250">
        <v>0</v>
      </c>
      <c r="GA3250">
        <v>1</v>
      </c>
    </row>
    <row r="3251" spans="1:183" x14ac:dyDescent="0.3">
      <c r="A3251" t="s">
        <v>73</v>
      </c>
      <c r="B3251" t="s">
        <v>53</v>
      </c>
      <c r="C3251" t="s">
        <v>97</v>
      </c>
      <c r="D3251" s="6">
        <v>44758</v>
      </c>
      <c r="FZ3251">
        <v>0</v>
      </c>
      <c r="GA3251">
        <v>1</v>
      </c>
    </row>
    <row r="3252" spans="1:183" x14ac:dyDescent="0.3">
      <c r="A3252" t="s">
        <v>73</v>
      </c>
      <c r="B3252" t="s">
        <v>53</v>
      </c>
      <c r="C3252" t="s">
        <v>97</v>
      </c>
      <c r="D3252" s="6">
        <v>44759</v>
      </c>
      <c r="FZ3252">
        <v>0</v>
      </c>
      <c r="GA3252">
        <v>1</v>
      </c>
    </row>
    <row r="3253" spans="1:183" x14ac:dyDescent="0.3">
      <c r="A3253" t="s">
        <v>73</v>
      </c>
      <c r="B3253" t="s">
        <v>53</v>
      </c>
      <c r="C3253" t="s">
        <v>97</v>
      </c>
      <c r="D3253" s="6">
        <v>44766</v>
      </c>
      <c r="FZ3253">
        <v>0</v>
      </c>
      <c r="GA3253">
        <v>1</v>
      </c>
    </row>
    <row r="3254" spans="1:183" x14ac:dyDescent="0.3">
      <c r="A3254" t="s">
        <v>73</v>
      </c>
      <c r="B3254" t="s">
        <v>53</v>
      </c>
      <c r="C3254" t="s">
        <v>97</v>
      </c>
      <c r="D3254" s="6">
        <v>44771</v>
      </c>
      <c r="FZ3254">
        <v>0</v>
      </c>
      <c r="GA3254">
        <v>1</v>
      </c>
    </row>
    <row r="3255" spans="1:183" x14ac:dyDescent="0.3">
      <c r="A3255" t="s">
        <v>73</v>
      </c>
      <c r="B3255" t="s">
        <v>53</v>
      </c>
      <c r="C3255" t="s">
        <v>97</v>
      </c>
      <c r="D3255" s="6">
        <v>44789</v>
      </c>
      <c r="FZ3255">
        <v>0</v>
      </c>
      <c r="GA3255">
        <v>1</v>
      </c>
    </row>
    <row r="3256" spans="1:183" x14ac:dyDescent="0.3">
      <c r="A3256" t="s">
        <v>73</v>
      </c>
      <c r="B3256" t="s">
        <v>53</v>
      </c>
      <c r="C3256" t="s">
        <v>97</v>
      </c>
      <c r="D3256" s="6">
        <v>44790</v>
      </c>
      <c r="FZ3256">
        <v>0</v>
      </c>
      <c r="GA3256">
        <v>1</v>
      </c>
    </row>
    <row r="3257" spans="1:183" x14ac:dyDescent="0.3">
      <c r="A3257" t="s">
        <v>73</v>
      </c>
      <c r="B3257" t="s">
        <v>53</v>
      </c>
      <c r="C3257" t="s">
        <v>97</v>
      </c>
      <c r="D3257" s="6">
        <v>44792</v>
      </c>
      <c r="FZ3257">
        <v>0</v>
      </c>
      <c r="GA3257">
        <v>1</v>
      </c>
    </row>
    <row r="3258" spans="1:183" x14ac:dyDescent="0.3">
      <c r="A3258" t="s">
        <v>73</v>
      </c>
      <c r="B3258" t="s">
        <v>53</v>
      </c>
      <c r="C3258" t="s">
        <v>97</v>
      </c>
      <c r="D3258" s="6">
        <v>44806</v>
      </c>
      <c r="FZ3258">
        <v>0</v>
      </c>
      <c r="GA3258">
        <v>1</v>
      </c>
    </row>
    <row r="3259" spans="1:183" x14ac:dyDescent="0.3">
      <c r="A3259" t="s">
        <v>73</v>
      </c>
      <c r="B3259" t="s">
        <v>53</v>
      </c>
      <c r="C3259" t="s">
        <v>97</v>
      </c>
      <c r="D3259" s="6">
        <v>44809</v>
      </c>
      <c r="FZ3259">
        <v>0</v>
      </c>
      <c r="GA3259">
        <v>1</v>
      </c>
    </row>
    <row r="3260" spans="1:183" x14ac:dyDescent="0.3">
      <c r="A3260" t="s">
        <v>73</v>
      </c>
      <c r="B3260" t="s">
        <v>53</v>
      </c>
      <c r="C3260" t="s">
        <v>97</v>
      </c>
      <c r="D3260" s="6">
        <v>44810</v>
      </c>
      <c r="FZ3260">
        <v>0</v>
      </c>
      <c r="GA3260">
        <v>1</v>
      </c>
    </row>
    <row r="3261" spans="1:183" x14ac:dyDescent="0.3">
      <c r="A3261" t="s">
        <v>73</v>
      </c>
      <c r="B3261" t="s">
        <v>53</v>
      </c>
      <c r="C3261" t="s">
        <v>97</v>
      </c>
      <c r="D3261" s="6">
        <v>44811</v>
      </c>
      <c r="FZ3261">
        <v>0</v>
      </c>
      <c r="GA3261">
        <v>1</v>
      </c>
    </row>
    <row r="3262" spans="1:183" x14ac:dyDescent="0.3">
      <c r="A3262" t="s">
        <v>73</v>
      </c>
      <c r="B3262" t="s">
        <v>53</v>
      </c>
      <c r="C3262" t="s">
        <v>97</v>
      </c>
      <c r="D3262" s="6">
        <v>44812</v>
      </c>
      <c r="FZ3262">
        <v>0</v>
      </c>
      <c r="GA3262">
        <v>1</v>
      </c>
    </row>
    <row r="3263" spans="1:183" x14ac:dyDescent="0.3">
      <c r="A3263" t="s">
        <v>73</v>
      </c>
      <c r="B3263" t="s">
        <v>53</v>
      </c>
      <c r="C3263" t="s">
        <v>97</v>
      </c>
      <c r="D3263" s="6">
        <v>44813</v>
      </c>
      <c r="FZ3263">
        <v>0</v>
      </c>
      <c r="GA3263">
        <v>1</v>
      </c>
    </row>
    <row r="3264" spans="1:183" x14ac:dyDescent="0.3">
      <c r="A3264" t="s">
        <v>73</v>
      </c>
      <c r="B3264" t="s">
        <v>53</v>
      </c>
      <c r="C3264" t="s">
        <v>96</v>
      </c>
      <c r="D3264" s="6">
        <v>44753</v>
      </c>
      <c r="FZ3264">
        <v>0</v>
      </c>
      <c r="GA3264">
        <v>1</v>
      </c>
    </row>
    <row r="3265" spans="1:183" x14ac:dyDescent="0.3">
      <c r="A3265" t="s">
        <v>73</v>
      </c>
      <c r="B3265" t="s">
        <v>53</v>
      </c>
      <c r="C3265" t="s">
        <v>96</v>
      </c>
      <c r="D3265" s="6">
        <v>44758</v>
      </c>
      <c r="FZ3265">
        <v>0</v>
      </c>
      <c r="GA3265">
        <v>1</v>
      </c>
    </row>
    <row r="3266" spans="1:183" x14ac:dyDescent="0.3">
      <c r="A3266" t="s">
        <v>73</v>
      </c>
      <c r="B3266" t="s">
        <v>53</v>
      </c>
      <c r="C3266" t="s">
        <v>96</v>
      </c>
      <c r="D3266" s="6">
        <v>44759</v>
      </c>
      <c r="FZ3266">
        <v>0</v>
      </c>
      <c r="GA3266">
        <v>1</v>
      </c>
    </row>
    <row r="3267" spans="1:183" x14ac:dyDescent="0.3">
      <c r="A3267" t="s">
        <v>73</v>
      </c>
      <c r="B3267" t="s">
        <v>53</v>
      </c>
      <c r="C3267" t="s">
        <v>96</v>
      </c>
      <c r="D3267" s="6">
        <v>44766</v>
      </c>
      <c r="FZ3267">
        <v>0</v>
      </c>
      <c r="GA3267">
        <v>1</v>
      </c>
    </row>
    <row r="3268" spans="1:183" x14ac:dyDescent="0.3">
      <c r="A3268" t="s">
        <v>73</v>
      </c>
      <c r="B3268" t="s">
        <v>53</v>
      </c>
      <c r="C3268" t="s">
        <v>96</v>
      </c>
      <c r="D3268" s="6">
        <v>44771</v>
      </c>
      <c r="FZ3268">
        <v>0</v>
      </c>
      <c r="GA3268">
        <v>1</v>
      </c>
    </row>
    <row r="3269" spans="1:183" x14ac:dyDescent="0.3">
      <c r="A3269" t="s">
        <v>73</v>
      </c>
      <c r="B3269" t="s">
        <v>53</v>
      </c>
      <c r="C3269" t="s">
        <v>96</v>
      </c>
      <c r="D3269" s="6">
        <v>44789</v>
      </c>
      <c r="FZ3269">
        <v>0</v>
      </c>
      <c r="GA3269">
        <v>1</v>
      </c>
    </row>
    <row r="3270" spans="1:183" x14ac:dyDescent="0.3">
      <c r="A3270" t="s">
        <v>73</v>
      </c>
      <c r="B3270" t="s">
        <v>53</v>
      </c>
      <c r="C3270" t="s">
        <v>96</v>
      </c>
      <c r="D3270" s="6">
        <v>44790</v>
      </c>
      <c r="FZ3270">
        <v>0</v>
      </c>
      <c r="GA3270">
        <v>1</v>
      </c>
    </row>
    <row r="3271" spans="1:183" x14ac:dyDescent="0.3">
      <c r="A3271" t="s">
        <v>73</v>
      </c>
      <c r="B3271" t="s">
        <v>53</v>
      </c>
      <c r="C3271" t="s">
        <v>96</v>
      </c>
      <c r="D3271" s="6">
        <v>44792</v>
      </c>
      <c r="FZ3271">
        <v>0</v>
      </c>
      <c r="GA3271">
        <v>1</v>
      </c>
    </row>
    <row r="3272" spans="1:183" x14ac:dyDescent="0.3">
      <c r="A3272" t="s">
        <v>73</v>
      </c>
      <c r="B3272" t="s">
        <v>53</v>
      </c>
      <c r="C3272" t="s">
        <v>96</v>
      </c>
      <c r="D3272" s="6">
        <v>44806</v>
      </c>
      <c r="FZ3272">
        <v>0</v>
      </c>
      <c r="GA3272">
        <v>1</v>
      </c>
    </row>
    <row r="3273" spans="1:183" x14ac:dyDescent="0.3">
      <c r="A3273" t="s">
        <v>73</v>
      </c>
      <c r="B3273" t="s">
        <v>53</v>
      </c>
      <c r="C3273" t="s">
        <v>96</v>
      </c>
      <c r="D3273" s="6">
        <v>44809</v>
      </c>
      <c r="FZ3273">
        <v>0</v>
      </c>
      <c r="GA3273">
        <v>1</v>
      </c>
    </row>
    <row r="3274" spans="1:183" x14ac:dyDescent="0.3">
      <c r="A3274" t="s">
        <v>73</v>
      </c>
      <c r="B3274" t="s">
        <v>53</v>
      </c>
      <c r="C3274" t="s">
        <v>96</v>
      </c>
      <c r="D3274" s="6">
        <v>44810</v>
      </c>
      <c r="FZ3274">
        <v>0</v>
      </c>
      <c r="GA3274">
        <v>1</v>
      </c>
    </row>
    <row r="3275" spans="1:183" x14ac:dyDescent="0.3">
      <c r="A3275" t="s">
        <v>73</v>
      </c>
      <c r="B3275" t="s">
        <v>53</v>
      </c>
      <c r="C3275" t="s">
        <v>96</v>
      </c>
      <c r="D3275" s="6">
        <v>44811</v>
      </c>
      <c r="FZ3275">
        <v>0</v>
      </c>
      <c r="GA3275">
        <v>1</v>
      </c>
    </row>
    <row r="3276" spans="1:183" x14ac:dyDescent="0.3">
      <c r="A3276" t="s">
        <v>73</v>
      </c>
      <c r="B3276" t="s">
        <v>53</v>
      </c>
      <c r="C3276" t="s">
        <v>96</v>
      </c>
      <c r="D3276" s="6">
        <v>44812</v>
      </c>
      <c r="FZ3276">
        <v>0</v>
      </c>
      <c r="GA3276">
        <v>1</v>
      </c>
    </row>
    <row r="3277" spans="1:183" x14ac:dyDescent="0.3">
      <c r="A3277" t="s">
        <v>73</v>
      </c>
      <c r="B3277" t="s">
        <v>53</v>
      </c>
      <c r="C3277" t="s">
        <v>96</v>
      </c>
      <c r="D3277" s="6">
        <v>44813</v>
      </c>
      <c r="FZ3277">
        <v>0</v>
      </c>
      <c r="GA3277">
        <v>1</v>
      </c>
    </row>
    <row r="3278" spans="1:183" x14ac:dyDescent="0.3">
      <c r="A3278" t="s">
        <v>73</v>
      </c>
      <c r="B3278" t="s">
        <v>53</v>
      </c>
      <c r="C3278" t="s">
        <v>98</v>
      </c>
      <c r="D3278" s="6">
        <v>44753</v>
      </c>
      <c r="FZ3278">
        <v>0</v>
      </c>
      <c r="GA3278">
        <v>1</v>
      </c>
    </row>
    <row r="3279" spans="1:183" x14ac:dyDescent="0.3">
      <c r="A3279" t="s">
        <v>73</v>
      </c>
      <c r="B3279" t="s">
        <v>53</v>
      </c>
      <c r="C3279" t="s">
        <v>98</v>
      </c>
      <c r="D3279" s="6">
        <v>44758</v>
      </c>
      <c r="FZ3279">
        <v>0</v>
      </c>
      <c r="GA3279">
        <v>1</v>
      </c>
    </row>
    <row r="3280" spans="1:183" x14ac:dyDescent="0.3">
      <c r="A3280" t="s">
        <v>73</v>
      </c>
      <c r="B3280" t="s">
        <v>53</v>
      </c>
      <c r="C3280" t="s">
        <v>98</v>
      </c>
      <c r="D3280" s="6">
        <v>44759</v>
      </c>
      <c r="FZ3280">
        <v>0</v>
      </c>
      <c r="GA3280">
        <v>1</v>
      </c>
    </row>
    <row r="3281" spans="1:183" x14ac:dyDescent="0.3">
      <c r="A3281" t="s">
        <v>73</v>
      </c>
      <c r="B3281" t="s">
        <v>53</v>
      </c>
      <c r="C3281" t="s">
        <v>98</v>
      </c>
      <c r="D3281" s="6">
        <v>44766</v>
      </c>
      <c r="FZ3281">
        <v>0</v>
      </c>
      <c r="GA3281">
        <v>1</v>
      </c>
    </row>
    <row r="3282" spans="1:183" x14ac:dyDescent="0.3">
      <c r="A3282" t="s">
        <v>73</v>
      </c>
      <c r="B3282" t="s">
        <v>53</v>
      </c>
      <c r="C3282" t="s">
        <v>98</v>
      </c>
      <c r="D3282" s="6">
        <v>44771</v>
      </c>
      <c r="FZ3282">
        <v>0</v>
      </c>
      <c r="GA3282">
        <v>1</v>
      </c>
    </row>
    <row r="3283" spans="1:183" x14ac:dyDescent="0.3">
      <c r="A3283" t="s">
        <v>73</v>
      </c>
      <c r="B3283" t="s">
        <v>53</v>
      </c>
      <c r="C3283" t="s">
        <v>98</v>
      </c>
      <c r="D3283" s="6">
        <v>44789</v>
      </c>
      <c r="FZ3283">
        <v>0</v>
      </c>
      <c r="GA3283">
        <v>1</v>
      </c>
    </row>
    <row r="3284" spans="1:183" x14ac:dyDescent="0.3">
      <c r="A3284" t="s">
        <v>73</v>
      </c>
      <c r="B3284" t="s">
        <v>53</v>
      </c>
      <c r="C3284" t="s">
        <v>98</v>
      </c>
      <c r="D3284" s="6">
        <v>44790</v>
      </c>
      <c r="FZ3284">
        <v>0</v>
      </c>
      <c r="GA3284">
        <v>1</v>
      </c>
    </row>
    <row r="3285" spans="1:183" x14ac:dyDescent="0.3">
      <c r="A3285" t="s">
        <v>73</v>
      </c>
      <c r="B3285" t="s">
        <v>53</v>
      </c>
      <c r="C3285" t="s">
        <v>98</v>
      </c>
      <c r="D3285" s="6">
        <v>44792</v>
      </c>
      <c r="FZ3285">
        <v>0</v>
      </c>
      <c r="GA3285">
        <v>1</v>
      </c>
    </row>
    <row r="3286" spans="1:183" x14ac:dyDescent="0.3">
      <c r="A3286" t="s">
        <v>73</v>
      </c>
      <c r="B3286" t="s">
        <v>53</v>
      </c>
      <c r="C3286" t="s">
        <v>98</v>
      </c>
      <c r="D3286" s="6">
        <v>44806</v>
      </c>
      <c r="FZ3286">
        <v>0</v>
      </c>
      <c r="GA3286">
        <v>1</v>
      </c>
    </row>
    <row r="3287" spans="1:183" x14ac:dyDescent="0.3">
      <c r="A3287" t="s">
        <v>73</v>
      </c>
      <c r="B3287" t="s">
        <v>53</v>
      </c>
      <c r="C3287" t="s">
        <v>98</v>
      </c>
      <c r="D3287" s="6">
        <v>44809</v>
      </c>
      <c r="FZ3287">
        <v>0</v>
      </c>
      <c r="GA3287">
        <v>1</v>
      </c>
    </row>
    <row r="3288" spans="1:183" x14ac:dyDescent="0.3">
      <c r="A3288" t="s">
        <v>73</v>
      </c>
      <c r="B3288" t="s">
        <v>53</v>
      </c>
      <c r="C3288" t="s">
        <v>98</v>
      </c>
      <c r="D3288" s="6">
        <v>44810</v>
      </c>
      <c r="EE3288" s="34"/>
      <c r="FZ3288">
        <v>0</v>
      </c>
      <c r="GA3288">
        <v>1</v>
      </c>
    </row>
    <row r="3289" spans="1:183" x14ac:dyDescent="0.3">
      <c r="A3289" t="s">
        <v>73</v>
      </c>
      <c r="B3289" t="s">
        <v>53</v>
      </c>
      <c r="C3289" t="s">
        <v>98</v>
      </c>
      <c r="D3289" s="6">
        <v>44811</v>
      </c>
      <c r="FZ3289">
        <v>0</v>
      </c>
      <c r="GA3289">
        <v>1</v>
      </c>
    </row>
    <row r="3290" spans="1:183" x14ac:dyDescent="0.3">
      <c r="A3290" t="s">
        <v>73</v>
      </c>
      <c r="B3290" t="s">
        <v>53</v>
      </c>
      <c r="C3290" t="s">
        <v>98</v>
      </c>
      <c r="D3290" s="6">
        <v>44812</v>
      </c>
      <c r="FZ3290">
        <v>0</v>
      </c>
      <c r="GA3290">
        <v>1</v>
      </c>
    </row>
    <row r="3291" spans="1:183" x14ac:dyDescent="0.3">
      <c r="A3291" t="s">
        <v>73</v>
      </c>
      <c r="B3291" t="s">
        <v>53</v>
      </c>
      <c r="C3291" t="s">
        <v>98</v>
      </c>
      <c r="D3291" s="6">
        <v>44813</v>
      </c>
      <c r="FZ3291">
        <v>0</v>
      </c>
      <c r="GA3291">
        <v>1</v>
      </c>
    </row>
    <row r="3292" spans="1:183" x14ac:dyDescent="0.3">
      <c r="A3292" t="s">
        <v>73</v>
      </c>
      <c r="B3292" t="s">
        <v>53</v>
      </c>
      <c r="C3292" t="s">
        <v>105</v>
      </c>
      <c r="D3292" s="6">
        <v>44753</v>
      </c>
      <c r="FZ3292">
        <v>0</v>
      </c>
      <c r="GA3292">
        <v>1</v>
      </c>
    </row>
    <row r="3293" spans="1:183" x14ac:dyDescent="0.3">
      <c r="A3293" t="s">
        <v>73</v>
      </c>
      <c r="B3293" t="s">
        <v>53</v>
      </c>
      <c r="C3293" t="s">
        <v>105</v>
      </c>
      <c r="D3293" s="6">
        <v>44758</v>
      </c>
      <c r="FZ3293">
        <v>0</v>
      </c>
      <c r="GA3293">
        <v>1</v>
      </c>
    </row>
    <row r="3294" spans="1:183" x14ac:dyDescent="0.3">
      <c r="A3294" t="s">
        <v>73</v>
      </c>
      <c r="B3294" t="s">
        <v>53</v>
      </c>
      <c r="C3294" t="s">
        <v>105</v>
      </c>
      <c r="D3294" s="6">
        <v>44759</v>
      </c>
      <c r="FZ3294">
        <v>0</v>
      </c>
      <c r="GA3294">
        <v>1</v>
      </c>
    </row>
    <row r="3295" spans="1:183" x14ac:dyDescent="0.3">
      <c r="A3295" t="s">
        <v>73</v>
      </c>
      <c r="B3295" t="s">
        <v>53</v>
      </c>
      <c r="C3295" t="s">
        <v>105</v>
      </c>
      <c r="D3295" s="6">
        <v>44766</v>
      </c>
      <c r="FZ3295">
        <v>0</v>
      </c>
      <c r="GA3295">
        <v>1</v>
      </c>
    </row>
    <row r="3296" spans="1:183" x14ac:dyDescent="0.3">
      <c r="A3296" t="s">
        <v>73</v>
      </c>
      <c r="B3296" t="s">
        <v>53</v>
      </c>
      <c r="C3296" t="s">
        <v>105</v>
      </c>
      <c r="D3296" s="6">
        <v>44771</v>
      </c>
      <c r="FZ3296">
        <v>0</v>
      </c>
      <c r="GA3296">
        <v>1</v>
      </c>
    </row>
    <row r="3297" spans="1:183" x14ac:dyDescent="0.3">
      <c r="A3297" t="s">
        <v>73</v>
      </c>
      <c r="B3297" t="s">
        <v>53</v>
      </c>
      <c r="C3297" t="s">
        <v>105</v>
      </c>
      <c r="D3297" s="6">
        <v>44789</v>
      </c>
      <c r="FZ3297">
        <v>0</v>
      </c>
      <c r="GA3297">
        <v>1</v>
      </c>
    </row>
    <row r="3298" spans="1:183" x14ac:dyDescent="0.3">
      <c r="A3298" t="s">
        <v>73</v>
      </c>
      <c r="B3298" t="s">
        <v>53</v>
      </c>
      <c r="C3298" t="s">
        <v>105</v>
      </c>
      <c r="D3298" s="6">
        <v>44790</v>
      </c>
      <c r="FZ3298">
        <v>0</v>
      </c>
      <c r="GA3298">
        <v>1</v>
      </c>
    </row>
    <row r="3299" spans="1:183" x14ac:dyDescent="0.3">
      <c r="A3299" t="s">
        <v>73</v>
      </c>
      <c r="B3299" t="s">
        <v>53</v>
      </c>
      <c r="C3299" t="s">
        <v>105</v>
      </c>
      <c r="D3299" s="6">
        <v>44792</v>
      </c>
      <c r="FZ3299">
        <v>0</v>
      </c>
      <c r="GA3299">
        <v>1</v>
      </c>
    </row>
    <row r="3300" spans="1:183" x14ac:dyDescent="0.3">
      <c r="A3300" t="s">
        <v>73</v>
      </c>
      <c r="B3300" t="s">
        <v>53</v>
      </c>
      <c r="C3300" t="s">
        <v>105</v>
      </c>
      <c r="D3300" s="6">
        <v>44806</v>
      </c>
      <c r="FZ3300">
        <v>0</v>
      </c>
      <c r="GA3300">
        <v>1</v>
      </c>
    </row>
    <row r="3301" spans="1:183" x14ac:dyDescent="0.3">
      <c r="A3301" t="s">
        <v>73</v>
      </c>
      <c r="B3301" t="s">
        <v>53</v>
      </c>
      <c r="C3301" t="s">
        <v>105</v>
      </c>
      <c r="D3301" s="6">
        <v>44809</v>
      </c>
      <c r="FZ3301">
        <v>0</v>
      </c>
      <c r="GA3301">
        <v>1</v>
      </c>
    </row>
    <row r="3302" spans="1:183" x14ac:dyDescent="0.3">
      <c r="A3302" t="s">
        <v>73</v>
      </c>
      <c r="B3302" t="s">
        <v>53</v>
      </c>
      <c r="C3302" t="s">
        <v>105</v>
      </c>
      <c r="D3302" s="6">
        <v>44810</v>
      </c>
      <c r="FZ3302">
        <v>0</v>
      </c>
      <c r="GA3302">
        <v>1</v>
      </c>
    </row>
    <row r="3303" spans="1:183" x14ac:dyDescent="0.3">
      <c r="A3303" t="s">
        <v>73</v>
      </c>
      <c r="B3303" t="s">
        <v>53</v>
      </c>
      <c r="C3303" t="s">
        <v>105</v>
      </c>
      <c r="D3303" s="6">
        <v>44811</v>
      </c>
      <c r="FZ3303">
        <v>0</v>
      </c>
      <c r="GA3303">
        <v>1</v>
      </c>
    </row>
    <row r="3304" spans="1:183" x14ac:dyDescent="0.3">
      <c r="A3304" t="s">
        <v>73</v>
      </c>
      <c r="B3304" t="s">
        <v>53</v>
      </c>
      <c r="C3304" t="s">
        <v>105</v>
      </c>
      <c r="D3304" s="6">
        <v>44812</v>
      </c>
      <c r="FZ3304">
        <v>0</v>
      </c>
      <c r="GA3304">
        <v>1</v>
      </c>
    </row>
    <row r="3305" spans="1:183" x14ac:dyDescent="0.3">
      <c r="A3305" t="s">
        <v>73</v>
      </c>
      <c r="B3305" t="s">
        <v>53</v>
      </c>
      <c r="C3305" t="s">
        <v>105</v>
      </c>
      <c r="D3305" s="6">
        <v>44813</v>
      </c>
      <c r="FZ3305">
        <v>0</v>
      </c>
      <c r="GA3305">
        <v>1</v>
      </c>
    </row>
    <row r="3306" spans="1:183" x14ac:dyDescent="0.3">
      <c r="A3306" t="s">
        <v>73</v>
      </c>
      <c r="B3306" t="s">
        <v>53</v>
      </c>
      <c r="C3306" t="s">
        <v>93</v>
      </c>
      <c r="D3306" s="6">
        <v>44753</v>
      </c>
      <c r="FZ3306">
        <v>0</v>
      </c>
      <c r="GA3306">
        <v>1</v>
      </c>
    </row>
    <row r="3307" spans="1:183" x14ac:dyDescent="0.3">
      <c r="A3307" t="s">
        <v>73</v>
      </c>
      <c r="B3307" t="s">
        <v>53</v>
      </c>
      <c r="C3307" t="s">
        <v>93</v>
      </c>
      <c r="D3307" s="6">
        <v>44758</v>
      </c>
      <c r="FZ3307">
        <v>0</v>
      </c>
      <c r="GA3307">
        <v>1</v>
      </c>
    </row>
    <row r="3308" spans="1:183" x14ac:dyDescent="0.3">
      <c r="A3308" t="s">
        <v>73</v>
      </c>
      <c r="B3308" t="s">
        <v>53</v>
      </c>
      <c r="C3308" t="s">
        <v>93</v>
      </c>
      <c r="D3308" s="6">
        <v>44759</v>
      </c>
      <c r="FZ3308">
        <v>0</v>
      </c>
      <c r="GA3308">
        <v>1</v>
      </c>
    </row>
    <row r="3309" spans="1:183" x14ac:dyDescent="0.3">
      <c r="A3309" t="s">
        <v>73</v>
      </c>
      <c r="B3309" t="s">
        <v>53</v>
      </c>
      <c r="C3309" t="s">
        <v>93</v>
      </c>
      <c r="D3309" s="6">
        <v>44766</v>
      </c>
      <c r="FZ3309">
        <v>0</v>
      </c>
      <c r="GA3309">
        <v>1</v>
      </c>
    </row>
    <row r="3310" spans="1:183" x14ac:dyDescent="0.3">
      <c r="A3310" t="s">
        <v>73</v>
      </c>
      <c r="B3310" t="s">
        <v>53</v>
      </c>
      <c r="C3310" t="s">
        <v>93</v>
      </c>
      <c r="D3310" s="6">
        <v>44771</v>
      </c>
      <c r="FZ3310">
        <v>0</v>
      </c>
      <c r="GA3310">
        <v>1</v>
      </c>
    </row>
    <row r="3311" spans="1:183" x14ac:dyDescent="0.3">
      <c r="A3311" t="s">
        <v>73</v>
      </c>
      <c r="B3311" t="s">
        <v>53</v>
      </c>
      <c r="C3311" t="s">
        <v>93</v>
      </c>
      <c r="D3311" s="6">
        <v>44789</v>
      </c>
      <c r="FZ3311">
        <v>0</v>
      </c>
      <c r="GA3311">
        <v>1</v>
      </c>
    </row>
    <row r="3312" spans="1:183" x14ac:dyDescent="0.3">
      <c r="A3312" t="s">
        <v>73</v>
      </c>
      <c r="B3312" t="s">
        <v>53</v>
      </c>
      <c r="C3312" t="s">
        <v>93</v>
      </c>
      <c r="D3312" s="6">
        <v>44790</v>
      </c>
      <c r="FZ3312">
        <v>0</v>
      </c>
      <c r="GA3312">
        <v>1</v>
      </c>
    </row>
    <row r="3313" spans="1:183" x14ac:dyDescent="0.3">
      <c r="A3313" t="s">
        <v>73</v>
      </c>
      <c r="B3313" t="s">
        <v>53</v>
      </c>
      <c r="C3313" t="s">
        <v>93</v>
      </c>
      <c r="D3313" s="6">
        <v>44792</v>
      </c>
      <c r="FZ3313">
        <v>0</v>
      </c>
      <c r="GA3313">
        <v>1</v>
      </c>
    </row>
    <row r="3314" spans="1:183" x14ac:dyDescent="0.3">
      <c r="A3314" t="s">
        <v>73</v>
      </c>
      <c r="B3314" t="s">
        <v>53</v>
      </c>
      <c r="C3314" t="s">
        <v>93</v>
      </c>
      <c r="D3314" s="6">
        <v>44806</v>
      </c>
      <c r="FZ3314">
        <v>0</v>
      </c>
      <c r="GA3314">
        <v>1</v>
      </c>
    </row>
    <row r="3315" spans="1:183" x14ac:dyDescent="0.3">
      <c r="A3315" t="s">
        <v>73</v>
      </c>
      <c r="B3315" t="s">
        <v>53</v>
      </c>
      <c r="C3315" t="s">
        <v>93</v>
      </c>
      <c r="D3315" s="6">
        <v>44809</v>
      </c>
      <c r="FZ3315">
        <v>0</v>
      </c>
      <c r="GA3315">
        <v>1</v>
      </c>
    </row>
    <row r="3316" spans="1:183" x14ac:dyDescent="0.3">
      <c r="A3316" t="s">
        <v>73</v>
      </c>
      <c r="B3316" t="s">
        <v>53</v>
      </c>
      <c r="C3316" t="s">
        <v>93</v>
      </c>
      <c r="D3316" s="6">
        <v>44810</v>
      </c>
      <c r="FZ3316">
        <v>0</v>
      </c>
      <c r="GA3316">
        <v>1</v>
      </c>
    </row>
    <row r="3317" spans="1:183" x14ac:dyDescent="0.3">
      <c r="A3317" t="s">
        <v>73</v>
      </c>
      <c r="B3317" t="s">
        <v>53</v>
      </c>
      <c r="C3317" t="s">
        <v>93</v>
      </c>
      <c r="D3317" s="6">
        <v>44811</v>
      </c>
      <c r="FZ3317">
        <v>0</v>
      </c>
      <c r="GA3317">
        <v>1</v>
      </c>
    </row>
    <row r="3318" spans="1:183" x14ac:dyDescent="0.3">
      <c r="A3318" t="s">
        <v>73</v>
      </c>
      <c r="B3318" t="s">
        <v>53</v>
      </c>
      <c r="C3318" t="s">
        <v>93</v>
      </c>
      <c r="D3318" s="6">
        <v>44812</v>
      </c>
      <c r="FZ3318">
        <v>0</v>
      </c>
      <c r="GA3318">
        <v>1</v>
      </c>
    </row>
    <row r="3319" spans="1:183" x14ac:dyDescent="0.3">
      <c r="A3319" t="s">
        <v>73</v>
      </c>
      <c r="B3319" t="s">
        <v>53</v>
      </c>
      <c r="C3319" t="s">
        <v>93</v>
      </c>
      <c r="D3319" s="6">
        <v>44813</v>
      </c>
      <c r="FZ3319">
        <v>0</v>
      </c>
      <c r="GA3319">
        <v>1</v>
      </c>
    </row>
    <row r="3320" spans="1:183" x14ac:dyDescent="0.3">
      <c r="A3320" t="s">
        <v>73</v>
      </c>
      <c r="B3320" t="s">
        <v>53</v>
      </c>
      <c r="C3320" t="s">
        <v>101</v>
      </c>
      <c r="D3320" s="6">
        <v>44753</v>
      </c>
      <c r="FZ3320">
        <v>0</v>
      </c>
      <c r="GA3320">
        <v>1</v>
      </c>
    </row>
    <row r="3321" spans="1:183" x14ac:dyDescent="0.3">
      <c r="A3321" t="s">
        <v>73</v>
      </c>
      <c r="B3321" t="s">
        <v>53</v>
      </c>
      <c r="C3321" t="s">
        <v>101</v>
      </c>
      <c r="D3321" s="6">
        <v>44758</v>
      </c>
      <c r="FZ3321">
        <v>0</v>
      </c>
      <c r="GA3321">
        <v>1</v>
      </c>
    </row>
    <row r="3322" spans="1:183" x14ac:dyDescent="0.3">
      <c r="A3322" t="s">
        <v>73</v>
      </c>
      <c r="B3322" t="s">
        <v>53</v>
      </c>
      <c r="C3322" t="s">
        <v>101</v>
      </c>
      <c r="D3322" s="6">
        <v>44759</v>
      </c>
      <c r="FZ3322">
        <v>0</v>
      </c>
      <c r="GA3322">
        <v>1</v>
      </c>
    </row>
    <row r="3323" spans="1:183" x14ac:dyDescent="0.3">
      <c r="A3323" t="s">
        <v>73</v>
      </c>
      <c r="B3323" t="s">
        <v>53</v>
      </c>
      <c r="C3323" t="s">
        <v>101</v>
      </c>
      <c r="D3323" s="6">
        <v>44766</v>
      </c>
      <c r="FZ3323">
        <v>0</v>
      </c>
      <c r="GA3323">
        <v>1</v>
      </c>
    </row>
    <row r="3324" spans="1:183" x14ac:dyDescent="0.3">
      <c r="A3324" t="s">
        <v>73</v>
      </c>
      <c r="B3324" t="s">
        <v>53</v>
      </c>
      <c r="C3324" t="s">
        <v>101</v>
      </c>
      <c r="D3324" s="6">
        <v>44771</v>
      </c>
      <c r="FZ3324">
        <v>0</v>
      </c>
      <c r="GA3324">
        <v>1</v>
      </c>
    </row>
    <row r="3325" spans="1:183" x14ac:dyDescent="0.3">
      <c r="A3325" t="s">
        <v>73</v>
      </c>
      <c r="B3325" t="s">
        <v>53</v>
      </c>
      <c r="C3325" t="s">
        <v>101</v>
      </c>
      <c r="D3325" s="6">
        <v>44789</v>
      </c>
      <c r="FZ3325">
        <v>0</v>
      </c>
      <c r="GA3325">
        <v>1</v>
      </c>
    </row>
    <row r="3326" spans="1:183" x14ac:dyDescent="0.3">
      <c r="A3326" t="s">
        <v>73</v>
      </c>
      <c r="B3326" t="s">
        <v>53</v>
      </c>
      <c r="C3326" t="s">
        <v>101</v>
      </c>
      <c r="D3326" s="6">
        <v>44790</v>
      </c>
      <c r="FZ3326">
        <v>0</v>
      </c>
      <c r="GA3326">
        <v>1</v>
      </c>
    </row>
    <row r="3327" spans="1:183" x14ac:dyDescent="0.3">
      <c r="A3327" t="s">
        <v>73</v>
      </c>
      <c r="B3327" t="s">
        <v>53</v>
      </c>
      <c r="C3327" t="s">
        <v>101</v>
      </c>
      <c r="D3327" s="6">
        <v>44792</v>
      </c>
      <c r="FZ3327">
        <v>0</v>
      </c>
      <c r="GA3327">
        <v>1</v>
      </c>
    </row>
    <row r="3328" spans="1:183" x14ac:dyDescent="0.3">
      <c r="A3328" t="s">
        <v>73</v>
      </c>
      <c r="B3328" t="s">
        <v>53</v>
      </c>
      <c r="C3328" t="s">
        <v>101</v>
      </c>
      <c r="D3328" s="6">
        <v>44806</v>
      </c>
      <c r="FZ3328">
        <v>0</v>
      </c>
      <c r="GA3328">
        <v>1</v>
      </c>
    </row>
    <row r="3329" spans="1:183" x14ac:dyDescent="0.3">
      <c r="A3329" t="s">
        <v>73</v>
      </c>
      <c r="B3329" t="s">
        <v>53</v>
      </c>
      <c r="C3329" t="s">
        <v>101</v>
      </c>
      <c r="D3329" s="6">
        <v>44809</v>
      </c>
      <c r="FZ3329">
        <v>0</v>
      </c>
      <c r="GA3329">
        <v>1</v>
      </c>
    </row>
    <row r="3330" spans="1:183" x14ac:dyDescent="0.3">
      <c r="A3330" t="s">
        <v>73</v>
      </c>
      <c r="B3330" t="s">
        <v>53</v>
      </c>
      <c r="C3330" t="s">
        <v>101</v>
      </c>
      <c r="D3330" s="6">
        <v>44810</v>
      </c>
      <c r="FZ3330">
        <v>0</v>
      </c>
      <c r="GA3330">
        <v>1</v>
      </c>
    </row>
    <row r="3331" spans="1:183" x14ac:dyDescent="0.3">
      <c r="A3331" t="s">
        <v>73</v>
      </c>
      <c r="B3331" t="s">
        <v>53</v>
      </c>
      <c r="C3331" t="s">
        <v>101</v>
      </c>
      <c r="D3331" s="6">
        <v>44811</v>
      </c>
      <c r="FZ3331">
        <v>0</v>
      </c>
      <c r="GA3331">
        <v>1</v>
      </c>
    </row>
    <row r="3332" spans="1:183" x14ac:dyDescent="0.3">
      <c r="A3332" t="s">
        <v>73</v>
      </c>
      <c r="B3332" t="s">
        <v>53</v>
      </c>
      <c r="C3332" t="s">
        <v>101</v>
      </c>
      <c r="D3332" s="6">
        <v>44812</v>
      </c>
      <c r="FZ3332">
        <v>0</v>
      </c>
      <c r="GA3332">
        <v>1</v>
      </c>
    </row>
    <row r="3333" spans="1:183" x14ac:dyDescent="0.3">
      <c r="A3333" t="s">
        <v>73</v>
      </c>
      <c r="B3333" t="s">
        <v>53</v>
      </c>
      <c r="C3333" t="s">
        <v>101</v>
      </c>
      <c r="D3333" s="6">
        <v>44813</v>
      </c>
      <c r="FZ3333">
        <v>0</v>
      </c>
      <c r="GA3333">
        <v>1</v>
      </c>
    </row>
    <row r="3334" spans="1:183" x14ac:dyDescent="0.3">
      <c r="A3334" t="s">
        <v>62</v>
      </c>
      <c r="B3334" t="s">
        <v>53</v>
      </c>
      <c r="C3334" t="s">
        <v>99</v>
      </c>
      <c r="D3334" s="6">
        <v>44753</v>
      </c>
      <c r="FZ3334">
        <v>0</v>
      </c>
      <c r="GA3334">
        <v>1</v>
      </c>
    </row>
    <row r="3335" spans="1:183" x14ac:dyDescent="0.3">
      <c r="A3335" t="s">
        <v>62</v>
      </c>
      <c r="B3335" t="s">
        <v>53</v>
      </c>
      <c r="C3335" t="s">
        <v>99</v>
      </c>
      <c r="D3335" s="6">
        <v>44758</v>
      </c>
      <c r="FZ3335">
        <v>0</v>
      </c>
      <c r="GA3335">
        <v>1</v>
      </c>
    </row>
    <row r="3336" spans="1:183" x14ac:dyDescent="0.3">
      <c r="A3336" t="s">
        <v>62</v>
      </c>
      <c r="B3336" t="s">
        <v>53</v>
      </c>
      <c r="C3336" t="s">
        <v>99</v>
      </c>
      <c r="D3336" s="6">
        <v>44759</v>
      </c>
      <c r="FZ3336">
        <v>0</v>
      </c>
      <c r="GA3336">
        <v>1</v>
      </c>
    </row>
    <row r="3337" spans="1:183" x14ac:dyDescent="0.3">
      <c r="A3337" t="s">
        <v>62</v>
      </c>
      <c r="B3337" t="s">
        <v>53</v>
      </c>
      <c r="C3337" t="s">
        <v>99</v>
      </c>
      <c r="D3337" s="6">
        <v>44766</v>
      </c>
      <c r="FZ3337">
        <v>0</v>
      </c>
      <c r="GA3337">
        <v>1</v>
      </c>
    </row>
    <row r="3338" spans="1:183" x14ac:dyDescent="0.3">
      <c r="A3338" t="s">
        <v>62</v>
      </c>
      <c r="B3338" t="s">
        <v>53</v>
      </c>
      <c r="C3338" t="s">
        <v>99</v>
      </c>
      <c r="D3338" s="6">
        <v>44771</v>
      </c>
      <c r="FZ3338">
        <v>0</v>
      </c>
      <c r="GA3338">
        <v>1</v>
      </c>
    </row>
    <row r="3339" spans="1:183" x14ac:dyDescent="0.3">
      <c r="A3339" t="s">
        <v>62</v>
      </c>
      <c r="B3339" t="s">
        <v>53</v>
      </c>
      <c r="C3339" t="s">
        <v>99</v>
      </c>
      <c r="D3339" s="6">
        <v>44789</v>
      </c>
      <c r="FZ3339">
        <v>0</v>
      </c>
      <c r="GA3339">
        <v>1</v>
      </c>
    </row>
    <row r="3340" spans="1:183" x14ac:dyDescent="0.3">
      <c r="A3340" t="s">
        <v>62</v>
      </c>
      <c r="B3340" t="s">
        <v>53</v>
      </c>
      <c r="C3340" t="s">
        <v>99</v>
      </c>
      <c r="D3340" s="6">
        <v>44790</v>
      </c>
      <c r="FZ3340">
        <v>0</v>
      </c>
      <c r="GA3340">
        <v>1</v>
      </c>
    </row>
    <row r="3341" spans="1:183" x14ac:dyDescent="0.3">
      <c r="A3341" t="s">
        <v>62</v>
      </c>
      <c r="B3341" t="s">
        <v>53</v>
      </c>
      <c r="C3341" t="s">
        <v>99</v>
      </c>
      <c r="D3341" s="6">
        <v>44792</v>
      </c>
      <c r="FZ3341">
        <v>0</v>
      </c>
      <c r="GA3341">
        <v>1</v>
      </c>
    </row>
    <row r="3342" spans="1:183" x14ac:dyDescent="0.3">
      <c r="A3342" t="s">
        <v>62</v>
      </c>
      <c r="B3342" t="s">
        <v>53</v>
      </c>
      <c r="C3342" t="s">
        <v>99</v>
      </c>
      <c r="D3342" s="6">
        <v>44806</v>
      </c>
      <c r="FZ3342">
        <v>0</v>
      </c>
      <c r="GA3342">
        <v>1</v>
      </c>
    </row>
    <row r="3343" spans="1:183" x14ac:dyDescent="0.3">
      <c r="A3343" t="s">
        <v>62</v>
      </c>
      <c r="B3343" t="s">
        <v>53</v>
      </c>
      <c r="C3343" t="s">
        <v>99</v>
      </c>
      <c r="D3343" s="6">
        <v>44809</v>
      </c>
      <c r="FZ3343">
        <v>0</v>
      </c>
      <c r="GA3343">
        <v>1</v>
      </c>
    </row>
    <row r="3344" spans="1:183" x14ac:dyDescent="0.3">
      <c r="A3344" t="s">
        <v>62</v>
      </c>
      <c r="B3344" t="s">
        <v>53</v>
      </c>
      <c r="C3344" t="s">
        <v>99</v>
      </c>
      <c r="D3344" s="6">
        <v>44810</v>
      </c>
      <c r="FZ3344">
        <v>0</v>
      </c>
      <c r="GA3344">
        <v>1</v>
      </c>
    </row>
    <row r="3345" spans="1:183" x14ac:dyDescent="0.3">
      <c r="A3345" t="s">
        <v>62</v>
      </c>
      <c r="B3345" t="s">
        <v>53</v>
      </c>
      <c r="C3345" t="s">
        <v>99</v>
      </c>
      <c r="D3345" s="6">
        <v>44811</v>
      </c>
      <c r="FZ3345">
        <v>0</v>
      </c>
      <c r="GA3345">
        <v>1</v>
      </c>
    </row>
    <row r="3346" spans="1:183" x14ac:dyDescent="0.3">
      <c r="A3346" t="s">
        <v>62</v>
      </c>
      <c r="B3346" t="s">
        <v>53</v>
      </c>
      <c r="C3346" t="s">
        <v>99</v>
      </c>
      <c r="D3346" s="6">
        <v>44812</v>
      </c>
      <c r="FZ3346">
        <v>0</v>
      </c>
      <c r="GA3346">
        <v>1</v>
      </c>
    </row>
    <row r="3347" spans="1:183" x14ac:dyDescent="0.3">
      <c r="A3347" t="s">
        <v>62</v>
      </c>
      <c r="B3347" t="s">
        <v>53</v>
      </c>
      <c r="C3347" t="s">
        <v>99</v>
      </c>
      <c r="D3347" s="6">
        <v>44813</v>
      </c>
      <c r="FZ3347">
        <v>0</v>
      </c>
      <c r="GA3347">
        <v>1</v>
      </c>
    </row>
    <row r="3348" spans="1:183" x14ac:dyDescent="0.3">
      <c r="A3348" t="s">
        <v>62</v>
      </c>
      <c r="B3348" t="s">
        <v>53</v>
      </c>
      <c r="C3348" t="s">
        <v>100</v>
      </c>
      <c r="D3348" s="6">
        <v>44753</v>
      </c>
      <c r="DH3348" s="34"/>
      <c r="FZ3348">
        <v>0</v>
      </c>
      <c r="GA3348">
        <v>1</v>
      </c>
    </row>
    <row r="3349" spans="1:183" x14ac:dyDescent="0.3">
      <c r="A3349" t="s">
        <v>62</v>
      </c>
      <c r="B3349" t="s">
        <v>53</v>
      </c>
      <c r="C3349" t="s">
        <v>100</v>
      </c>
      <c r="D3349" s="6">
        <v>44758</v>
      </c>
      <c r="FZ3349">
        <v>0</v>
      </c>
      <c r="GA3349">
        <v>1</v>
      </c>
    </row>
    <row r="3350" spans="1:183" x14ac:dyDescent="0.3">
      <c r="A3350" t="s">
        <v>62</v>
      </c>
      <c r="B3350" t="s">
        <v>53</v>
      </c>
      <c r="C3350" t="s">
        <v>100</v>
      </c>
      <c r="D3350" s="6">
        <v>44759</v>
      </c>
      <c r="FZ3350">
        <v>0</v>
      </c>
      <c r="GA3350">
        <v>1</v>
      </c>
    </row>
    <row r="3351" spans="1:183" x14ac:dyDescent="0.3">
      <c r="A3351" t="s">
        <v>62</v>
      </c>
      <c r="B3351" t="s">
        <v>53</v>
      </c>
      <c r="C3351" t="s">
        <v>100</v>
      </c>
      <c r="D3351" s="6">
        <v>44766</v>
      </c>
      <c r="EX3351" s="34"/>
      <c r="FZ3351">
        <v>0</v>
      </c>
      <c r="GA3351">
        <v>1</v>
      </c>
    </row>
    <row r="3352" spans="1:183" x14ac:dyDescent="0.3">
      <c r="A3352" t="s">
        <v>62</v>
      </c>
      <c r="B3352" t="s">
        <v>53</v>
      </c>
      <c r="C3352" t="s">
        <v>100</v>
      </c>
      <c r="D3352" s="6">
        <v>44771</v>
      </c>
      <c r="FZ3352">
        <v>0</v>
      </c>
      <c r="GA3352">
        <v>1</v>
      </c>
    </row>
    <row r="3353" spans="1:183" x14ac:dyDescent="0.3">
      <c r="A3353" t="s">
        <v>62</v>
      </c>
      <c r="B3353" t="s">
        <v>53</v>
      </c>
      <c r="C3353" t="s">
        <v>100</v>
      </c>
      <c r="D3353" s="6">
        <v>44789</v>
      </c>
      <c r="FZ3353">
        <v>0</v>
      </c>
      <c r="GA3353">
        <v>1</v>
      </c>
    </row>
    <row r="3354" spans="1:183" x14ac:dyDescent="0.3">
      <c r="A3354" t="s">
        <v>62</v>
      </c>
      <c r="B3354" t="s">
        <v>53</v>
      </c>
      <c r="C3354" t="s">
        <v>100</v>
      </c>
      <c r="D3354" s="6">
        <v>44790</v>
      </c>
      <c r="FZ3354">
        <v>0</v>
      </c>
      <c r="GA3354">
        <v>1</v>
      </c>
    </row>
    <row r="3355" spans="1:183" x14ac:dyDescent="0.3">
      <c r="A3355" t="s">
        <v>62</v>
      </c>
      <c r="B3355" t="s">
        <v>53</v>
      </c>
      <c r="C3355" t="s">
        <v>100</v>
      </c>
      <c r="D3355" s="6">
        <v>44792</v>
      </c>
      <c r="FZ3355">
        <v>0</v>
      </c>
      <c r="GA3355">
        <v>1</v>
      </c>
    </row>
    <row r="3356" spans="1:183" x14ac:dyDescent="0.3">
      <c r="A3356" t="s">
        <v>62</v>
      </c>
      <c r="B3356" t="s">
        <v>53</v>
      </c>
      <c r="C3356" t="s">
        <v>100</v>
      </c>
      <c r="D3356" s="6">
        <v>44806</v>
      </c>
      <c r="FZ3356">
        <v>0</v>
      </c>
      <c r="GA3356">
        <v>1</v>
      </c>
    </row>
    <row r="3357" spans="1:183" x14ac:dyDescent="0.3">
      <c r="A3357" t="s">
        <v>62</v>
      </c>
      <c r="B3357" t="s">
        <v>53</v>
      </c>
      <c r="C3357" t="s">
        <v>100</v>
      </c>
      <c r="D3357" s="6">
        <v>44809</v>
      </c>
      <c r="FZ3357">
        <v>0</v>
      </c>
      <c r="GA3357">
        <v>1</v>
      </c>
    </row>
    <row r="3358" spans="1:183" x14ac:dyDescent="0.3">
      <c r="A3358" t="s">
        <v>62</v>
      </c>
      <c r="B3358" t="s">
        <v>53</v>
      </c>
      <c r="C3358" t="s">
        <v>100</v>
      </c>
      <c r="D3358" s="6">
        <v>44810</v>
      </c>
      <c r="FZ3358">
        <v>0</v>
      </c>
      <c r="GA3358">
        <v>1</v>
      </c>
    </row>
    <row r="3359" spans="1:183" x14ac:dyDescent="0.3">
      <c r="A3359" t="s">
        <v>62</v>
      </c>
      <c r="B3359" t="s">
        <v>53</v>
      </c>
      <c r="C3359" t="s">
        <v>100</v>
      </c>
      <c r="D3359" s="6">
        <v>44811</v>
      </c>
      <c r="FZ3359">
        <v>0</v>
      </c>
      <c r="GA3359">
        <v>1</v>
      </c>
    </row>
    <row r="3360" spans="1:183" x14ac:dyDescent="0.3">
      <c r="A3360" t="s">
        <v>62</v>
      </c>
      <c r="B3360" t="s">
        <v>53</v>
      </c>
      <c r="C3360" t="s">
        <v>100</v>
      </c>
      <c r="D3360" s="6">
        <v>44812</v>
      </c>
      <c r="FZ3360">
        <v>0</v>
      </c>
      <c r="GA3360">
        <v>1</v>
      </c>
    </row>
    <row r="3361" spans="1:183" x14ac:dyDescent="0.3">
      <c r="A3361" t="s">
        <v>62</v>
      </c>
      <c r="B3361" t="s">
        <v>53</v>
      </c>
      <c r="C3361" t="s">
        <v>100</v>
      </c>
      <c r="D3361" s="6">
        <v>44813</v>
      </c>
      <c r="FZ3361">
        <v>0</v>
      </c>
      <c r="GA3361">
        <v>1</v>
      </c>
    </row>
    <row r="3362" spans="1:183" x14ac:dyDescent="0.3">
      <c r="A3362" t="s">
        <v>62</v>
      </c>
      <c r="B3362" t="s">
        <v>53</v>
      </c>
      <c r="C3362" t="s">
        <v>54</v>
      </c>
      <c r="D3362" s="6">
        <v>44753</v>
      </c>
      <c r="E3362" s="46">
        <v>18</v>
      </c>
      <c r="F3362">
        <v>19</v>
      </c>
      <c r="G3362">
        <v>18</v>
      </c>
      <c r="H3362">
        <v>19</v>
      </c>
      <c r="I3362">
        <v>408</v>
      </c>
      <c r="J3362">
        <v>66588</v>
      </c>
      <c r="K3362">
        <v>0.84142910000000004</v>
      </c>
      <c r="L3362">
        <v>0.68630749999999996</v>
      </c>
      <c r="M3362">
        <v>0.61414020000000002</v>
      </c>
      <c r="N3362">
        <v>0.60975159999999995</v>
      </c>
      <c r="O3362">
        <v>0.5787272</v>
      </c>
      <c r="P3362">
        <v>0.60263449999999996</v>
      </c>
      <c r="Q3362">
        <v>0.65131669999999997</v>
      </c>
      <c r="R3362">
        <v>0.69546719999999995</v>
      </c>
      <c r="S3362">
        <v>0.67910040000000005</v>
      </c>
      <c r="T3362">
        <v>0.75447019999999998</v>
      </c>
      <c r="U3362">
        <v>0.85130380000000005</v>
      </c>
      <c r="V3362">
        <v>1.096355</v>
      </c>
      <c r="W3362">
        <v>1.387518</v>
      </c>
      <c r="X3362">
        <v>1.611523</v>
      </c>
      <c r="Y3362">
        <v>2.0029729999999999</v>
      </c>
      <c r="Z3362">
        <v>2.218016</v>
      </c>
      <c r="AA3362">
        <v>2.5187080000000002</v>
      </c>
      <c r="AB3362">
        <v>2.7014830000000001</v>
      </c>
      <c r="AC3362">
        <v>2.8205019999999998</v>
      </c>
      <c r="AD3362">
        <v>2.7280820000000001</v>
      </c>
      <c r="AE3362">
        <v>2.3006730000000002</v>
      </c>
      <c r="AF3362">
        <v>1.8385450000000001</v>
      </c>
      <c r="AG3362">
        <v>1.3273280000000001</v>
      </c>
      <c r="AH3362">
        <v>1.034724</v>
      </c>
      <c r="AI3362">
        <v>-4.8645099999999997E-2</v>
      </c>
      <c r="AJ3362">
        <v>-6.5763199999999994E-2</v>
      </c>
      <c r="AK3362">
        <v>-6.0593099999999997E-2</v>
      </c>
      <c r="AL3362">
        <v>1.3891999999999999E-3</v>
      </c>
      <c r="AM3362">
        <v>-1.9212000000000001E-3</v>
      </c>
      <c r="AN3362">
        <v>-3.2703299999999998E-2</v>
      </c>
      <c r="AO3362">
        <v>-5.1658700000000002E-2</v>
      </c>
      <c r="AP3362">
        <v>-2.78494E-2</v>
      </c>
      <c r="AQ3362">
        <v>-5.05117E-2</v>
      </c>
      <c r="AR3362">
        <v>2.0235800000000002E-2</v>
      </c>
      <c r="AS3362">
        <v>-1.7190899999999999E-2</v>
      </c>
      <c r="AT3362">
        <v>-7.3020699999999994E-2</v>
      </c>
      <c r="AU3362">
        <v>-0.10344159999999999</v>
      </c>
      <c r="AV3362">
        <v>-0.15121850000000001</v>
      </c>
      <c r="AW3362">
        <v>-6.33219E-2</v>
      </c>
      <c r="AX3362">
        <v>-0.1572383</v>
      </c>
      <c r="AY3362">
        <v>-4.6352999999999998E-2</v>
      </c>
      <c r="AZ3362">
        <v>0.27122469999999999</v>
      </c>
      <c r="BA3362">
        <v>0.37718360000000001</v>
      </c>
      <c r="BB3362">
        <v>-9.77465E-2</v>
      </c>
      <c r="BC3362">
        <v>-3.3261400000000003E-2</v>
      </c>
      <c r="BD3362">
        <v>-4.4627199999999999E-2</v>
      </c>
      <c r="BE3362">
        <v>-0.18561</v>
      </c>
      <c r="BF3362">
        <v>-1.7483800000000001E-2</v>
      </c>
      <c r="BG3362">
        <v>-1.8724500000000002E-2</v>
      </c>
      <c r="BH3362">
        <v>-4.2413699999999999E-2</v>
      </c>
      <c r="BI3362">
        <v>-4.0321000000000003E-2</v>
      </c>
      <c r="BJ3362">
        <v>2.07782E-2</v>
      </c>
      <c r="BK3362">
        <v>1.4445899999999999E-2</v>
      </c>
      <c r="BL3362">
        <v>-1.49403E-2</v>
      </c>
      <c r="BM3362">
        <v>-2.8944600000000001E-2</v>
      </c>
      <c r="BN3362">
        <v>1.8370999999999999E-3</v>
      </c>
      <c r="BO3362">
        <v>-2.0586299999999998E-2</v>
      </c>
      <c r="BP3362">
        <v>5.47787E-2</v>
      </c>
      <c r="BQ3362">
        <v>2.37881E-2</v>
      </c>
      <c r="BR3362">
        <v>-2.29807E-2</v>
      </c>
      <c r="BS3362">
        <v>-4.67623E-2</v>
      </c>
      <c r="BT3362">
        <v>-9.3486700000000006E-2</v>
      </c>
      <c r="BU3362">
        <v>-3.3297999999999999E-3</v>
      </c>
      <c r="BV3362">
        <v>-9.59893E-2</v>
      </c>
      <c r="BW3362">
        <v>1.3188200000000001E-2</v>
      </c>
      <c r="BX3362">
        <v>0.33241809999999999</v>
      </c>
      <c r="BY3362">
        <v>0.43584139999999999</v>
      </c>
      <c r="BZ3362">
        <v>-3.8732200000000001E-2</v>
      </c>
      <c r="CA3362">
        <v>2.3332499999999999E-2</v>
      </c>
      <c r="CB3362">
        <v>5.4767000000000001E-3</v>
      </c>
      <c r="CC3362">
        <v>-0.1408066</v>
      </c>
      <c r="CD3362">
        <v>1.9883399999999999E-2</v>
      </c>
      <c r="CE3362">
        <v>1.9984E-3</v>
      </c>
      <c r="CF3362">
        <v>-2.6241899999999999E-2</v>
      </c>
      <c r="CG3362">
        <v>-2.6280700000000001E-2</v>
      </c>
      <c r="CH3362">
        <v>3.4207000000000001E-2</v>
      </c>
      <c r="CI3362">
        <v>2.5781700000000001E-2</v>
      </c>
      <c r="CJ3362">
        <v>-2.6377000000000002E-3</v>
      </c>
      <c r="CK3362">
        <v>-1.3213000000000001E-2</v>
      </c>
      <c r="CL3362">
        <v>2.2397899999999998E-2</v>
      </c>
      <c r="CM3362">
        <v>1.3999999999999999E-4</v>
      </c>
      <c r="CN3362">
        <v>7.8702900000000006E-2</v>
      </c>
      <c r="CO3362">
        <v>5.2170099999999997E-2</v>
      </c>
      <c r="CP3362">
        <v>1.16769E-2</v>
      </c>
      <c r="CQ3362">
        <v>-7.5063999999999999E-3</v>
      </c>
      <c r="CR3362">
        <v>-5.3501800000000002E-2</v>
      </c>
      <c r="CS3362">
        <v>3.8220700000000003E-2</v>
      </c>
      <c r="CT3362">
        <v>-5.3568499999999998E-2</v>
      </c>
      <c r="CU3362">
        <v>5.4426299999999997E-2</v>
      </c>
      <c r="CV3362">
        <v>0.37480039999999998</v>
      </c>
      <c r="CW3362">
        <v>0.47646749999999999</v>
      </c>
      <c r="CX3362">
        <v>2.1410000000000001E-3</v>
      </c>
      <c r="CY3362">
        <v>6.2529299999999996E-2</v>
      </c>
      <c r="CZ3362">
        <v>4.0178499999999999E-2</v>
      </c>
      <c r="DA3362">
        <v>-0.1097759</v>
      </c>
      <c r="DB3362">
        <v>4.5763900000000003E-2</v>
      </c>
      <c r="DC3362">
        <v>2.27213E-2</v>
      </c>
      <c r="DD3362">
        <v>-1.00702E-2</v>
      </c>
      <c r="DE3362">
        <v>-1.2240300000000001E-2</v>
      </c>
      <c r="DF3362">
        <v>4.7635900000000002E-2</v>
      </c>
      <c r="DG3362">
        <v>3.7117400000000002E-2</v>
      </c>
      <c r="DH3362">
        <v>9.6647999999999994E-3</v>
      </c>
      <c r="DI3362">
        <v>2.5187E-3</v>
      </c>
      <c r="DJ3362">
        <v>4.2958700000000002E-2</v>
      </c>
      <c r="DK3362">
        <v>2.0866200000000001E-2</v>
      </c>
      <c r="DL3362">
        <v>0.1026272</v>
      </c>
      <c r="DM3362">
        <v>8.0551999999999999E-2</v>
      </c>
      <c r="DN3362">
        <v>4.6334399999999998E-2</v>
      </c>
      <c r="DO3362">
        <v>3.17495E-2</v>
      </c>
      <c r="DP3362">
        <v>-1.35169E-2</v>
      </c>
      <c r="DQ3362">
        <v>7.9771099999999998E-2</v>
      </c>
      <c r="DR3362">
        <v>-1.1147600000000001E-2</v>
      </c>
      <c r="DS3362">
        <v>9.5664299999999994E-2</v>
      </c>
      <c r="DT3362">
        <v>0.41718270000000002</v>
      </c>
      <c r="DU3362">
        <v>0.51709369999999999</v>
      </c>
      <c r="DV3362">
        <v>4.3014200000000002E-2</v>
      </c>
      <c r="DW3362">
        <v>0.101726</v>
      </c>
      <c r="DX3362">
        <v>7.4880299999999997E-2</v>
      </c>
      <c r="DY3362">
        <v>-7.8745099999999998E-2</v>
      </c>
      <c r="DZ3362">
        <v>7.1644299999999994E-2</v>
      </c>
      <c r="EA3362">
        <v>5.2641800000000002E-2</v>
      </c>
      <c r="EB3362">
        <v>1.3279300000000001E-2</v>
      </c>
      <c r="EC3362">
        <v>8.0318000000000004E-3</v>
      </c>
      <c r="ED3362">
        <v>6.7024899999999998E-2</v>
      </c>
      <c r="EE3362">
        <v>5.3484499999999997E-2</v>
      </c>
      <c r="EF3362">
        <v>2.7427799999999999E-2</v>
      </c>
      <c r="EG3362">
        <v>2.52327E-2</v>
      </c>
      <c r="EH3362">
        <v>7.2645100000000004E-2</v>
      </c>
      <c r="EI3362">
        <v>5.0791700000000002E-2</v>
      </c>
      <c r="EJ3362">
        <v>0.13717009999999999</v>
      </c>
      <c r="EK3362">
        <v>0.121531</v>
      </c>
      <c r="EL3362">
        <v>9.6374500000000002E-2</v>
      </c>
      <c r="EM3362">
        <v>8.8428800000000002E-2</v>
      </c>
      <c r="EN3362">
        <v>4.4214900000000001E-2</v>
      </c>
      <c r="EO3362">
        <v>0.13976330000000001</v>
      </c>
      <c r="EP3362">
        <v>5.0101399999999997E-2</v>
      </c>
      <c r="EQ3362">
        <v>0.1552055</v>
      </c>
      <c r="ER3362">
        <v>0.47837600000000002</v>
      </c>
      <c r="ES3362">
        <v>0.57575149999999997</v>
      </c>
      <c r="ET3362">
        <v>0.10202849999999999</v>
      </c>
      <c r="EU3362">
        <v>0.15831990000000001</v>
      </c>
      <c r="EV3362">
        <v>0.1249842</v>
      </c>
      <c r="EW3362">
        <v>-3.3941699999999998E-2</v>
      </c>
      <c r="EX3362">
        <v>0.1090116</v>
      </c>
      <c r="EY3362">
        <v>66.673270000000002</v>
      </c>
      <c r="EZ3362">
        <v>66.767330000000001</v>
      </c>
      <c r="FA3362">
        <v>64.274749999999997</v>
      </c>
      <c r="FB3362">
        <v>62.079210000000003</v>
      </c>
      <c r="FC3362">
        <v>61.180689999999998</v>
      </c>
      <c r="FD3362">
        <v>59.985149999999997</v>
      </c>
      <c r="FE3362">
        <v>60.782179999999997</v>
      </c>
      <c r="FF3362">
        <v>64.782179999999997</v>
      </c>
      <c r="FG3362">
        <v>70.079210000000003</v>
      </c>
      <c r="FH3362">
        <v>75.977720000000005</v>
      </c>
      <c r="FI3362">
        <v>81.774749999999997</v>
      </c>
      <c r="FJ3362">
        <v>87.274749999999997</v>
      </c>
      <c r="FK3362">
        <v>92.571780000000004</v>
      </c>
      <c r="FL3362">
        <v>96.259900000000002</v>
      </c>
      <c r="FM3362">
        <v>96.955449999999999</v>
      </c>
      <c r="FN3362">
        <v>96.650989999999993</v>
      </c>
      <c r="FO3362">
        <v>96.346530000000001</v>
      </c>
      <c r="FP3362">
        <v>94.339110000000005</v>
      </c>
      <c r="FQ3362">
        <v>91.534649999999999</v>
      </c>
      <c r="FR3362">
        <v>87.534649999999999</v>
      </c>
      <c r="FS3362">
        <v>82.433170000000004</v>
      </c>
      <c r="FT3362">
        <v>78.831680000000006</v>
      </c>
      <c r="FU3362">
        <v>75.737620000000007</v>
      </c>
      <c r="FV3362">
        <v>72.643559999999994</v>
      </c>
      <c r="FW3362">
        <v>0.61934599999999995</v>
      </c>
      <c r="FX3362">
        <v>5.5977300000000001E-2</v>
      </c>
      <c r="FY3362">
        <v>5.5977300000000001E-2</v>
      </c>
      <c r="FZ3362">
        <v>0</v>
      </c>
      <c r="GA3362">
        <v>0</v>
      </c>
    </row>
    <row r="3363" spans="1:183" x14ac:dyDescent="0.3">
      <c r="A3363" t="s">
        <v>62</v>
      </c>
      <c r="B3363" t="s">
        <v>53</v>
      </c>
      <c r="C3363" t="s">
        <v>54</v>
      </c>
      <c r="D3363" s="6">
        <v>44758</v>
      </c>
      <c r="FZ3363">
        <v>0</v>
      </c>
      <c r="GA3363">
        <v>1</v>
      </c>
    </row>
    <row r="3364" spans="1:183" x14ac:dyDescent="0.3">
      <c r="A3364" t="s">
        <v>62</v>
      </c>
      <c r="B3364" t="s">
        <v>53</v>
      </c>
      <c r="C3364" t="s">
        <v>54</v>
      </c>
      <c r="D3364" s="6">
        <v>44759</v>
      </c>
      <c r="FZ3364">
        <v>0</v>
      </c>
      <c r="GA3364">
        <v>1</v>
      </c>
    </row>
    <row r="3365" spans="1:183" x14ac:dyDescent="0.3">
      <c r="A3365" t="s">
        <v>62</v>
      </c>
      <c r="B3365" t="s">
        <v>53</v>
      </c>
      <c r="C3365" t="s">
        <v>54</v>
      </c>
      <c r="D3365" s="6">
        <v>44766</v>
      </c>
      <c r="E3365" s="46">
        <v>19</v>
      </c>
      <c r="F3365">
        <v>20</v>
      </c>
      <c r="G3365">
        <v>19</v>
      </c>
      <c r="H3365">
        <v>20</v>
      </c>
      <c r="I3365">
        <v>463</v>
      </c>
      <c r="J3365">
        <v>72614</v>
      </c>
      <c r="K3365">
        <v>0.75175369999999997</v>
      </c>
      <c r="L3365">
        <v>0.65723290000000001</v>
      </c>
      <c r="M3365">
        <v>0.59954960000000002</v>
      </c>
      <c r="N3365">
        <v>0.55413380000000001</v>
      </c>
      <c r="O3365">
        <v>0.51605109999999998</v>
      </c>
      <c r="P3365">
        <v>0.52007080000000006</v>
      </c>
      <c r="Q3365">
        <v>0.56288740000000004</v>
      </c>
      <c r="R3365">
        <v>0.59987639999999998</v>
      </c>
      <c r="S3365">
        <v>0.58512920000000002</v>
      </c>
      <c r="T3365">
        <v>0.75015039999999999</v>
      </c>
      <c r="U3365">
        <v>0.73986730000000001</v>
      </c>
      <c r="V3365">
        <v>0.88493900000000003</v>
      </c>
      <c r="W3365">
        <v>1.1382950000000001</v>
      </c>
      <c r="X3365">
        <v>1.416523</v>
      </c>
      <c r="Y3365">
        <v>1.6107499999999999</v>
      </c>
      <c r="Z3365">
        <v>1.9355020000000001</v>
      </c>
      <c r="AA3365">
        <v>2.0969150000000001</v>
      </c>
      <c r="AB3365">
        <v>2.3139660000000002</v>
      </c>
      <c r="AC3365">
        <v>2.408023</v>
      </c>
      <c r="AD3365">
        <v>2.2911929999999998</v>
      </c>
      <c r="AE3365">
        <v>1.8929910000000001</v>
      </c>
      <c r="AF3365">
        <v>1.498049</v>
      </c>
      <c r="AG3365">
        <v>1.170212</v>
      </c>
      <c r="AH3365">
        <v>0.91060269999999999</v>
      </c>
      <c r="AI3365">
        <v>-4.4354299999999999E-2</v>
      </c>
      <c r="AJ3365">
        <v>-2.8670899999999999E-2</v>
      </c>
      <c r="AK3365">
        <v>-3.5985499999999997E-2</v>
      </c>
      <c r="AL3365">
        <v>-3.2137199999999998E-2</v>
      </c>
      <c r="AM3365">
        <v>-2.19496E-2</v>
      </c>
      <c r="AN3365">
        <v>-3.88721E-2</v>
      </c>
      <c r="AO3365">
        <v>-6.8044999999999994E-2</v>
      </c>
      <c r="AP3365">
        <v>-8.2009399999999996E-2</v>
      </c>
      <c r="AQ3365">
        <v>-9.4368800000000003E-2</v>
      </c>
      <c r="AR3365">
        <v>5.8446199999999997E-2</v>
      </c>
      <c r="AS3365">
        <v>-3.2517200000000003E-2</v>
      </c>
      <c r="AT3365">
        <v>-4.2789099999999997E-2</v>
      </c>
      <c r="AU3365">
        <v>5.5995999999999997E-3</v>
      </c>
      <c r="AV3365">
        <v>-2.8485E-2</v>
      </c>
      <c r="AW3365">
        <v>-0.12915599999999999</v>
      </c>
      <c r="AX3365">
        <v>-0.1053958</v>
      </c>
      <c r="AY3365">
        <v>-0.19149360000000001</v>
      </c>
      <c r="AZ3365">
        <v>-0.16199469999999999</v>
      </c>
      <c r="BA3365">
        <v>3.5480299999999999E-2</v>
      </c>
      <c r="BB3365">
        <v>1.91401E-2</v>
      </c>
      <c r="BC3365">
        <v>-0.22188250000000001</v>
      </c>
      <c r="BD3365">
        <v>-0.15470229999999999</v>
      </c>
      <c r="BE3365">
        <v>-0.1007497</v>
      </c>
      <c r="BF3365">
        <v>-4.03834E-2</v>
      </c>
      <c r="BG3365">
        <v>-1.2005E-2</v>
      </c>
      <c r="BH3365">
        <v>-2.1053000000000001E-3</v>
      </c>
      <c r="BI3365">
        <v>-1.2823899999999999E-2</v>
      </c>
      <c r="BJ3365">
        <v>-1.20754E-2</v>
      </c>
      <c r="BK3365">
        <v>-7.4834000000000003E-3</v>
      </c>
      <c r="BL3365">
        <v>-2.3333300000000001E-2</v>
      </c>
      <c r="BM3365">
        <v>-4.6944899999999998E-2</v>
      </c>
      <c r="BN3365">
        <v>-5.6398700000000003E-2</v>
      </c>
      <c r="BO3365">
        <v>-6.7588800000000004E-2</v>
      </c>
      <c r="BP3365">
        <v>9.2282900000000001E-2</v>
      </c>
      <c r="BQ3365">
        <v>1.6699E-3</v>
      </c>
      <c r="BR3365">
        <v>-3.6249999999999998E-4</v>
      </c>
      <c r="BS3365">
        <v>5.6017600000000001E-2</v>
      </c>
      <c r="BT3365">
        <v>2.8536700000000002E-2</v>
      </c>
      <c r="BU3365">
        <v>-7.2852700000000006E-2</v>
      </c>
      <c r="BV3365">
        <v>-4.2030600000000001E-2</v>
      </c>
      <c r="BW3365">
        <v>-0.12607769999999999</v>
      </c>
      <c r="BX3365">
        <v>-9.6735000000000002E-2</v>
      </c>
      <c r="BY3365">
        <v>9.7675600000000001E-2</v>
      </c>
      <c r="BZ3365">
        <v>7.9730400000000007E-2</v>
      </c>
      <c r="CA3365">
        <v>-0.1634052</v>
      </c>
      <c r="CB3365">
        <v>-0.1050642</v>
      </c>
      <c r="CC3365">
        <v>-5.9882699999999997E-2</v>
      </c>
      <c r="CD3365">
        <v>-7.7448999999999999E-3</v>
      </c>
      <c r="CE3365">
        <v>1.0400100000000001E-2</v>
      </c>
      <c r="CF3365">
        <v>1.6293999999999999E-2</v>
      </c>
      <c r="CG3365">
        <v>3.2177E-3</v>
      </c>
      <c r="CH3365">
        <v>1.8193E-3</v>
      </c>
      <c r="CI3365">
        <v>2.5357999999999999E-3</v>
      </c>
      <c r="CJ3365">
        <v>-1.25711E-2</v>
      </c>
      <c r="CK3365">
        <v>-3.2330999999999999E-2</v>
      </c>
      <c r="CL3365">
        <v>-3.8660699999999999E-2</v>
      </c>
      <c r="CM3365">
        <v>-4.9041099999999997E-2</v>
      </c>
      <c r="CN3365">
        <v>0.1157181</v>
      </c>
      <c r="CO3365">
        <v>2.5347700000000001E-2</v>
      </c>
      <c r="CP3365">
        <v>2.90219E-2</v>
      </c>
      <c r="CQ3365">
        <v>9.0937000000000004E-2</v>
      </c>
      <c r="CR3365">
        <v>6.8029800000000001E-2</v>
      </c>
      <c r="CS3365">
        <v>-3.38573E-2</v>
      </c>
      <c r="CT3365">
        <v>1.8559E-3</v>
      </c>
      <c r="CU3365">
        <v>-8.0770900000000007E-2</v>
      </c>
      <c r="CV3365">
        <v>-5.1536400000000003E-2</v>
      </c>
      <c r="CW3365">
        <v>0.14075190000000001</v>
      </c>
      <c r="CX3365">
        <v>0.121695</v>
      </c>
      <c r="CY3365">
        <v>-0.122904</v>
      </c>
      <c r="CZ3365">
        <v>-7.0684999999999998E-2</v>
      </c>
      <c r="DA3365">
        <v>-3.1578299999999997E-2</v>
      </c>
      <c r="DB3365">
        <v>1.4860399999999999E-2</v>
      </c>
      <c r="DC3365">
        <v>3.2805099999999997E-2</v>
      </c>
      <c r="DD3365">
        <v>3.4693300000000003E-2</v>
      </c>
      <c r="DE3365">
        <v>1.9259399999999999E-2</v>
      </c>
      <c r="DF3365">
        <v>1.5714100000000002E-2</v>
      </c>
      <c r="DG3365">
        <v>1.25551E-2</v>
      </c>
      <c r="DH3365">
        <v>-1.8089E-3</v>
      </c>
      <c r="DI3365">
        <v>-1.77171E-2</v>
      </c>
      <c r="DJ3365">
        <v>-2.0922799999999998E-2</v>
      </c>
      <c r="DK3365">
        <v>-3.04934E-2</v>
      </c>
      <c r="DL3365">
        <v>0.13915340000000001</v>
      </c>
      <c r="DM3365">
        <v>4.9025600000000003E-2</v>
      </c>
      <c r="DN3365">
        <v>5.8406399999999997E-2</v>
      </c>
      <c r="DO3365">
        <v>0.12585640000000001</v>
      </c>
      <c r="DP3365">
        <v>0.1075228</v>
      </c>
      <c r="DQ3365">
        <v>5.1381999999999999E-3</v>
      </c>
      <c r="DR3365">
        <v>4.5742400000000003E-2</v>
      </c>
      <c r="DS3365">
        <v>-3.5464200000000001E-2</v>
      </c>
      <c r="DT3365">
        <v>-6.3376999999999999E-3</v>
      </c>
      <c r="DU3365">
        <v>0.1838282</v>
      </c>
      <c r="DV3365">
        <v>0.16365969999999999</v>
      </c>
      <c r="DW3365">
        <v>-8.2402799999999998E-2</v>
      </c>
      <c r="DX3365">
        <v>-3.6305799999999999E-2</v>
      </c>
      <c r="DY3365">
        <v>-3.2739000000000002E-3</v>
      </c>
      <c r="DZ3365">
        <v>3.7465699999999998E-2</v>
      </c>
      <c r="EA3365">
        <v>6.5154400000000001E-2</v>
      </c>
      <c r="EB3365">
        <v>6.1259000000000001E-2</v>
      </c>
      <c r="EC3365">
        <v>4.2420899999999997E-2</v>
      </c>
      <c r="ED3365">
        <v>3.5775800000000003E-2</v>
      </c>
      <c r="EE3365">
        <v>2.7021300000000002E-2</v>
      </c>
      <c r="EF3365">
        <v>1.37299E-2</v>
      </c>
      <c r="EG3365">
        <v>3.3830000000000002E-3</v>
      </c>
      <c r="EH3365">
        <v>4.6880000000000003E-3</v>
      </c>
      <c r="EI3365">
        <v>-3.7133999999999999E-3</v>
      </c>
      <c r="EJ3365">
        <v>0.17299010000000001</v>
      </c>
      <c r="EK3365">
        <v>8.3212599999999998E-2</v>
      </c>
      <c r="EL3365">
        <v>0.10083300000000001</v>
      </c>
      <c r="EM3365">
        <v>0.1762744</v>
      </c>
      <c r="EN3365">
        <v>0.16454450000000001</v>
      </c>
      <c r="EO3365">
        <v>6.14414E-2</v>
      </c>
      <c r="EP3365">
        <v>0.1091076</v>
      </c>
      <c r="EQ3365">
        <v>2.9951700000000001E-2</v>
      </c>
      <c r="ER3365">
        <v>5.8921899999999999E-2</v>
      </c>
      <c r="ES3365">
        <v>0.24602360000000001</v>
      </c>
      <c r="ET3365">
        <v>0.2242499</v>
      </c>
      <c r="EU3365">
        <v>-2.3925499999999999E-2</v>
      </c>
      <c r="EV3365">
        <v>1.3332399999999999E-2</v>
      </c>
      <c r="EW3365">
        <v>3.7593099999999997E-2</v>
      </c>
      <c r="EX3365">
        <v>7.0104100000000003E-2</v>
      </c>
      <c r="EY3365">
        <v>63.262009999999997</v>
      </c>
      <c r="EZ3365">
        <v>62.262009999999997</v>
      </c>
      <c r="FA3365">
        <v>61.030569999999997</v>
      </c>
      <c r="FB3365">
        <v>60.620089999999998</v>
      </c>
      <c r="FC3365">
        <v>58.799129999999998</v>
      </c>
      <c r="FD3365">
        <v>57.246720000000003</v>
      </c>
      <c r="FE3365">
        <v>56.746720000000003</v>
      </c>
      <c r="FF3365">
        <v>58.478169999999999</v>
      </c>
      <c r="FG3365">
        <v>62.351529999999997</v>
      </c>
      <c r="FH3365">
        <v>67.724890000000002</v>
      </c>
      <c r="FI3365">
        <v>73.456329999999994</v>
      </c>
      <c r="FJ3365">
        <v>79.045850000000002</v>
      </c>
      <c r="FK3365">
        <v>84.366810000000001</v>
      </c>
      <c r="FL3365">
        <v>89.50873</v>
      </c>
      <c r="FM3365">
        <v>92.561139999999995</v>
      </c>
      <c r="FN3365">
        <v>92.829689999999999</v>
      </c>
      <c r="FO3365">
        <v>92.329689999999999</v>
      </c>
      <c r="FP3365">
        <v>92.524019999999993</v>
      </c>
      <c r="FQ3365">
        <v>90.255459999999999</v>
      </c>
      <c r="FR3365">
        <v>85.844980000000007</v>
      </c>
      <c r="FS3365">
        <v>79.755459999999999</v>
      </c>
      <c r="FT3365">
        <v>75.165940000000006</v>
      </c>
      <c r="FU3365">
        <v>71.703059999999994</v>
      </c>
      <c r="FV3365">
        <v>68.419210000000007</v>
      </c>
      <c r="FW3365">
        <v>0.65754619999999997</v>
      </c>
      <c r="FX3365">
        <v>5.7339899999999999E-2</v>
      </c>
      <c r="FY3365">
        <v>5.7339899999999999E-2</v>
      </c>
      <c r="FZ3365">
        <v>0</v>
      </c>
      <c r="GA3365">
        <v>0</v>
      </c>
    </row>
    <row r="3366" spans="1:183" x14ac:dyDescent="0.3">
      <c r="A3366" t="s">
        <v>62</v>
      </c>
      <c r="B3366" t="s">
        <v>53</v>
      </c>
      <c r="C3366" t="s">
        <v>54</v>
      </c>
      <c r="D3366" s="6">
        <v>44771</v>
      </c>
      <c r="E3366" s="46">
        <v>18</v>
      </c>
      <c r="F3366">
        <v>19</v>
      </c>
      <c r="G3366">
        <v>18</v>
      </c>
      <c r="H3366">
        <v>19</v>
      </c>
      <c r="I3366">
        <v>462</v>
      </c>
      <c r="J3366">
        <v>72541</v>
      </c>
      <c r="K3366">
        <v>0.88740759999999996</v>
      </c>
      <c r="L3366">
        <v>0.73083399999999998</v>
      </c>
      <c r="M3366">
        <v>0.66456820000000005</v>
      </c>
      <c r="N3366">
        <v>0.62326729999999997</v>
      </c>
      <c r="O3366">
        <v>0.6060719</v>
      </c>
      <c r="P3366">
        <v>0.64804119999999998</v>
      </c>
      <c r="Q3366">
        <v>0.69538580000000005</v>
      </c>
      <c r="R3366">
        <v>0.71835819999999995</v>
      </c>
      <c r="S3366">
        <v>0.73581600000000003</v>
      </c>
      <c r="T3366">
        <v>0.76491589999999998</v>
      </c>
      <c r="U3366">
        <v>0.8992</v>
      </c>
      <c r="V3366">
        <v>1.112706</v>
      </c>
      <c r="W3366">
        <v>1.328333</v>
      </c>
      <c r="X3366">
        <v>1.6118889999999999</v>
      </c>
      <c r="Y3366">
        <v>1.9339139999999999</v>
      </c>
      <c r="Z3366">
        <v>2.2736320000000001</v>
      </c>
      <c r="AA3366">
        <v>2.4589029999999998</v>
      </c>
      <c r="AB3366">
        <v>2.6531539999999998</v>
      </c>
      <c r="AC3366">
        <v>2.7989820000000001</v>
      </c>
      <c r="AD3366">
        <v>2.581067</v>
      </c>
      <c r="AE3366">
        <v>2.144609</v>
      </c>
      <c r="AF3366">
        <v>1.8681669999999999</v>
      </c>
      <c r="AG3366">
        <v>1.470329</v>
      </c>
      <c r="AH3366">
        <v>1.1555869999999999</v>
      </c>
      <c r="AI3366">
        <v>-5.23133E-2</v>
      </c>
      <c r="AJ3366">
        <v>-0.1147442</v>
      </c>
      <c r="AK3366">
        <v>-8.2558500000000007E-2</v>
      </c>
      <c r="AL3366">
        <v>-9.0982800000000003E-2</v>
      </c>
      <c r="AM3366">
        <v>-7.2786100000000006E-2</v>
      </c>
      <c r="AN3366">
        <v>-3.00208E-2</v>
      </c>
      <c r="AO3366">
        <v>-3.1527399999999997E-2</v>
      </c>
      <c r="AP3366">
        <v>-6.8440600000000004E-2</v>
      </c>
      <c r="AQ3366">
        <v>-6.7226900000000006E-2</v>
      </c>
      <c r="AR3366">
        <v>-0.1076609</v>
      </c>
      <c r="AS3366">
        <v>-0.24580750000000001</v>
      </c>
      <c r="AT3366">
        <v>-0.2606136</v>
      </c>
      <c r="AU3366">
        <v>-0.34039720000000001</v>
      </c>
      <c r="AV3366">
        <v>-0.29613719999999999</v>
      </c>
      <c r="AW3366">
        <v>-0.32974799999999999</v>
      </c>
      <c r="AX3366">
        <v>-0.24941260000000001</v>
      </c>
      <c r="AY3366">
        <v>-0.31226209999999999</v>
      </c>
      <c r="AZ3366">
        <v>-5.4238300000000003E-2</v>
      </c>
      <c r="BA3366">
        <v>4.17422E-2</v>
      </c>
      <c r="BB3366">
        <v>-0.47218130000000003</v>
      </c>
      <c r="BC3366">
        <v>-0.4339151</v>
      </c>
      <c r="BD3366">
        <v>-0.21369009999999999</v>
      </c>
      <c r="BE3366">
        <v>-0.12365180000000001</v>
      </c>
      <c r="BF3366">
        <v>-0.1021133</v>
      </c>
      <c r="BG3366">
        <v>-2.0223999999999999E-2</v>
      </c>
      <c r="BH3366">
        <v>-8.7050100000000005E-2</v>
      </c>
      <c r="BI3366">
        <v>-5.6520599999999997E-2</v>
      </c>
      <c r="BJ3366">
        <v>-6.6488599999999995E-2</v>
      </c>
      <c r="BK3366">
        <v>-4.9374000000000001E-2</v>
      </c>
      <c r="BL3366">
        <v>-7.1048999999999999E-3</v>
      </c>
      <c r="BM3366">
        <v>-7.2516999999999998E-3</v>
      </c>
      <c r="BN3366">
        <v>-3.8856799999999997E-2</v>
      </c>
      <c r="BO3366">
        <v>-3.5654999999999999E-2</v>
      </c>
      <c r="BP3366">
        <v>-7.2455900000000004E-2</v>
      </c>
      <c r="BQ3366">
        <v>-0.199298</v>
      </c>
      <c r="BR3366">
        <v>-0.2113749</v>
      </c>
      <c r="BS3366">
        <v>-0.28374169999999999</v>
      </c>
      <c r="BT3366">
        <v>-0.23558680000000001</v>
      </c>
      <c r="BU3366">
        <v>-0.26455600000000001</v>
      </c>
      <c r="BV3366">
        <v>-0.180093</v>
      </c>
      <c r="BW3366">
        <v>-0.2471952</v>
      </c>
      <c r="BX3366">
        <v>8.2489E-3</v>
      </c>
      <c r="BY3366">
        <v>0.1021917</v>
      </c>
      <c r="BZ3366">
        <v>-0.40815570000000001</v>
      </c>
      <c r="CA3366">
        <v>-0.37286259999999999</v>
      </c>
      <c r="CB3366">
        <v>-0.15569350000000001</v>
      </c>
      <c r="CC3366">
        <v>-7.0126900000000006E-2</v>
      </c>
      <c r="CD3366">
        <v>-5.88044E-2</v>
      </c>
      <c r="CE3366">
        <v>2.0010000000000002E-3</v>
      </c>
      <c r="CF3366">
        <v>-6.7869299999999994E-2</v>
      </c>
      <c r="CG3366">
        <v>-3.8486800000000002E-2</v>
      </c>
      <c r="CH3366">
        <v>-4.9523900000000003E-2</v>
      </c>
      <c r="CI3366">
        <v>-3.3158800000000002E-2</v>
      </c>
      <c r="CJ3366">
        <v>8.7665E-3</v>
      </c>
      <c r="CK3366">
        <v>9.5616E-3</v>
      </c>
      <c r="CL3366">
        <v>-1.8367100000000001E-2</v>
      </c>
      <c r="CM3366">
        <v>-1.3788399999999999E-2</v>
      </c>
      <c r="CN3366">
        <v>-4.8073100000000001E-2</v>
      </c>
      <c r="CO3366">
        <v>-0.1670857</v>
      </c>
      <c r="CP3366">
        <v>-0.1772724</v>
      </c>
      <c r="CQ3366">
        <v>-0.2445022</v>
      </c>
      <c r="CR3366">
        <v>-0.19364980000000001</v>
      </c>
      <c r="CS3366">
        <v>-0.21940419999999999</v>
      </c>
      <c r="CT3366">
        <v>-0.13208239999999999</v>
      </c>
      <c r="CU3366">
        <v>-0.20213010000000001</v>
      </c>
      <c r="CV3366">
        <v>5.1527299999999998E-2</v>
      </c>
      <c r="CW3366">
        <v>0.14405879999999999</v>
      </c>
      <c r="CX3366">
        <v>-0.36381180000000002</v>
      </c>
      <c r="CY3366">
        <v>-0.33057789999999998</v>
      </c>
      <c r="CZ3366">
        <v>-0.11552519999999999</v>
      </c>
      <c r="DA3366">
        <v>-3.30557E-2</v>
      </c>
      <c r="DB3366">
        <v>-2.8808899999999998E-2</v>
      </c>
      <c r="DC3366">
        <v>2.4226000000000001E-2</v>
      </c>
      <c r="DD3366">
        <v>-4.86884E-2</v>
      </c>
      <c r="DE3366">
        <v>-2.04529E-2</v>
      </c>
      <c r="DF3366">
        <v>-3.2559299999999999E-2</v>
      </c>
      <c r="DG3366">
        <v>-1.69436E-2</v>
      </c>
      <c r="DH3366">
        <v>2.4638E-2</v>
      </c>
      <c r="DI3366">
        <v>2.63749E-2</v>
      </c>
      <c r="DJ3366">
        <v>2.1226000000000001E-3</v>
      </c>
      <c r="DK3366">
        <v>8.0782000000000007E-3</v>
      </c>
      <c r="DL3366">
        <v>-2.3690200000000002E-2</v>
      </c>
      <c r="DM3366">
        <v>-0.1348734</v>
      </c>
      <c r="DN3366">
        <v>-0.14316980000000001</v>
      </c>
      <c r="DO3366">
        <v>-0.2052628</v>
      </c>
      <c r="DP3366">
        <v>-0.15171270000000001</v>
      </c>
      <c r="DQ3366">
        <v>-0.1742524</v>
      </c>
      <c r="DR3366">
        <v>-8.4071900000000005E-2</v>
      </c>
      <c r="DS3366">
        <v>-0.15706500000000001</v>
      </c>
      <c r="DT3366">
        <v>9.4805700000000007E-2</v>
      </c>
      <c r="DU3366">
        <v>0.18592590000000001</v>
      </c>
      <c r="DV3366">
        <v>-0.31946780000000002</v>
      </c>
      <c r="DW3366">
        <v>-0.28829310000000002</v>
      </c>
      <c r="DX3366">
        <v>-7.5356999999999993E-2</v>
      </c>
      <c r="DY3366">
        <v>4.0153999999999997E-3</v>
      </c>
      <c r="DZ3366">
        <v>1.1867E-3</v>
      </c>
      <c r="EA3366">
        <v>5.6315400000000002E-2</v>
      </c>
      <c r="EB3366">
        <v>-2.09943E-2</v>
      </c>
      <c r="EC3366">
        <v>5.5849999999999997E-3</v>
      </c>
      <c r="ED3366">
        <v>-8.0651000000000004E-3</v>
      </c>
      <c r="EE3366">
        <v>6.4685000000000003E-3</v>
      </c>
      <c r="EF3366">
        <v>4.75538E-2</v>
      </c>
      <c r="EG3366">
        <v>5.0650599999999997E-2</v>
      </c>
      <c r="EH3366">
        <v>3.1706400000000003E-2</v>
      </c>
      <c r="EI3366">
        <v>3.9650100000000001E-2</v>
      </c>
      <c r="EJ3366">
        <v>1.1514699999999999E-2</v>
      </c>
      <c r="EK3366">
        <v>-8.8363899999999995E-2</v>
      </c>
      <c r="EL3366">
        <v>-9.3931100000000003E-2</v>
      </c>
      <c r="EM3366">
        <v>-0.1486073</v>
      </c>
      <c r="EN3366">
        <v>-9.1162300000000002E-2</v>
      </c>
      <c r="EO3366">
        <v>-0.1090604</v>
      </c>
      <c r="EP3366">
        <v>-1.4752299999999999E-2</v>
      </c>
      <c r="EQ3366">
        <v>-9.1998099999999999E-2</v>
      </c>
      <c r="ER3366">
        <v>0.15729290000000001</v>
      </c>
      <c r="ES3366">
        <v>0.24637529999999999</v>
      </c>
      <c r="ET3366">
        <v>-0.25544220000000001</v>
      </c>
      <c r="EU3366">
        <v>-0.22724059999999999</v>
      </c>
      <c r="EV3366">
        <v>-1.7360400000000002E-2</v>
      </c>
      <c r="EW3366">
        <v>5.7540300000000003E-2</v>
      </c>
      <c r="EX3366">
        <v>4.44955E-2</v>
      </c>
      <c r="EY3366">
        <v>67.476920000000007</v>
      </c>
      <c r="EZ3366">
        <v>66.017579999999995</v>
      </c>
      <c r="FA3366">
        <v>63.787909999999997</v>
      </c>
      <c r="FB3366">
        <v>62.648350000000001</v>
      </c>
      <c r="FC3366">
        <v>61.328569999999999</v>
      </c>
      <c r="FD3366">
        <v>60.508789999999998</v>
      </c>
      <c r="FE3366">
        <v>60.0989</v>
      </c>
      <c r="FF3366">
        <v>61.508789999999998</v>
      </c>
      <c r="FG3366">
        <v>65.058239999999998</v>
      </c>
      <c r="FH3366">
        <v>70.197800000000001</v>
      </c>
      <c r="FI3366">
        <v>75.42747</v>
      </c>
      <c r="FJ3366">
        <v>79.92747</v>
      </c>
      <c r="FK3366">
        <v>85.42747</v>
      </c>
      <c r="FL3366">
        <v>90.337360000000004</v>
      </c>
      <c r="FM3366">
        <v>94.02637</v>
      </c>
      <c r="FN3366">
        <v>97.305490000000006</v>
      </c>
      <c r="FO3366">
        <v>96.674729999999997</v>
      </c>
      <c r="FP3366">
        <v>93.674729999999997</v>
      </c>
      <c r="FQ3366">
        <v>90.404399999999995</v>
      </c>
      <c r="FR3366">
        <v>85.543959999999998</v>
      </c>
      <c r="FS3366">
        <v>79.904399999999995</v>
      </c>
      <c r="FT3366">
        <v>75.215379999999996</v>
      </c>
      <c r="FU3366">
        <v>71.52637</v>
      </c>
      <c r="FV3366">
        <v>67.657139999999998</v>
      </c>
      <c r="FW3366">
        <v>0.75649580000000005</v>
      </c>
      <c r="FX3366">
        <v>5.7413400000000003E-2</v>
      </c>
      <c r="FY3366">
        <v>5.7413400000000003E-2</v>
      </c>
      <c r="FZ3366">
        <v>0</v>
      </c>
      <c r="GA3366">
        <v>0</v>
      </c>
    </row>
    <row r="3367" spans="1:183" x14ac:dyDescent="0.3">
      <c r="A3367" t="s">
        <v>62</v>
      </c>
      <c r="B3367" t="s">
        <v>53</v>
      </c>
      <c r="C3367" t="s">
        <v>54</v>
      </c>
      <c r="D3367" s="6">
        <v>44789</v>
      </c>
      <c r="E3367" s="46">
        <v>19</v>
      </c>
      <c r="F3367">
        <v>20</v>
      </c>
      <c r="G3367">
        <v>19</v>
      </c>
      <c r="H3367">
        <v>20</v>
      </c>
      <c r="I3367">
        <v>407</v>
      </c>
      <c r="J3367">
        <v>66411</v>
      </c>
      <c r="K3367">
        <v>0.77539599999999997</v>
      </c>
      <c r="L3367">
        <v>0.65507979999999999</v>
      </c>
      <c r="M3367">
        <v>0.60348520000000005</v>
      </c>
      <c r="N3367">
        <v>0.57095600000000002</v>
      </c>
      <c r="O3367">
        <v>0.55587010000000003</v>
      </c>
      <c r="P3367">
        <v>0.57778229999999997</v>
      </c>
      <c r="Q3367">
        <v>0.70642609999999995</v>
      </c>
      <c r="R3367">
        <v>0.67852780000000001</v>
      </c>
      <c r="S3367">
        <v>0.64650600000000003</v>
      </c>
      <c r="T3367">
        <v>0.64079180000000002</v>
      </c>
      <c r="U3367">
        <v>0.70028610000000002</v>
      </c>
      <c r="V3367">
        <v>0.86680409999999997</v>
      </c>
      <c r="W3367">
        <v>1.140163</v>
      </c>
      <c r="X3367">
        <v>1.4303380000000001</v>
      </c>
      <c r="Y3367">
        <v>1.851593</v>
      </c>
      <c r="Z3367">
        <v>2.2256140000000002</v>
      </c>
      <c r="AA3367">
        <v>2.519037</v>
      </c>
      <c r="AB3367">
        <v>2.8417050000000001</v>
      </c>
      <c r="AC3367">
        <v>2.8701400000000001</v>
      </c>
      <c r="AD3367">
        <v>2.7152829999999999</v>
      </c>
      <c r="AE3367">
        <v>2.3249840000000002</v>
      </c>
      <c r="AF3367">
        <v>1.918442</v>
      </c>
      <c r="AG3367">
        <v>1.3993180000000001</v>
      </c>
      <c r="AH3367">
        <v>1.1040719999999999</v>
      </c>
      <c r="AI3367">
        <v>-4.6854800000000002E-2</v>
      </c>
      <c r="AJ3367">
        <v>-5.62222E-2</v>
      </c>
      <c r="AK3367">
        <v>-4.7739999999999998E-2</v>
      </c>
      <c r="AL3367">
        <v>-4.8472000000000001E-2</v>
      </c>
      <c r="AM3367">
        <v>-6.7620600000000003E-2</v>
      </c>
      <c r="AN3367">
        <v>-7.5051400000000004E-2</v>
      </c>
      <c r="AO3367">
        <v>-1.48232E-2</v>
      </c>
      <c r="AP3367">
        <v>-2.77799E-2</v>
      </c>
      <c r="AQ3367">
        <v>-1.55721E-2</v>
      </c>
      <c r="AR3367">
        <v>-4.2398699999999998E-2</v>
      </c>
      <c r="AS3367">
        <v>-6.9620500000000002E-2</v>
      </c>
      <c r="AT3367">
        <v>-4.0939400000000001E-2</v>
      </c>
      <c r="AU3367">
        <v>-5.4598899999999999E-2</v>
      </c>
      <c r="AV3367">
        <v>-0.1453113</v>
      </c>
      <c r="AW3367">
        <v>-0.1736132</v>
      </c>
      <c r="AX3367">
        <v>-0.1419716</v>
      </c>
      <c r="AY3367">
        <v>-0.1789866</v>
      </c>
      <c r="AZ3367">
        <v>-8.8380700000000006E-2</v>
      </c>
      <c r="BA3367">
        <v>0.19582189999999999</v>
      </c>
      <c r="BB3367">
        <v>0.1738374</v>
      </c>
      <c r="BC3367">
        <v>-0.2216592</v>
      </c>
      <c r="BD3367">
        <v>-0.12687190000000001</v>
      </c>
      <c r="BE3367">
        <v>-0.1109421</v>
      </c>
      <c r="BF3367">
        <v>-9.7694400000000001E-2</v>
      </c>
      <c r="BG3367">
        <v>-1.8321400000000002E-2</v>
      </c>
      <c r="BH3367">
        <v>-3.4833500000000003E-2</v>
      </c>
      <c r="BI3367">
        <v>-2.5838099999999999E-2</v>
      </c>
      <c r="BJ3367">
        <v>-2.6368099999999998E-2</v>
      </c>
      <c r="BK3367">
        <v>-4.61733E-2</v>
      </c>
      <c r="BL3367">
        <v>-5.3448500000000003E-2</v>
      </c>
      <c r="BM3367">
        <v>1.0238000000000001E-2</v>
      </c>
      <c r="BN3367">
        <v>-3.3896999999999998E-3</v>
      </c>
      <c r="BO3367">
        <v>9.3761999999999995E-3</v>
      </c>
      <c r="BP3367">
        <v>-1.35453E-2</v>
      </c>
      <c r="BQ3367">
        <v>-3.4153700000000002E-2</v>
      </c>
      <c r="BR3367" s="34">
        <v>-4.8099999999999997E-6</v>
      </c>
      <c r="BS3367">
        <v>-8.3420999999999999E-3</v>
      </c>
      <c r="BT3367">
        <v>-9.4297500000000006E-2</v>
      </c>
      <c r="BU3367">
        <v>-0.1151455</v>
      </c>
      <c r="BV3367">
        <v>-8.1289600000000004E-2</v>
      </c>
      <c r="BW3367">
        <v>-0.118384</v>
      </c>
      <c r="BX3367">
        <v>-2.2914899999999998E-2</v>
      </c>
      <c r="BY3367">
        <v>0.25846789999999997</v>
      </c>
      <c r="BZ3367">
        <v>0.2374908</v>
      </c>
      <c r="CA3367">
        <v>-0.16372390000000001</v>
      </c>
      <c r="CB3367">
        <v>-7.3293399999999995E-2</v>
      </c>
      <c r="CC3367">
        <v>-6.4155799999999999E-2</v>
      </c>
      <c r="CD3367">
        <v>-5.7836899999999997E-2</v>
      </c>
      <c r="CE3367">
        <v>1.4407999999999999E-3</v>
      </c>
      <c r="CF3367">
        <v>-2.0019700000000001E-2</v>
      </c>
      <c r="CG3367">
        <v>-1.0669E-2</v>
      </c>
      <c r="CH3367">
        <v>-1.10589E-2</v>
      </c>
      <c r="CI3367">
        <v>-3.1318899999999997E-2</v>
      </c>
      <c r="CJ3367">
        <v>-3.8486399999999997E-2</v>
      </c>
      <c r="CK3367">
        <v>2.75953E-2</v>
      </c>
      <c r="CL3367">
        <v>1.35029E-2</v>
      </c>
      <c r="CM3367">
        <v>2.66553E-2</v>
      </c>
      <c r="CN3367">
        <v>6.4384999999999998E-3</v>
      </c>
      <c r="CO3367">
        <v>-9.5895000000000008E-3</v>
      </c>
      <c r="CP3367">
        <v>2.8346400000000001E-2</v>
      </c>
      <c r="CQ3367">
        <v>2.36952E-2</v>
      </c>
      <c r="CR3367">
        <v>-5.8965499999999997E-2</v>
      </c>
      <c r="CS3367">
        <v>-7.4650900000000006E-2</v>
      </c>
      <c r="CT3367">
        <v>-3.9261299999999999E-2</v>
      </c>
      <c r="CU3367">
        <v>-7.6410800000000001E-2</v>
      </c>
      <c r="CV3367">
        <v>2.2426499999999999E-2</v>
      </c>
      <c r="CW3367">
        <v>0.30185620000000002</v>
      </c>
      <c r="CX3367">
        <v>0.28157700000000002</v>
      </c>
      <c r="CY3367">
        <v>-0.1235981</v>
      </c>
      <c r="CZ3367">
        <v>-3.6185099999999998E-2</v>
      </c>
      <c r="DA3367">
        <v>-3.1751700000000001E-2</v>
      </c>
      <c r="DB3367">
        <v>-3.02318E-2</v>
      </c>
      <c r="DC3367">
        <v>2.1203E-2</v>
      </c>
      <c r="DD3367">
        <v>-5.2059000000000003E-3</v>
      </c>
      <c r="DE3367">
        <v>4.5000999999999999E-3</v>
      </c>
      <c r="DF3367">
        <v>4.2502E-3</v>
      </c>
      <c r="DG3367">
        <v>-1.6464599999999999E-2</v>
      </c>
      <c r="DH3367">
        <v>-2.3524300000000001E-2</v>
      </c>
      <c r="DI3367">
        <v>4.4952600000000002E-2</v>
      </c>
      <c r="DJ3367">
        <v>3.03954E-2</v>
      </c>
      <c r="DK3367">
        <v>4.3934399999999998E-2</v>
      </c>
      <c r="DL3367">
        <v>2.6422299999999999E-2</v>
      </c>
      <c r="DM3367">
        <v>1.4974700000000001E-2</v>
      </c>
      <c r="DN3367">
        <v>5.6697499999999998E-2</v>
      </c>
      <c r="DO3367">
        <v>5.5732499999999997E-2</v>
      </c>
      <c r="DP3367">
        <v>-2.3633500000000002E-2</v>
      </c>
      <c r="DQ3367">
        <v>-3.4156400000000003E-2</v>
      </c>
      <c r="DR3367">
        <v>2.7669000000000001E-3</v>
      </c>
      <c r="DS3367">
        <v>-3.4437599999999999E-2</v>
      </c>
      <c r="DT3367">
        <v>6.7767999999999995E-2</v>
      </c>
      <c r="DU3367">
        <v>0.34524460000000001</v>
      </c>
      <c r="DV3367">
        <v>0.32566309999999998</v>
      </c>
      <c r="DW3367">
        <v>-8.3472299999999999E-2</v>
      </c>
      <c r="DX3367">
        <v>9.232E-4</v>
      </c>
      <c r="DY3367">
        <v>6.5229999999999997E-4</v>
      </c>
      <c r="DZ3367">
        <v>-2.6266000000000002E-3</v>
      </c>
      <c r="EA3367">
        <v>4.9736500000000003E-2</v>
      </c>
      <c r="EB3367">
        <v>1.61829E-2</v>
      </c>
      <c r="EC3367">
        <v>2.6401899999999999E-2</v>
      </c>
      <c r="ED3367">
        <v>2.6354099999999998E-2</v>
      </c>
      <c r="EE3367">
        <v>4.9826999999999996E-3</v>
      </c>
      <c r="EF3367">
        <v>-1.9214E-3</v>
      </c>
      <c r="EG3367">
        <v>7.0013699999999998E-2</v>
      </c>
      <c r="EH3367">
        <v>5.4785599999999997E-2</v>
      </c>
      <c r="EI3367">
        <v>6.8882700000000005E-2</v>
      </c>
      <c r="EJ3367">
        <v>5.52758E-2</v>
      </c>
      <c r="EK3367">
        <v>5.04415E-2</v>
      </c>
      <c r="EL3367">
        <v>9.7632099999999999E-2</v>
      </c>
      <c r="EM3367">
        <v>0.1019893</v>
      </c>
      <c r="EN3367">
        <v>2.73802E-2</v>
      </c>
      <c r="EO3367">
        <v>2.43114E-2</v>
      </c>
      <c r="EP3367">
        <v>6.3449000000000005E-2</v>
      </c>
      <c r="EQ3367">
        <v>2.61651E-2</v>
      </c>
      <c r="ER3367">
        <v>0.13323380000000001</v>
      </c>
      <c r="ES3367">
        <v>0.40789049999999999</v>
      </c>
      <c r="ET3367">
        <v>0.38931650000000001</v>
      </c>
      <c r="EU3367">
        <v>-2.5537000000000001E-2</v>
      </c>
      <c r="EV3367">
        <v>5.4501599999999997E-2</v>
      </c>
      <c r="EW3367">
        <v>4.7438599999999997E-2</v>
      </c>
      <c r="EX3367">
        <v>3.7230800000000001E-2</v>
      </c>
      <c r="EY3367">
        <v>66.706469999999996</v>
      </c>
      <c r="EZ3367">
        <v>65.706469999999996</v>
      </c>
      <c r="FA3367">
        <v>63.004980000000003</v>
      </c>
      <c r="FB3367">
        <v>62.004980000000003</v>
      </c>
      <c r="FC3367">
        <v>59.80348</v>
      </c>
      <c r="FD3367">
        <v>59.502490000000002</v>
      </c>
      <c r="FE3367">
        <v>57.502490000000002</v>
      </c>
      <c r="FF3367">
        <v>60.80348</v>
      </c>
      <c r="FG3367">
        <v>66.504980000000003</v>
      </c>
      <c r="FH3367">
        <v>72.504980000000003</v>
      </c>
      <c r="FI3367">
        <v>79.104479999999995</v>
      </c>
      <c r="FJ3367">
        <v>86.905469999999994</v>
      </c>
      <c r="FK3367">
        <v>93.305970000000002</v>
      </c>
      <c r="FL3367">
        <v>97.905469999999994</v>
      </c>
      <c r="FM3367">
        <v>101.607</v>
      </c>
      <c r="FN3367">
        <v>102.107</v>
      </c>
      <c r="FO3367">
        <v>99.703980000000001</v>
      </c>
      <c r="FP3367">
        <v>98.104479999999995</v>
      </c>
      <c r="FQ3367">
        <v>94.905469999999994</v>
      </c>
      <c r="FR3367">
        <v>91.308459999999997</v>
      </c>
      <c r="FS3367">
        <v>86.109449999999995</v>
      </c>
      <c r="FT3367">
        <v>78.407960000000003</v>
      </c>
      <c r="FU3367">
        <v>74.706469999999996</v>
      </c>
      <c r="FV3367">
        <v>71.206469999999996</v>
      </c>
      <c r="FW3367">
        <v>0.62215949999999998</v>
      </c>
      <c r="FX3367">
        <v>5.8977599999999998E-2</v>
      </c>
      <c r="FY3367">
        <v>5.8977599999999998E-2</v>
      </c>
      <c r="FZ3367">
        <v>0</v>
      </c>
      <c r="GA3367">
        <v>0</v>
      </c>
    </row>
    <row r="3368" spans="1:183" x14ac:dyDescent="0.3">
      <c r="A3368" t="s">
        <v>62</v>
      </c>
      <c r="B3368" t="s">
        <v>53</v>
      </c>
      <c r="C3368" t="s">
        <v>54</v>
      </c>
      <c r="D3368" s="6">
        <v>44790</v>
      </c>
      <c r="E3368" s="46">
        <v>17</v>
      </c>
      <c r="F3368">
        <v>19</v>
      </c>
      <c r="G3368">
        <v>18</v>
      </c>
      <c r="H3368">
        <v>19</v>
      </c>
      <c r="I3368">
        <v>363</v>
      </c>
      <c r="J3368">
        <v>66395</v>
      </c>
      <c r="K3368">
        <v>0.93236390000000002</v>
      </c>
      <c r="L3368">
        <v>0.76991960000000004</v>
      </c>
      <c r="M3368">
        <v>0.71760460000000004</v>
      </c>
      <c r="N3368">
        <v>0.63186589999999998</v>
      </c>
      <c r="O3368">
        <v>0.61683239999999995</v>
      </c>
      <c r="P3368">
        <v>0.61947090000000005</v>
      </c>
      <c r="Q3368">
        <v>0.68802249999999998</v>
      </c>
      <c r="R3368">
        <v>0.71509780000000001</v>
      </c>
      <c r="S3368">
        <v>0.6882663</v>
      </c>
      <c r="T3368">
        <v>0.67476139999999996</v>
      </c>
      <c r="U3368">
        <v>0.63447419999999999</v>
      </c>
      <c r="V3368">
        <v>0.75509740000000003</v>
      </c>
      <c r="W3368">
        <v>1.004804</v>
      </c>
      <c r="X3368">
        <v>1.3174159999999999</v>
      </c>
      <c r="Y3368">
        <v>1.546368</v>
      </c>
      <c r="Z3368">
        <v>1.9030180000000001</v>
      </c>
      <c r="AA3368">
        <v>2.2306499999999998</v>
      </c>
      <c r="AB3368">
        <v>2.379699</v>
      </c>
      <c r="AC3368">
        <v>2.373068</v>
      </c>
      <c r="AD3368">
        <v>2.322257</v>
      </c>
      <c r="AE3368">
        <v>2.0084680000000001</v>
      </c>
      <c r="AF3368">
        <v>1.627845</v>
      </c>
      <c r="AG3368">
        <v>1.2631859999999999</v>
      </c>
      <c r="AH3368">
        <v>0.9739698</v>
      </c>
      <c r="AI3368">
        <v>-2.7275199999999999E-2</v>
      </c>
      <c r="AJ3368">
        <v>-2.7726000000000001E-2</v>
      </c>
      <c r="AK3368">
        <v>1.2175200000000001E-2</v>
      </c>
      <c r="AL3368">
        <v>-8.5217000000000001E-3</v>
      </c>
      <c r="AM3368">
        <v>-1.1136399999999999E-2</v>
      </c>
      <c r="AN3368">
        <v>-7.1838299999999994E-2</v>
      </c>
      <c r="AO3368">
        <v>-6.2779199999999993E-2</v>
      </c>
      <c r="AP3368">
        <v>-4.27914E-2</v>
      </c>
      <c r="AQ3368">
        <v>-9.9237800000000001E-2</v>
      </c>
      <c r="AR3368">
        <v>-4.2625999999999997E-2</v>
      </c>
      <c r="AS3368">
        <v>-8.7069099999999996E-2</v>
      </c>
      <c r="AT3368">
        <v>-6.7633299999999993E-2</v>
      </c>
      <c r="AU3368">
        <v>-6.8463999999999997E-2</v>
      </c>
      <c r="AV3368">
        <v>-9.6961800000000001E-2</v>
      </c>
      <c r="AW3368">
        <v>-4.92632E-2</v>
      </c>
      <c r="AX3368">
        <v>-6.9702600000000003E-2</v>
      </c>
      <c r="AY3368">
        <v>0.1055706</v>
      </c>
      <c r="AZ3368">
        <v>0.15312629999999999</v>
      </c>
      <c r="BA3368">
        <v>2.2858699999999999E-2</v>
      </c>
      <c r="BB3368">
        <v>-0.27475300000000002</v>
      </c>
      <c r="BC3368">
        <v>-0.1575299</v>
      </c>
      <c r="BD3368">
        <v>-9.8451700000000003E-2</v>
      </c>
      <c r="BE3368">
        <v>-5.1384699999999998E-2</v>
      </c>
      <c r="BF3368">
        <v>-3.4562799999999998E-2</v>
      </c>
      <c r="BG3368">
        <v>4.6851000000000002E-3</v>
      </c>
      <c r="BH3368">
        <v>-1.3209999999999999E-3</v>
      </c>
      <c r="BI3368">
        <v>3.5213700000000001E-2</v>
      </c>
      <c r="BJ3368">
        <v>1.12912E-2</v>
      </c>
      <c r="BK3368">
        <v>6.4574999999999997E-3</v>
      </c>
      <c r="BL3368">
        <v>-5.0756799999999998E-2</v>
      </c>
      <c r="BM3368">
        <v>-3.9117600000000002E-2</v>
      </c>
      <c r="BN3368">
        <v>-1.51399E-2</v>
      </c>
      <c r="BO3368">
        <v>-6.6728599999999999E-2</v>
      </c>
      <c r="BP3368">
        <v>-7.9641E-3</v>
      </c>
      <c r="BQ3368">
        <v>-5.4016700000000001E-2</v>
      </c>
      <c r="BR3368">
        <v>-3.1493100000000003E-2</v>
      </c>
      <c r="BS3368">
        <v>-2.43208E-2</v>
      </c>
      <c r="BT3368">
        <v>-4.1465700000000001E-2</v>
      </c>
      <c r="BU3368">
        <v>5.8379E-3</v>
      </c>
      <c r="BV3368">
        <v>-9.5905999999999995E-3</v>
      </c>
      <c r="BW3368">
        <v>0.17138800000000001</v>
      </c>
      <c r="BX3368">
        <v>0.21641959999999999</v>
      </c>
      <c r="BY3368">
        <v>8.7905499999999998E-2</v>
      </c>
      <c r="BZ3368">
        <v>-0.20911170000000001</v>
      </c>
      <c r="CA3368">
        <v>-0.1011923</v>
      </c>
      <c r="CB3368">
        <v>-4.9343199999999997E-2</v>
      </c>
      <c r="CC3368">
        <v>-9.9281999999999999E-3</v>
      </c>
      <c r="CD3368">
        <v>-1.6762999999999999E-3</v>
      </c>
      <c r="CE3368">
        <v>2.6820699999999999E-2</v>
      </c>
      <c r="CF3368">
        <v>1.6966999999999999E-2</v>
      </c>
      <c r="CG3368">
        <v>5.117E-2</v>
      </c>
      <c r="CH3368">
        <v>2.50136E-2</v>
      </c>
      <c r="CI3368">
        <v>1.8643E-2</v>
      </c>
      <c r="CJ3368">
        <v>-3.6155800000000002E-2</v>
      </c>
      <c r="CK3368">
        <v>-2.2729599999999999E-2</v>
      </c>
      <c r="CL3368">
        <v>4.0114E-3</v>
      </c>
      <c r="CM3368">
        <v>-4.4212799999999997E-2</v>
      </c>
      <c r="CN3368">
        <v>1.60427E-2</v>
      </c>
      <c r="CO3368">
        <v>-3.1124700000000002E-2</v>
      </c>
      <c r="CP3368">
        <v>-6.4625000000000004E-3</v>
      </c>
      <c r="CQ3368">
        <v>6.2525999999999997E-3</v>
      </c>
      <c r="CR3368">
        <v>-3.0293E-3</v>
      </c>
      <c r="CS3368">
        <v>4.40008E-2</v>
      </c>
      <c r="CT3368">
        <v>3.2042800000000003E-2</v>
      </c>
      <c r="CU3368">
        <v>0.2169729</v>
      </c>
      <c r="CV3368">
        <v>0.2602564</v>
      </c>
      <c r="CW3368">
        <v>0.13295680000000001</v>
      </c>
      <c r="CX3368">
        <v>-0.16364870000000001</v>
      </c>
      <c r="CY3368">
        <v>-6.2172999999999999E-2</v>
      </c>
      <c r="CZ3368">
        <v>-1.53308E-2</v>
      </c>
      <c r="DA3368">
        <v>1.8784499999999999E-2</v>
      </c>
      <c r="DB3368">
        <v>2.11007E-2</v>
      </c>
      <c r="DC3368">
        <v>4.8956300000000001E-2</v>
      </c>
      <c r="DD3368">
        <v>3.5255000000000002E-2</v>
      </c>
      <c r="DE3368">
        <v>6.7126400000000003E-2</v>
      </c>
      <c r="DF3368">
        <v>3.8735899999999997E-2</v>
      </c>
      <c r="DG3368">
        <v>3.0828500000000002E-2</v>
      </c>
      <c r="DH3368">
        <v>-2.1554899999999998E-2</v>
      </c>
      <c r="DI3368">
        <v>-6.3416000000000002E-3</v>
      </c>
      <c r="DJ3368">
        <v>2.3162800000000001E-2</v>
      </c>
      <c r="DK3368">
        <v>-2.16971E-2</v>
      </c>
      <c r="DL3368">
        <v>4.0049399999999999E-2</v>
      </c>
      <c r="DM3368">
        <v>-8.2327000000000008E-3</v>
      </c>
      <c r="DN3368">
        <v>1.85682E-2</v>
      </c>
      <c r="DO3368">
        <v>3.6825900000000002E-2</v>
      </c>
      <c r="DP3368">
        <v>3.5407099999999997E-2</v>
      </c>
      <c r="DQ3368">
        <v>8.2163700000000006E-2</v>
      </c>
      <c r="DR3368">
        <v>7.3676199999999997E-2</v>
      </c>
      <c r="DS3368">
        <v>0.26255780000000001</v>
      </c>
      <c r="DT3368">
        <v>0.30409320000000001</v>
      </c>
      <c r="DU3368">
        <v>0.178008</v>
      </c>
      <c r="DV3368">
        <v>-0.11818579999999999</v>
      </c>
      <c r="DW3368">
        <v>-2.3153799999999999E-2</v>
      </c>
      <c r="DX3368">
        <v>1.86816E-2</v>
      </c>
      <c r="DY3368">
        <v>4.74971E-2</v>
      </c>
      <c r="DZ3368">
        <v>4.3877800000000002E-2</v>
      </c>
      <c r="EA3368">
        <v>8.0916500000000002E-2</v>
      </c>
      <c r="EB3368">
        <v>6.1659899999999997E-2</v>
      </c>
      <c r="EC3368">
        <v>9.0164800000000003E-2</v>
      </c>
      <c r="ED3368">
        <v>5.8548900000000001E-2</v>
      </c>
      <c r="EE3368">
        <v>4.8422399999999997E-2</v>
      </c>
      <c r="EF3368">
        <v>-4.7340000000000001E-4</v>
      </c>
      <c r="EG3368">
        <v>1.7320100000000001E-2</v>
      </c>
      <c r="EH3368">
        <v>5.08143E-2</v>
      </c>
      <c r="EI3368">
        <v>1.08121E-2</v>
      </c>
      <c r="EJ3368">
        <v>7.4711399999999997E-2</v>
      </c>
      <c r="EK3368">
        <v>2.48197E-2</v>
      </c>
      <c r="EL3368">
        <v>5.4708399999999997E-2</v>
      </c>
      <c r="EM3368">
        <v>8.0969100000000002E-2</v>
      </c>
      <c r="EN3368">
        <v>9.0903200000000003E-2</v>
      </c>
      <c r="EO3368">
        <v>0.13726479999999999</v>
      </c>
      <c r="EP3368">
        <v>0.1337883</v>
      </c>
      <c r="EQ3368">
        <v>0.32837529999999998</v>
      </c>
      <c r="ER3368">
        <v>0.3673865</v>
      </c>
      <c r="ES3368">
        <v>0.24305489999999999</v>
      </c>
      <c r="ET3368">
        <v>-5.2544399999999998E-2</v>
      </c>
      <c r="EU3368">
        <v>3.3183900000000002E-2</v>
      </c>
      <c r="EV3368">
        <v>6.7790199999999995E-2</v>
      </c>
      <c r="EW3368">
        <v>8.8953599999999994E-2</v>
      </c>
      <c r="EX3368">
        <v>7.6764200000000005E-2</v>
      </c>
      <c r="EY3368">
        <v>67.896940000000001</v>
      </c>
      <c r="EZ3368">
        <v>65.998609999999999</v>
      </c>
      <c r="FA3368">
        <v>64.699160000000006</v>
      </c>
      <c r="FB3368">
        <v>63.098889999999997</v>
      </c>
      <c r="FC3368">
        <v>61.399720000000002</v>
      </c>
      <c r="FD3368">
        <v>59.799439999999997</v>
      </c>
      <c r="FE3368">
        <v>59.699159999999999</v>
      </c>
      <c r="FF3368">
        <v>62.298050000000003</v>
      </c>
      <c r="FG3368">
        <v>65.697770000000006</v>
      </c>
      <c r="FH3368">
        <v>71.197770000000006</v>
      </c>
      <c r="FI3368">
        <v>77.196380000000005</v>
      </c>
      <c r="FJ3368">
        <v>81.696380000000005</v>
      </c>
      <c r="FK3368">
        <v>86.594710000000006</v>
      </c>
      <c r="FL3368">
        <v>92.094710000000006</v>
      </c>
      <c r="FM3368">
        <v>94.696380000000005</v>
      </c>
      <c r="FN3368">
        <v>98.194990000000004</v>
      </c>
      <c r="FO3368">
        <v>97.789689999999993</v>
      </c>
      <c r="FP3368">
        <v>93.388580000000005</v>
      </c>
      <c r="FQ3368">
        <v>91.58914</v>
      </c>
      <c r="FR3368">
        <v>88.789689999999993</v>
      </c>
      <c r="FS3368">
        <v>84.689419999999998</v>
      </c>
      <c r="FT3368">
        <v>79.889970000000005</v>
      </c>
      <c r="FU3368">
        <v>74.891360000000006</v>
      </c>
      <c r="FV3368">
        <v>71.6922</v>
      </c>
      <c r="FW3368">
        <v>0.58842439999999996</v>
      </c>
      <c r="FX3368">
        <v>4.9356900000000002E-2</v>
      </c>
      <c r="FY3368">
        <v>5.9934300000000003E-2</v>
      </c>
      <c r="FZ3368">
        <v>0</v>
      </c>
      <c r="GA3368">
        <v>0</v>
      </c>
    </row>
    <row r="3369" spans="1:183" x14ac:dyDescent="0.3">
      <c r="A3369" t="s">
        <v>62</v>
      </c>
      <c r="B3369" t="s">
        <v>53</v>
      </c>
      <c r="C3369" t="s">
        <v>54</v>
      </c>
      <c r="D3369" s="6">
        <v>44792</v>
      </c>
      <c r="FZ3369">
        <v>0</v>
      </c>
      <c r="GA3369">
        <v>1</v>
      </c>
    </row>
    <row r="3370" spans="1:183" x14ac:dyDescent="0.3">
      <c r="A3370" t="s">
        <v>62</v>
      </c>
      <c r="B3370" t="s">
        <v>53</v>
      </c>
      <c r="C3370" t="s">
        <v>54</v>
      </c>
      <c r="D3370" s="6">
        <v>44806</v>
      </c>
      <c r="FZ3370">
        <v>0</v>
      </c>
      <c r="GA3370">
        <v>1</v>
      </c>
    </row>
    <row r="3371" spans="1:183" x14ac:dyDescent="0.3">
      <c r="A3371" t="s">
        <v>62</v>
      </c>
      <c r="B3371" t="s">
        <v>53</v>
      </c>
      <c r="C3371" t="s">
        <v>54</v>
      </c>
      <c r="D3371" s="6">
        <v>44809</v>
      </c>
      <c r="E3371" s="46">
        <v>19</v>
      </c>
      <c r="F3371">
        <v>22</v>
      </c>
      <c r="G3371">
        <v>19</v>
      </c>
      <c r="H3371">
        <v>20</v>
      </c>
      <c r="I3371">
        <v>406</v>
      </c>
      <c r="J3371">
        <v>66062</v>
      </c>
      <c r="K3371">
        <v>0.86528329999999998</v>
      </c>
      <c r="L3371">
        <v>0.74341389999999996</v>
      </c>
      <c r="M3371">
        <v>0.64391880000000001</v>
      </c>
      <c r="N3371">
        <v>0.61835890000000004</v>
      </c>
      <c r="O3371">
        <v>0.58364050000000001</v>
      </c>
      <c r="P3371">
        <v>0.59660800000000003</v>
      </c>
      <c r="Q3371">
        <v>0.64399110000000004</v>
      </c>
      <c r="R3371">
        <v>0.74485100000000004</v>
      </c>
      <c r="S3371">
        <v>0.77246199999999998</v>
      </c>
      <c r="T3371">
        <v>0.93580589999999997</v>
      </c>
      <c r="U3371">
        <v>1.037409</v>
      </c>
      <c r="V3371">
        <v>1.280794</v>
      </c>
      <c r="W3371">
        <v>1.649078</v>
      </c>
      <c r="X3371">
        <v>2.002761</v>
      </c>
      <c r="Y3371">
        <v>2.382466</v>
      </c>
      <c r="Z3371">
        <v>2.5901930000000002</v>
      </c>
      <c r="AA3371">
        <v>2.844055</v>
      </c>
      <c r="AB3371">
        <v>3.0819130000000001</v>
      </c>
      <c r="AC3371">
        <v>3.0886629999999999</v>
      </c>
      <c r="AD3371">
        <v>2.962358</v>
      </c>
      <c r="AE3371">
        <v>2.556686</v>
      </c>
      <c r="AF3371">
        <v>2.0877029999999999</v>
      </c>
      <c r="AG3371">
        <v>1.6423160000000001</v>
      </c>
      <c r="AH3371">
        <v>1.3126009999999999</v>
      </c>
      <c r="AI3371">
        <v>-7.0732199999999995E-2</v>
      </c>
      <c r="AJ3371">
        <v>-6.6309699999999999E-2</v>
      </c>
      <c r="AK3371">
        <v>-0.1053849</v>
      </c>
      <c r="AL3371">
        <v>-4.4912899999999999E-2</v>
      </c>
      <c r="AM3371">
        <v>-2.20623E-2</v>
      </c>
      <c r="AN3371">
        <v>-3.09E-2</v>
      </c>
      <c r="AO3371">
        <v>-6.8224199999999999E-2</v>
      </c>
      <c r="AP3371">
        <v>-2.6160099999999999E-2</v>
      </c>
      <c r="AQ3371">
        <v>-7.2708800000000004E-2</v>
      </c>
      <c r="AR3371">
        <v>-1.5859700000000001E-2</v>
      </c>
      <c r="AS3371">
        <v>-5.8934899999999998E-2</v>
      </c>
      <c r="AT3371">
        <v>-4.8218799999999999E-2</v>
      </c>
      <c r="AU3371">
        <v>-5.5659800000000002E-2</v>
      </c>
      <c r="AV3371">
        <v>-0.13714090000000001</v>
      </c>
      <c r="AW3371">
        <v>-0.14960100000000001</v>
      </c>
      <c r="AX3371">
        <v>-0.2220722</v>
      </c>
      <c r="AY3371">
        <v>-0.27398359999999999</v>
      </c>
      <c r="AZ3371">
        <v>-0.28631610000000002</v>
      </c>
      <c r="BA3371">
        <v>0.16254550000000001</v>
      </c>
      <c r="BB3371">
        <v>0.2409125</v>
      </c>
      <c r="BC3371">
        <v>-1.1177299999999999E-2</v>
      </c>
      <c r="BD3371">
        <v>-0.16124620000000001</v>
      </c>
      <c r="BE3371">
        <v>-0.2530462</v>
      </c>
      <c r="BF3371">
        <v>-0.22802829999999999</v>
      </c>
      <c r="BG3371">
        <v>-3.87254E-2</v>
      </c>
      <c r="BH3371">
        <v>-3.8828500000000002E-2</v>
      </c>
      <c r="BI3371">
        <v>-8.1399700000000005E-2</v>
      </c>
      <c r="BJ3371">
        <v>-2.2536799999999999E-2</v>
      </c>
      <c r="BK3371">
        <v>-4.2608000000000004E-3</v>
      </c>
      <c r="BL3371">
        <v>-1.1929199999999999E-2</v>
      </c>
      <c r="BM3371">
        <v>-4.2989100000000002E-2</v>
      </c>
      <c r="BN3371">
        <v>1.01797E-2</v>
      </c>
      <c r="BO3371">
        <v>-3.6013099999999999E-2</v>
      </c>
      <c r="BP3371">
        <v>3.2903300000000003E-2</v>
      </c>
      <c r="BQ3371">
        <v>-5.1444000000000004E-3</v>
      </c>
      <c r="BR3371">
        <v>8.7357000000000008E-3</v>
      </c>
      <c r="BS3371">
        <v>6.999E-3</v>
      </c>
      <c r="BT3371">
        <v>-6.8433099999999997E-2</v>
      </c>
      <c r="BU3371">
        <v>-7.7571200000000007E-2</v>
      </c>
      <c r="BV3371">
        <v>-0.1494547</v>
      </c>
      <c r="BW3371">
        <v>-0.20170289999999999</v>
      </c>
      <c r="BX3371">
        <v>-0.2130705</v>
      </c>
      <c r="BY3371">
        <v>0.23211889999999999</v>
      </c>
      <c r="BZ3371">
        <v>0.30321369999999997</v>
      </c>
      <c r="CA3371">
        <v>4.9698199999999998E-2</v>
      </c>
      <c r="CB3371">
        <v>-0.10291839999999999</v>
      </c>
      <c r="CC3371">
        <v>-0.19439780000000001</v>
      </c>
      <c r="CD3371">
        <v>-0.1756153</v>
      </c>
      <c r="CE3371">
        <v>-1.6557499999999999E-2</v>
      </c>
      <c r="CF3371">
        <v>-1.9795E-2</v>
      </c>
      <c r="CG3371">
        <v>-6.4787700000000004E-2</v>
      </c>
      <c r="CH3371">
        <v>-7.0391999999999998E-3</v>
      </c>
      <c r="CI3371">
        <v>8.0683999999999999E-3</v>
      </c>
      <c r="CJ3371">
        <v>1.2099999999999999E-3</v>
      </c>
      <c r="CK3371">
        <v>-2.5511499999999999E-2</v>
      </c>
      <c r="CL3371">
        <v>3.5348499999999998E-2</v>
      </c>
      <c r="CM3371">
        <v>-1.0597799999999999E-2</v>
      </c>
      <c r="CN3371">
        <v>6.66765E-2</v>
      </c>
      <c r="CO3371">
        <v>3.2110800000000002E-2</v>
      </c>
      <c r="CP3371">
        <v>4.8182200000000001E-2</v>
      </c>
      <c r="CQ3371">
        <v>5.0396299999999998E-2</v>
      </c>
      <c r="CR3371">
        <v>-2.0846400000000001E-2</v>
      </c>
      <c r="CS3371">
        <v>-2.76835E-2</v>
      </c>
      <c r="CT3371">
        <v>-9.9159999999999998E-2</v>
      </c>
      <c r="CU3371">
        <v>-0.15164150000000001</v>
      </c>
      <c r="CV3371">
        <v>-0.16234090000000001</v>
      </c>
      <c r="CW3371">
        <v>0.28030519999999998</v>
      </c>
      <c r="CX3371">
        <v>0.34636339999999999</v>
      </c>
      <c r="CY3371">
        <v>9.1860499999999998E-2</v>
      </c>
      <c r="CZ3371">
        <v>-6.2520699999999998E-2</v>
      </c>
      <c r="DA3371">
        <v>-0.1537781</v>
      </c>
      <c r="DB3371">
        <v>-0.1393141</v>
      </c>
      <c r="DC3371">
        <v>5.6103000000000004E-3</v>
      </c>
      <c r="DD3371">
        <v>-7.6159999999999997E-4</v>
      </c>
      <c r="DE3371">
        <v>-4.8175599999999999E-2</v>
      </c>
      <c r="DF3371">
        <v>8.4585000000000007E-3</v>
      </c>
      <c r="DG3371">
        <v>2.0397599999999998E-2</v>
      </c>
      <c r="DH3371">
        <v>1.43491E-2</v>
      </c>
      <c r="DI3371">
        <v>-8.0338000000000007E-3</v>
      </c>
      <c r="DJ3371">
        <v>6.0517300000000003E-2</v>
      </c>
      <c r="DK3371">
        <v>1.48176E-2</v>
      </c>
      <c r="DL3371">
        <v>0.1004497</v>
      </c>
      <c r="DM3371">
        <v>6.9365899999999994E-2</v>
      </c>
      <c r="DN3371">
        <v>8.7628700000000004E-2</v>
      </c>
      <c r="DO3371">
        <v>9.3793600000000005E-2</v>
      </c>
      <c r="DP3371">
        <v>2.6740400000000001E-2</v>
      </c>
      <c r="DQ3371">
        <v>2.2204100000000001E-2</v>
      </c>
      <c r="DR3371">
        <v>-4.88653E-2</v>
      </c>
      <c r="DS3371">
        <v>-0.10158</v>
      </c>
      <c r="DT3371">
        <v>-0.11161119999999999</v>
      </c>
      <c r="DU3371">
        <v>0.32849149999999999</v>
      </c>
      <c r="DV3371">
        <v>0.389513</v>
      </c>
      <c r="DW3371">
        <v>0.13402269999999999</v>
      </c>
      <c r="DX3371">
        <v>-2.2123E-2</v>
      </c>
      <c r="DY3371">
        <v>-0.11315840000000001</v>
      </c>
      <c r="DZ3371">
        <v>-0.10301299999999999</v>
      </c>
      <c r="EA3371">
        <v>3.7617200000000003E-2</v>
      </c>
      <c r="EB3371">
        <v>2.6719699999999999E-2</v>
      </c>
      <c r="EC3371">
        <v>-2.4190400000000001E-2</v>
      </c>
      <c r="ED3371">
        <v>3.08346E-2</v>
      </c>
      <c r="EE3371">
        <v>3.8198999999999997E-2</v>
      </c>
      <c r="EF3371">
        <v>3.33199E-2</v>
      </c>
      <c r="EG3371">
        <v>1.72012E-2</v>
      </c>
      <c r="EH3371">
        <v>9.6856999999999999E-2</v>
      </c>
      <c r="EI3371">
        <v>5.1513299999999998E-2</v>
      </c>
      <c r="EJ3371">
        <v>0.1492127</v>
      </c>
      <c r="EK3371">
        <v>0.1231564</v>
      </c>
      <c r="EL3371">
        <v>0.1445832</v>
      </c>
      <c r="EM3371">
        <v>0.15645239999999999</v>
      </c>
      <c r="EN3371">
        <v>9.5448099999999994E-2</v>
      </c>
      <c r="EO3371">
        <v>9.4233899999999995E-2</v>
      </c>
      <c r="EP3371">
        <v>2.3752200000000001E-2</v>
      </c>
      <c r="EQ3371">
        <v>-2.92993E-2</v>
      </c>
      <c r="ER3371">
        <v>-3.83656E-2</v>
      </c>
      <c r="ES3371">
        <v>0.3980649</v>
      </c>
      <c r="ET3371">
        <v>0.4518143</v>
      </c>
      <c r="EU3371">
        <v>0.1948983</v>
      </c>
      <c r="EV3371">
        <v>3.6204800000000002E-2</v>
      </c>
      <c r="EW3371">
        <v>-5.4510000000000003E-2</v>
      </c>
      <c r="EX3371">
        <v>-5.0599900000000003E-2</v>
      </c>
      <c r="EY3371">
        <v>66.901740000000004</v>
      </c>
      <c r="EZ3371">
        <v>67.196520000000007</v>
      </c>
      <c r="FA3371">
        <v>64.991290000000006</v>
      </c>
      <c r="FB3371">
        <v>63.893030000000003</v>
      </c>
      <c r="FC3371">
        <v>62.393030000000003</v>
      </c>
      <c r="FD3371">
        <v>61.089550000000003</v>
      </c>
      <c r="FE3371">
        <v>60.687809999999999</v>
      </c>
      <c r="FF3371">
        <v>62.491289999999999</v>
      </c>
      <c r="FG3371">
        <v>69.098259999999996</v>
      </c>
      <c r="FH3371">
        <v>76.598259999999996</v>
      </c>
      <c r="FI3371">
        <v>83.393029999999996</v>
      </c>
      <c r="FJ3371">
        <v>90.893029999999996</v>
      </c>
      <c r="FK3371">
        <v>96.893029999999996</v>
      </c>
      <c r="FL3371">
        <v>101.7948</v>
      </c>
      <c r="FM3371">
        <v>107</v>
      </c>
      <c r="FN3371">
        <v>108.59829999999999</v>
      </c>
      <c r="FO3371">
        <v>108.59829999999999</v>
      </c>
      <c r="FP3371">
        <v>107.0896</v>
      </c>
      <c r="FQ3371">
        <v>103.4913</v>
      </c>
      <c r="FR3371">
        <v>97.696520000000007</v>
      </c>
      <c r="FS3371">
        <v>91.294780000000003</v>
      </c>
      <c r="FT3371">
        <v>83.687809999999999</v>
      </c>
      <c r="FU3371">
        <v>78.393029999999996</v>
      </c>
      <c r="FV3371">
        <v>74.687809999999999</v>
      </c>
      <c r="FW3371">
        <v>0.77331119999999998</v>
      </c>
      <c r="FX3371">
        <v>4.1542799999999998E-2</v>
      </c>
      <c r="FY3371">
        <v>6.1672699999999997E-2</v>
      </c>
      <c r="FZ3371">
        <v>0</v>
      </c>
      <c r="GA3371">
        <v>0</v>
      </c>
    </row>
    <row r="3372" spans="1:183" x14ac:dyDescent="0.3">
      <c r="A3372" t="s">
        <v>62</v>
      </c>
      <c r="B3372" t="s">
        <v>53</v>
      </c>
      <c r="C3372" t="s">
        <v>54</v>
      </c>
      <c r="D3372" s="6">
        <v>44810</v>
      </c>
      <c r="E3372" s="46">
        <v>18</v>
      </c>
      <c r="F3372">
        <v>21</v>
      </c>
      <c r="G3372">
        <v>18</v>
      </c>
      <c r="H3372">
        <v>20</v>
      </c>
      <c r="I3372">
        <v>404</v>
      </c>
      <c r="J3372">
        <v>65981</v>
      </c>
      <c r="K3372">
        <v>1.052827</v>
      </c>
      <c r="L3372">
        <v>0.92031059999999998</v>
      </c>
      <c r="M3372">
        <v>0.82718590000000003</v>
      </c>
      <c r="N3372">
        <v>0.73581090000000005</v>
      </c>
      <c r="O3372">
        <v>0.72155930000000001</v>
      </c>
      <c r="P3372">
        <v>0.70833950000000001</v>
      </c>
      <c r="Q3372">
        <v>0.79931439999999998</v>
      </c>
      <c r="R3372">
        <v>0.91253099999999998</v>
      </c>
      <c r="S3372">
        <v>0.90383919999999995</v>
      </c>
      <c r="T3372">
        <v>0.91113230000000001</v>
      </c>
      <c r="U3372">
        <v>1.08907</v>
      </c>
      <c r="V3372">
        <v>1.386123</v>
      </c>
      <c r="W3372">
        <v>1.6904060000000001</v>
      </c>
      <c r="X3372">
        <v>2.122744</v>
      </c>
      <c r="Y3372">
        <v>2.5437630000000002</v>
      </c>
      <c r="Z3372">
        <v>2.8557000000000001</v>
      </c>
      <c r="AA3372">
        <v>3.0414590000000001</v>
      </c>
      <c r="AB3372">
        <v>3.0998290000000002</v>
      </c>
      <c r="AC3372">
        <v>3.1016889999999999</v>
      </c>
      <c r="AD3372">
        <v>2.9061650000000001</v>
      </c>
      <c r="AE3372">
        <v>2.5146199999999999</v>
      </c>
      <c r="AF3372">
        <v>2.1719339999999998</v>
      </c>
      <c r="AG3372">
        <v>1.6396599999999999</v>
      </c>
      <c r="AH3372">
        <v>1.2654840000000001</v>
      </c>
      <c r="AI3372">
        <v>-0.18962950000000001</v>
      </c>
      <c r="AJ3372">
        <v>-0.16617609999999999</v>
      </c>
      <c r="AK3372">
        <v>-0.10446800000000001</v>
      </c>
      <c r="AL3372">
        <v>-0.1086867</v>
      </c>
      <c r="AM3372">
        <v>-8.2021499999999997E-2</v>
      </c>
      <c r="AN3372">
        <v>-9.5387899999999998E-2</v>
      </c>
      <c r="AO3372">
        <v>-6.2135599999999999E-2</v>
      </c>
      <c r="AP3372">
        <v>-4.0105099999999998E-2</v>
      </c>
      <c r="AQ3372">
        <v>-4.9870299999999999E-2</v>
      </c>
      <c r="AR3372">
        <v>-0.14248</v>
      </c>
      <c r="AS3372">
        <v>-8.7987499999999996E-2</v>
      </c>
      <c r="AT3372">
        <v>-0.1209718</v>
      </c>
      <c r="AU3372">
        <v>-0.2412029</v>
      </c>
      <c r="AV3372">
        <v>-0.38915719999999998</v>
      </c>
      <c r="AW3372">
        <v>-0.36568790000000001</v>
      </c>
      <c r="AX3372">
        <v>-0.2958807</v>
      </c>
      <c r="AY3372">
        <v>-0.21149399999999999</v>
      </c>
      <c r="AZ3372">
        <v>8.7843900000000003E-2</v>
      </c>
      <c r="BA3372">
        <v>9.9927100000000005E-2</v>
      </c>
      <c r="BB3372">
        <v>4.23177E-2</v>
      </c>
      <c r="BC3372">
        <v>-0.19624949999999999</v>
      </c>
      <c r="BD3372">
        <v>-0.29543970000000003</v>
      </c>
      <c r="BE3372">
        <v>-0.29610439999999999</v>
      </c>
      <c r="BF3372">
        <v>-0.27064549999999998</v>
      </c>
      <c r="BG3372">
        <v>-0.14708750000000001</v>
      </c>
      <c r="BH3372">
        <v>-0.12710199999999999</v>
      </c>
      <c r="BI3372">
        <v>-7.1675799999999998E-2</v>
      </c>
      <c r="BJ3372">
        <v>-7.7951400000000004E-2</v>
      </c>
      <c r="BK3372">
        <v>-5.1148399999999997E-2</v>
      </c>
      <c r="BL3372">
        <v>-6.7145899999999994E-2</v>
      </c>
      <c r="BM3372">
        <v>-3.07341E-2</v>
      </c>
      <c r="BN3372">
        <v>-1.7994E-3</v>
      </c>
      <c r="BO3372">
        <v>-8.3604000000000005E-3</v>
      </c>
      <c r="BP3372">
        <v>-9.5946600000000007E-2</v>
      </c>
      <c r="BQ3372">
        <v>-3.63758E-2</v>
      </c>
      <c r="BR3372">
        <v>-6.13181E-2</v>
      </c>
      <c r="BS3372">
        <v>-0.17452480000000001</v>
      </c>
      <c r="BT3372">
        <v>-0.31413859999999999</v>
      </c>
      <c r="BU3372">
        <v>-0.28798119999999999</v>
      </c>
      <c r="BV3372">
        <v>-0.21975169999999999</v>
      </c>
      <c r="BW3372">
        <v>-0.13708000000000001</v>
      </c>
      <c r="BX3372">
        <v>0.16478809999999999</v>
      </c>
      <c r="BY3372">
        <v>0.1791317</v>
      </c>
      <c r="BZ3372">
        <v>0.114498</v>
      </c>
      <c r="CA3372">
        <v>-0.13130829999999999</v>
      </c>
      <c r="CB3372">
        <v>-0.23263780000000001</v>
      </c>
      <c r="CC3372">
        <v>-0.24048620000000001</v>
      </c>
      <c r="CD3372">
        <v>-0.21980359999999999</v>
      </c>
      <c r="CE3372">
        <v>-0.11762300000000001</v>
      </c>
      <c r="CF3372">
        <v>-0.1000394</v>
      </c>
      <c r="CG3372">
        <v>-4.8964100000000003E-2</v>
      </c>
      <c r="CH3372">
        <v>-5.6664100000000002E-2</v>
      </c>
      <c r="CI3372">
        <v>-2.9765699999999999E-2</v>
      </c>
      <c r="CJ3372">
        <v>-4.7585500000000003E-2</v>
      </c>
      <c r="CK3372">
        <v>-8.9855000000000004E-3</v>
      </c>
      <c r="CL3372">
        <v>2.4731E-2</v>
      </c>
      <c r="CM3372">
        <v>2.03892E-2</v>
      </c>
      <c r="CN3372">
        <v>-6.3717700000000002E-2</v>
      </c>
      <c r="CO3372">
        <v>-6.2969999999999996E-4</v>
      </c>
      <c r="CP3372">
        <v>-2.0002099999999998E-2</v>
      </c>
      <c r="CQ3372">
        <v>-0.12834380000000001</v>
      </c>
      <c r="CR3372">
        <v>-0.262181</v>
      </c>
      <c r="CS3372">
        <v>-0.2341618</v>
      </c>
      <c r="CT3372">
        <v>-0.16702500000000001</v>
      </c>
      <c r="CU3372">
        <v>-8.5541099999999995E-2</v>
      </c>
      <c r="CV3372">
        <v>0.21807940000000001</v>
      </c>
      <c r="CW3372">
        <v>0.23398869999999999</v>
      </c>
      <c r="CX3372">
        <v>0.16449</v>
      </c>
      <c r="CY3372">
        <v>-8.6330199999999996E-2</v>
      </c>
      <c r="CZ3372">
        <v>-0.18914139999999999</v>
      </c>
      <c r="DA3372">
        <v>-0.20196520000000001</v>
      </c>
      <c r="DB3372">
        <v>-0.18459059999999999</v>
      </c>
      <c r="DC3372">
        <v>-8.8158500000000001E-2</v>
      </c>
      <c r="DD3372">
        <v>-7.2976799999999994E-2</v>
      </c>
      <c r="DE3372">
        <v>-2.6252399999999999E-2</v>
      </c>
      <c r="DF3372">
        <v>-3.5376900000000003E-2</v>
      </c>
      <c r="DG3372">
        <v>-8.3830999999999992E-3</v>
      </c>
      <c r="DH3372">
        <v>-2.8025100000000001E-2</v>
      </c>
      <c r="DI3372">
        <v>1.2763E-2</v>
      </c>
      <c r="DJ3372">
        <v>5.1261399999999999E-2</v>
      </c>
      <c r="DK3372">
        <v>4.9138899999999999E-2</v>
      </c>
      <c r="DL3372">
        <v>-3.1488799999999997E-2</v>
      </c>
      <c r="DM3372">
        <v>3.5116399999999999E-2</v>
      </c>
      <c r="DN3372">
        <v>2.13139E-2</v>
      </c>
      <c r="DO3372">
        <v>-8.2162799999999994E-2</v>
      </c>
      <c r="DP3372">
        <v>-0.2102234</v>
      </c>
      <c r="DQ3372">
        <v>-0.18034240000000001</v>
      </c>
      <c r="DR3372">
        <v>-0.11429830000000001</v>
      </c>
      <c r="DS3372">
        <v>-3.4002200000000003E-2</v>
      </c>
      <c r="DT3372">
        <v>0.27137060000000002</v>
      </c>
      <c r="DU3372">
        <v>0.28884559999999998</v>
      </c>
      <c r="DV3372">
        <v>0.2144819</v>
      </c>
      <c r="DW3372">
        <v>-4.1352199999999999E-2</v>
      </c>
      <c r="DX3372">
        <v>-0.1456451</v>
      </c>
      <c r="DY3372">
        <v>-0.16344429999999999</v>
      </c>
      <c r="DZ3372">
        <v>-0.1493777</v>
      </c>
      <c r="EA3372">
        <v>-4.5616499999999997E-2</v>
      </c>
      <c r="EB3372">
        <v>-3.3902599999999998E-2</v>
      </c>
      <c r="EC3372">
        <v>6.5398000000000001E-3</v>
      </c>
      <c r="ED3372">
        <v>-4.6414999999999998E-3</v>
      </c>
      <c r="EE3372">
        <v>2.2490099999999999E-2</v>
      </c>
      <c r="EF3372">
        <v>2.1699999999999999E-4</v>
      </c>
      <c r="EG3372">
        <v>4.4164500000000002E-2</v>
      </c>
      <c r="EH3372">
        <v>8.9566999999999994E-2</v>
      </c>
      <c r="EI3372">
        <v>9.0648800000000002E-2</v>
      </c>
      <c r="EJ3372">
        <v>1.50446E-2</v>
      </c>
      <c r="EK3372">
        <v>8.6728100000000002E-2</v>
      </c>
      <c r="EL3372">
        <v>8.0967700000000004E-2</v>
      </c>
      <c r="EM3372">
        <v>-1.5484700000000001E-2</v>
      </c>
      <c r="EN3372">
        <v>-0.13520489999999999</v>
      </c>
      <c r="EO3372">
        <v>-0.1026357</v>
      </c>
      <c r="EP3372">
        <v>-3.8169300000000003E-2</v>
      </c>
      <c r="EQ3372">
        <v>4.0411799999999998E-2</v>
      </c>
      <c r="ER3372">
        <v>0.34831479999999998</v>
      </c>
      <c r="ES3372">
        <v>0.3680503</v>
      </c>
      <c r="ET3372">
        <v>0.28666229999999998</v>
      </c>
      <c r="EU3372">
        <v>2.3588999999999999E-2</v>
      </c>
      <c r="EV3372">
        <v>-8.2843200000000006E-2</v>
      </c>
      <c r="EW3372">
        <v>-0.10782600000000001</v>
      </c>
      <c r="EX3372">
        <v>-9.8535700000000004E-2</v>
      </c>
      <c r="EY3372">
        <v>70.191249999999997</v>
      </c>
      <c r="EZ3372">
        <v>70.191249999999997</v>
      </c>
      <c r="FA3372">
        <v>68.888750000000002</v>
      </c>
      <c r="FB3372">
        <v>66.388750000000002</v>
      </c>
      <c r="FC3372">
        <v>65.487499999999997</v>
      </c>
      <c r="FD3372">
        <v>64.487499999999997</v>
      </c>
      <c r="FE3372">
        <v>64.185000000000002</v>
      </c>
      <c r="FF3372">
        <v>65.981250000000003</v>
      </c>
      <c r="FG3372">
        <v>72.790000000000006</v>
      </c>
      <c r="FH3372">
        <v>79.592500000000001</v>
      </c>
      <c r="FI3372">
        <v>87.691249999999997</v>
      </c>
      <c r="FJ3372">
        <v>95.691249999999997</v>
      </c>
      <c r="FK3372">
        <v>102.49379999999999</v>
      </c>
      <c r="FL3372">
        <v>108.59869999999999</v>
      </c>
      <c r="FM3372">
        <v>109.4325</v>
      </c>
      <c r="FN3372">
        <v>109.34</v>
      </c>
      <c r="FO3372">
        <v>109.34</v>
      </c>
      <c r="FP3372">
        <v>105.84</v>
      </c>
      <c r="FQ3372">
        <v>101.53749999999999</v>
      </c>
      <c r="FR3372">
        <v>94.728750000000005</v>
      </c>
      <c r="FS3372">
        <v>89.623750000000001</v>
      </c>
      <c r="FT3372">
        <v>83.012500000000003</v>
      </c>
      <c r="FU3372">
        <v>78.308750000000003</v>
      </c>
      <c r="FV3372">
        <v>76.006249999999994</v>
      </c>
      <c r="FW3372">
        <v>0.84082310000000005</v>
      </c>
      <c r="FX3372">
        <v>4.8550900000000001E-2</v>
      </c>
      <c r="FY3372">
        <v>5.8078900000000003E-2</v>
      </c>
      <c r="FZ3372">
        <v>0</v>
      </c>
      <c r="GA3372">
        <v>0</v>
      </c>
    </row>
    <row r="3373" spans="1:183" x14ac:dyDescent="0.3">
      <c r="A3373" t="s">
        <v>62</v>
      </c>
      <c r="B3373" t="s">
        <v>53</v>
      </c>
      <c r="C3373" t="s">
        <v>54</v>
      </c>
      <c r="D3373" s="6">
        <v>44811</v>
      </c>
      <c r="E3373" s="46">
        <v>17</v>
      </c>
      <c r="F3373">
        <v>20</v>
      </c>
      <c r="G3373">
        <v>17</v>
      </c>
      <c r="H3373">
        <v>20</v>
      </c>
      <c r="I3373">
        <v>404</v>
      </c>
      <c r="J3373">
        <v>65923</v>
      </c>
      <c r="K3373">
        <v>1.062511</v>
      </c>
      <c r="L3373">
        <v>0.88765050000000001</v>
      </c>
      <c r="M3373">
        <v>0.80567789999999995</v>
      </c>
      <c r="N3373">
        <v>0.74470499999999995</v>
      </c>
      <c r="O3373">
        <v>0.69495459999999998</v>
      </c>
      <c r="P3373">
        <v>0.7345429</v>
      </c>
      <c r="Q3373">
        <v>0.8362967</v>
      </c>
      <c r="R3373">
        <v>0.90642339999999999</v>
      </c>
      <c r="S3373">
        <v>0.82697379999999998</v>
      </c>
      <c r="T3373">
        <v>0.82437340000000003</v>
      </c>
      <c r="U3373">
        <v>0.99821320000000002</v>
      </c>
      <c r="V3373">
        <v>1.219055</v>
      </c>
      <c r="W3373">
        <v>1.449508</v>
      </c>
      <c r="X3373">
        <v>1.758084</v>
      </c>
      <c r="Y3373">
        <v>2.0480339999999999</v>
      </c>
      <c r="Z3373">
        <v>2.4032580000000001</v>
      </c>
      <c r="AA3373">
        <v>2.6161970000000001</v>
      </c>
      <c r="AB3373">
        <v>2.763646</v>
      </c>
      <c r="AC3373">
        <v>2.74708</v>
      </c>
      <c r="AD3373">
        <v>2.450253</v>
      </c>
      <c r="AE3373">
        <v>2.164221</v>
      </c>
      <c r="AF3373">
        <v>1.7849900000000001</v>
      </c>
      <c r="AG3373">
        <v>1.3471059999999999</v>
      </c>
      <c r="AH3373">
        <v>1.051947</v>
      </c>
      <c r="AI3373">
        <v>-0.2229729</v>
      </c>
      <c r="AJ3373">
        <v>-0.15659619999999999</v>
      </c>
      <c r="AK3373">
        <v>-0.1264247</v>
      </c>
      <c r="AL3373">
        <v>-6.2547800000000001E-2</v>
      </c>
      <c r="AM3373">
        <v>-9.1966999999999993E-2</v>
      </c>
      <c r="AN3373">
        <v>-5.4430699999999999E-2</v>
      </c>
      <c r="AO3373">
        <v>-2.3829900000000001E-2</v>
      </c>
      <c r="AP3373">
        <v>-4.1866000000000004E-3</v>
      </c>
      <c r="AQ3373">
        <v>-6.05966E-2</v>
      </c>
      <c r="AR3373">
        <v>-0.13193949999999999</v>
      </c>
      <c r="AS3373">
        <v>-0.14142289999999999</v>
      </c>
      <c r="AT3373">
        <v>-0.15552640000000001</v>
      </c>
      <c r="AU3373">
        <v>-0.19905129999999999</v>
      </c>
      <c r="AV3373">
        <v>-0.2292978</v>
      </c>
      <c r="AW3373">
        <v>-0.28483039999999998</v>
      </c>
      <c r="AX3373">
        <v>-0.23919670000000001</v>
      </c>
      <c r="AY3373">
        <v>8.2174999999999998E-2</v>
      </c>
      <c r="AZ3373">
        <v>0.1007559</v>
      </c>
      <c r="BA3373">
        <v>4.1809600000000002E-2</v>
      </c>
      <c r="BB3373">
        <v>-7.4181300000000006E-2</v>
      </c>
      <c r="BC3373">
        <v>-0.4638429</v>
      </c>
      <c r="BD3373">
        <v>-0.36952499999999999</v>
      </c>
      <c r="BE3373">
        <v>-0.29294989999999999</v>
      </c>
      <c r="BF3373">
        <v>-0.20784900000000001</v>
      </c>
      <c r="BG3373">
        <v>-0.1776083</v>
      </c>
      <c r="BH3373">
        <v>-0.1177821</v>
      </c>
      <c r="BI3373">
        <v>-9.1920000000000002E-2</v>
      </c>
      <c r="BJ3373">
        <v>-3.3153500000000002E-2</v>
      </c>
      <c r="BK3373">
        <v>-6.2192299999999999E-2</v>
      </c>
      <c r="BL3373">
        <v>-2.6781699999999999E-2</v>
      </c>
      <c r="BM3373">
        <v>7.4691000000000002E-3</v>
      </c>
      <c r="BN3373">
        <v>3.4694500000000003E-2</v>
      </c>
      <c r="BO3373">
        <v>-2.5401900000000002E-2</v>
      </c>
      <c r="BP3373">
        <v>-9.2672699999999997E-2</v>
      </c>
      <c r="BQ3373">
        <v>-9.1552099999999997E-2</v>
      </c>
      <c r="BR3373">
        <v>-0.1023058</v>
      </c>
      <c r="BS3373">
        <v>-0.1382515</v>
      </c>
      <c r="BT3373">
        <v>-0.16488079999999999</v>
      </c>
      <c r="BU3373">
        <v>-0.219301</v>
      </c>
      <c r="BV3373">
        <v>-0.17069000000000001</v>
      </c>
      <c r="BW3373">
        <v>0.1486538</v>
      </c>
      <c r="BX3373">
        <v>0.16791020000000001</v>
      </c>
      <c r="BY3373">
        <v>0.106072</v>
      </c>
      <c r="BZ3373">
        <v>-1.5833799999999999E-2</v>
      </c>
      <c r="CA3373">
        <v>-0.40593560000000001</v>
      </c>
      <c r="CB3373">
        <v>-0.31615140000000003</v>
      </c>
      <c r="CC3373">
        <v>-0.2454161</v>
      </c>
      <c r="CD3373">
        <v>-0.1706155</v>
      </c>
      <c r="CE3373">
        <v>-0.14618890000000001</v>
      </c>
      <c r="CF3373">
        <v>-9.0899499999999994E-2</v>
      </c>
      <c r="CG3373">
        <v>-6.8022100000000002E-2</v>
      </c>
      <c r="CH3373">
        <v>-1.2795000000000001E-2</v>
      </c>
      <c r="CI3373">
        <v>-4.15704E-2</v>
      </c>
      <c r="CJ3373">
        <v>-7.6321000000000002E-3</v>
      </c>
      <c r="CK3373">
        <v>2.91468E-2</v>
      </c>
      <c r="CL3373">
        <v>6.1623400000000002E-2</v>
      </c>
      <c r="CM3373">
        <v>-1.0261999999999999E-3</v>
      </c>
      <c r="CN3373">
        <v>-6.5476599999999996E-2</v>
      </c>
      <c r="CO3373">
        <v>-5.7011800000000001E-2</v>
      </c>
      <c r="CP3373">
        <v>-6.5445400000000001E-2</v>
      </c>
      <c r="CQ3373">
        <v>-9.6141699999999997E-2</v>
      </c>
      <c r="CR3373">
        <v>-0.12026580000000001</v>
      </c>
      <c r="CS3373">
        <v>-0.1739156</v>
      </c>
      <c r="CT3373">
        <v>-0.1232424</v>
      </c>
      <c r="CU3373">
        <v>0.19469690000000001</v>
      </c>
      <c r="CV3373">
        <v>0.214421</v>
      </c>
      <c r="CW3373">
        <v>0.15057989999999999</v>
      </c>
      <c r="CX3373">
        <v>2.4577600000000002E-2</v>
      </c>
      <c r="CY3373">
        <v>-0.36582920000000002</v>
      </c>
      <c r="CZ3373">
        <v>-0.27918500000000002</v>
      </c>
      <c r="DA3373">
        <v>-0.21249419999999999</v>
      </c>
      <c r="DB3373">
        <v>-0.14482780000000001</v>
      </c>
      <c r="DC3373">
        <v>-0.1147696</v>
      </c>
      <c r="DD3373">
        <v>-6.4016900000000002E-2</v>
      </c>
      <c r="DE3373">
        <v>-4.4124299999999998E-2</v>
      </c>
      <c r="DF3373">
        <v>7.5633999999999996E-3</v>
      </c>
      <c r="DG3373">
        <v>-2.0948600000000001E-2</v>
      </c>
      <c r="DH3373">
        <v>1.15175E-2</v>
      </c>
      <c r="DI3373">
        <v>5.0824399999999999E-2</v>
      </c>
      <c r="DJ3373">
        <v>8.85523E-2</v>
      </c>
      <c r="DK3373">
        <v>2.3349499999999999E-2</v>
      </c>
      <c r="DL3373">
        <v>-3.8280500000000002E-2</v>
      </c>
      <c r="DM3373">
        <v>-2.2471499999999998E-2</v>
      </c>
      <c r="DN3373">
        <v>-2.8584999999999999E-2</v>
      </c>
      <c r="DO3373">
        <v>-5.4031999999999997E-2</v>
      </c>
      <c r="DP3373">
        <v>-7.5650800000000004E-2</v>
      </c>
      <c r="DQ3373">
        <v>-0.12853020000000001</v>
      </c>
      <c r="DR3373">
        <v>-7.5794799999999996E-2</v>
      </c>
      <c r="DS3373">
        <v>0.24073990000000001</v>
      </c>
      <c r="DT3373">
        <v>0.26093179999999999</v>
      </c>
      <c r="DU3373">
        <v>0.19508790000000001</v>
      </c>
      <c r="DV3373">
        <v>6.4988900000000002E-2</v>
      </c>
      <c r="DW3373">
        <v>-0.32572279999999998</v>
      </c>
      <c r="DX3373">
        <v>-0.24221860000000001</v>
      </c>
      <c r="DY3373">
        <v>-0.17957239999999999</v>
      </c>
      <c r="DZ3373">
        <v>-0.11904000000000001</v>
      </c>
      <c r="EA3373">
        <v>-6.9404999999999994E-2</v>
      </c>
      <c r="EB3373">
        <v>-2.5202700000000001E-2</v>
      </c>
      <c r="EC3373">
        <v>-9.6196000000000007E-3</v>
      </c>
      <c r="ED3373">
        <v>3.6957799999999999E-2</v>
      </c>
      <c r="EE3373">
        <v>8.8260999999999999E-3</v>
      </c>
      <c r="EF3373">
        <v>3.91665E-2</v>
      </c>
      <c r="EG3373">
        <v>8.2123399999999999E-2</v>
      </c>
      <c r="EH3373">
        <v>0.1274334</v>
      </c>
      <c r="EI3373">
        <v>5.8544199999999998E-2</v>
      </c>
      <c r="EJ3373">
        <v>9.8630000000000007E-4</v>
      </c>
      <c r="EK3373">
        <v>2.7399300000000001E-2</v>
      </c>
      <c r="EL3373">
        <v>2.4635500000000001E-2</v>
      </c>
      <c r="EM3373">
        <v>6.7679000000000003E-3</v>
      </c>
      <c r="EN3373">
        <v>-1.12339E-2</v>
      </c>
      <c r="EO3373">
        <v>-6.3000799999999996E-2</v>
      </c>
      <c r="EP3373">
        <v>-7.2880999999999996E-3</v>
      </c>
      <c r="EQ3373">
        <v>0.30721880000000001</v>
      </c>
      <c r="ER3373">
        <v>0.32808599999999999</v>
      </c>
      <c r="ES3373">
        <v>0.25935029999999998</v>
      </c>
      <c r="ET3373">
        <v>0.1233364</v>
      </c>
      <c r="EU3373">
        <v>-0.26781549999999998</v>
      </c>
      <c r="EV3373">
        <v>-0.18884509999999999</v>
      </c>
      <c r="EW3373">
        <v>-0.1320385</v>
      </c>
      <c r="EX3373">
        <v>-8.1806500000000004E-2</v>
      </c>
      <c r="EY3373">
        <v>73</v>
      </c>
      <c r="EZ3373">
        <v>71.802499999999995</v>
      </c>
      <c r="FA3373">
        <v>70.703749999999999</v>
      </c>
      <c r="FB3373">
        <v>68.703749999999999</v>
      </c>
      <c r="FC3373">
        <v>67.605000000000004</v>
      </c>
      <c r="FD3373">
        <v>66.802499999999995</v>
      </c>
      <c r="FE3373">
        <v>65.598749999999995</v>
      </c>
      <c r="FF3373">
        <v>65.796250000000001</v>
      </c>
      <c r="FG3373">
        <v>69.796250000000001</v>
      </c>
      <c r="FH3373">
        <v>75.901250000000005</v>
      </c>
      <c r="FI3373">
        <v>82.407499999999999</v>
      </c>
      <c r="FJ3373">
        <v>87.512500000000003</v>
      </c>
      <c r="FK3373">
        <v>93.617500000000007</v>
      </c>
      <c r="FL3373">
        <v>97.216250000000002</v>
      </c>
      <c r="FM3373">
        <v>100.61750000000001</v>
      </c>
      <c r="FN3373">
        <v>103.0187</v>
      </c>
      <c r="FO3373">
        <v>102.61750000000001</v>
      </c>
      <c r="FP3373">
        <v>98.518749999999997</v>
      </c>
      <c r="FQ3373">
        <v>93.13</v>
      </c>
      <c r="FR3373">
        <v>88.938749999999999</v>
      </c>
      <c r="FS3373">
        <v>85.432500000000005</v>
      </c>
      <c r="FT3373">
        <v>81.426249999999996</v>
      </c>
      <c r="FU3373">
        <v>75.821250000000006</v>
      </c>
      <c r="FV3373">
        <v>72.913749999999993</v>
      </c>
      <c r="FW3373">
        <v>0.70675900000000003</v>
      </c>
      <c r="FX3373">
        <v>4.2365699999999999E-2</v>
      </c>
      <c r="FY3373">
        <v>4.2365699999999999E-2</v>
      </c>
      <c r="FZ3373">
        <v>0</v>
      </c>
      <c r="GA3373">
        <v>0</v>
      </c>
    </row>
    <row r="3374" spans="1:183" x14ac:dyDescent="0.3">
      <c r="A3374" t="s">
        <v>62</v>
      </c>
      <c r="B3374" t="s">
        <v>53</v>
      </c>
      <c r="C3374" t="s">
        <v>54</v>
      </c>
      <c r="D3374" s="6">
        <v>44812</v>
      </c>
      <c r="E3374" s="46">
        <v>18</v>
      </c>
      <c r="F3374">
        <v>20</v>
      </c>
      <c r="G3374">
        <v>18</v>
      </c>
      <c r="H3374">
        <v>20</v>
      </c>
      <c r="I3374">
        <v>402</v>
      </c>
      <c r="J3374">
        <v>65875</v>
      </c>
      <c r="K3374">
        <v>0.91196440000000001</v>
      </c>
      <c r="L3374">
        <v>0.75498639999999995</v>
      </c>
      <c r="M3374">
        <v>0.6943859</v>
      </c>
      <c r="N3374">
        <v>0.68614509999999995</v>
      </c>
      <c r="O3374">
        <v>0.64410840000000003</v>
      </c>
      <c r="P3374">
        <v>0.6890385</v>
      </c>
      <c r="Q3374">
        <v>0.790489</v>
      </c>
      <c r="R3374">
        <v>0.82464119999999996</v>
      </c>
      <c r="S3374">
        <v>0.86544379999999999</v>
      </c>
      <c r="T3374">
        <v>0.83610479999999998</v>
      </c>
      <c r="U3374">
        <v>0.94537709999999997</v>
      </c>
      <c r="V3374">
        <v>1.170876</v>
      </c>
      <c r="W3374">
        <v>1.5068649999999999</v>
      </c>
      <c r="X3374">
        <v>1.8687959999999999</v>
      </c>
      <c r="Y3374">
        <v>2.2007880000000002</v>
      </c>
      <c r="Z3374">
        <v>2.4166080000000001</v>
      </c>
      <c r="AA3374">
        <v>2.7428110000000001</v>
      </c>
      <c r="AB3374">
        <v>2.9809860000000001</v>
      </c>
      <c r="AC3374">
        <v>2.9486629999999998</v>
      </c>
      <c r="AD3374">
        <v>2.690814</v>
      </c>
      <c r="AE3374">
        <v>2.3858809999999999</v>
      </c>
      <c r="AF3374">
        <v>1.894333</v>
      </c>
      <c r="AG3374">
        <v>1.4054850000000001</v>
      </c>
      <c r="AH3374">
        <v>1.1268290000000001</v>
      </c>
      <c r="AI3374">
        <v>-0.126776</v>
      </c>
      <c r="AJ3374">
        <v>-0.1210272</v>
      </c>
      <c r="AK3374">
        <v>-8.1484000000000001E-2</v>
      </c>
      <c r="AL3374">
        <v>-4.4149000000000001E-2</v>
      </c>
      <c r="AM3374">
        <v>-5.60376E-2</v>
      </c>
      <c r="AN3374">
        <v>-6.6232200000000005E-2</v>
      </c>
      <c r="AO3374">
        <v>-2.7877800000000001E-2</v>
      </c>
      <c r="AP3374">
        <v>-3.6734500000000003E-2</v>
      </c>
      <c r="AQ3374">
        <v>-2.96475E-2</v>
      </c>
      <c r="AR3374">
        <v>-7.7086399999999999E-2</v>
      </c>
      <c r="AS3374">
        <v>-0.15576690000000001</v>
      </c>
      <c r="AT3374">
        <v>-0.13876659999999999</v>
      </c>
      <c r="AU3374">
        <v>-0.26364460000000001</v>
      </c>
      <c r="AV3374">
        <v>-0.293736</v>
      </c>
      <c r="AW3374">
        <v>-0.27288630000000003</v>
      </c>
      <c r="AX3374">
        <v>-0.4183152</v>
      </c>
      <c r="AY3374">
        <v>-0.32499090000000003</v>
      </c>
      <c r="AZ3374">
        <v>7.4415200000000001E-2</v>
      </c>
      <c r="BA3374">
        <v>-5.2782999999999997E-3</v>
      </c>
      <c r="BB3374">
        <v>-0.13238</v>
      </c>
      <c r="BC3374">
        <v>-0.42338490000000001</v>
      </c>
      <c r="BD3374">
        <v>-0.31839220000000001</v>
      </c>
      <c r="BE3374">
        <v>-0.2801362</v>
      </c>
      <c r="BF3374">
        <v>-0.14366590000000001</v>
      </c>
      <c r="BG3374">
        <v>-9.5936400000000005E-2</v>
      </c>
      <c r="BH3374">
        <v>-9.4152899999999998E-2</v>
      </c>
      <c r="BI3374">
        <v>-5.8736999999999998E-2</v>
      </c>
      <c r="BJ3374">
        <v>-2.00912E-2</v>
      </c>
      <c r="BK3374">
        <v>-3.3311100000000003E-2</v>
      </c>
      <c r="BL3374">
        <v>-4.03448E-2</v>
      </c>
      <c r="BM3374">
        <v>3.4230000000000003E-4</v>
      </c>
      <c r="BN3374">
        <v>-4.8117999999999998E-3</v>
      </c>
      <c r="BO3374">
        <v>8.8681999999999997E-3</v>
      </c>
      <c r="BP3374">
        <v>-3.9900600000000001E-2</v>
      </c>
      <c r="BQ3374">
        <v>-0.10692309999999999</v>
      </c>
      <c r="BR3374">
        <v>-8.7330400000000002E-2</v>
      </c>
      <c r="BS3374">
        <v>-0.20239699999999999</v>
      </c>
      <c r="BT3374">
        <v>-0.2273549</v>
      </c>
      <c r="BU3374">
        <v>-0.20482359999999999</v>
      </c>
      <c r="BV3374">
        <v>-0.3492478</v>
      </c>
      <c r="BW3374">
        <v>-0.25497809999999999</v>
      </c>
      <c r="BX3374">
        <v>0.1443672</v>
      </c>
      <c r="BY3374">
        <v>6.4941399999999996E-2</v>
      </c>
      <c r="BZ3374">
        <v>-6.6940600000000003E-2</v>
      </c>
      <c r="CA3374">
        <v>-0.36017700000000002</v>
      </c>
      <c r="CB3374">
        <v>-0.2631946</v>
      </c>
      <c r="CC3374">
        <v>-0.23254140000000001</v>
      </c>
      <c r="CD3374">
        <v>-0.10374940000000001</v>
      </c>
      <c r="CE3374">
        <v>-7.4577000000000004E-2</v>
      </c>
      <c r="CF3374">
        <v>-7.5539899999999993E-2</v>
      </c>
      <c r="CG3374">
        <v>-4.29825E-2</v>
      </c>
      <c r="CH3374">
        <v>-3.4288000000000001E-3</v>
      </c>
      <c r="CI3374">
        <v>-1.7570800000000001E-2</v>
      </c>
      <c r="CJ3374">
        <v>-2.24152E-2</v>
      </c>
      <c r="CK3374">
        <v>1.9887499999999999E-2</v>
      </c>
      <c r="CL3374">
        <v>1.7297799999999999E-2</v>
      </c>
      <c r="CM3374">
        <v>3.5543999999999999E-2</v>
      </c>
      <c r="CN3374">
        <v>-1.4145899999999999E-2</v>
      </c>
      <c r="CO3374">
        <v>-7.3094099999999995E-2</v>
      </c>
      <c r="CP3374">
        <v>-5.1705899999999999E-2</v>
      </c>
      <c r="CQ3374">
        <v>-0.15997720000000001</v>
      </c>
      <c r="CR3374">
        <v>-0.1813795</v>
      </c>
      <c r="CS3374">
        <v>-0.15768360000000001</v>
      </c>
      <c r="CT3374">
        <v>-0.30141200000000001</v>
      </c>
      <c r="CU3374">
        <v>-0.20648730000000001</v>
      </c>
      <c r="CV3374">
        <v>0.19281580000000001</v>
      </c>
      <c r="CW3374">
        <v>0.11357540000000001</v>
      </c>
      <c r="CX3374">
        <v>-2.1617399999999998E-2</v>
      </c>
      <c r="CY3374">
        <v>-0.3163995</v>
      </c>
      <c r="CZ3374">
        <v>-0.2249649</v>
      </c>
      <c r="DA3374">
        <v>-0.19957739999999999</v>
      </c>
      <c r="DB3374">
        <v>-7.6103400000000002E-2</v>
      </c>
      <c r="DC3374">
        <v>-5.3217599999999997E-2</v>
      </c>
      <c r="DD3374">
        <v>-5.6926900000000002E-2</v>
      </c>
      <c r="DE3374">
        <v>-2.7227999999999999E-2</v>
      </c>
      <c r="DF3374">
        <v>1.32335E-2</v>
      </c>
      <c r="DG3374">
        <v>-1.8305000000000001E-3</v>
      </c>
      <c r="DH3374">
        <v>-4.4856000000000002E-3</v>
      </c>
      <c r="DI3374">
        <v>3.9432700000000001E-2</v>
      </c>
      <c r="DJ3374">
        <v>3.9407299999999999E-2</v>
      </c>
      <c r="DK3374">
        <v>6.2219799999999999E-2</v>
      </c>
      <c r="DL3374">
        <v>1.16089E-2</v>
      </c>
      <c r="DM3374">
        <v>-3.9265099999999997E-2</v>
      </c>
      <c r="DN3374">
        <v>-1.6081399999999999E-2</v>
      </c>
      <c r="DO3374">
        <v>-0.1175573</v>
      </c>
      <c r="DP3374">
        <v>-0.1354042</v>
      </c>
      <c r="DQ3374">
        <v>-0.11054360000000001</v>
      </c>
      <c r="DR3374">
        <v>-0.25357619999999997</v>
      </c>
      <c r="DS3374">
        <v>-0.15799659999999999</v>
      </c>
      <c r="DT3374">
        <v>0.24126429999999999</v>
      </c>
      <c r="DU3374">
        <v>0.1622093</v>
      </c>
      <c r="DV3374">
        <v>2.3705799999999999E-2</v>
      </c>
      <c r="DW3374">
        <v>-0.27262189999999997</v>
      </c>
      <c r="DX3374">
        <v>-0.18673519999999999</v>
      </c>
      <c r="DY3374">
        <v>-0.16661339999999999</v>
      </c>
      <c r="DZ3374">
        <v>-4.8457300000000002E-2</v>
      </c>
      <c r="EA3374">
        <v>-2.2377999999999999E-2</v>
      </c>
      <c r="EB3374">
        <v>-3.0052599999999999E-2</v>
      </c>
      <c r="EC3374">
        <v>-4.4809999999999997E-3</v>
      </c>
      <c r="ED3374">
        <v>3.7291400000000002E-2</v>
      </c>
      <c r="EE3374">
        <v>2.0896100000000001E-2</v>
      </c>
      <c r="EF3374">
        <v>2.1401799999999999E-2</v>
      </c>
      <c r="EG3374">
        <v>6.7652799999999999E-2</v>
      </c>
      <c r="EH3374">
        <v>7.1330000000000005E-2</v>
      </c>
      <c r="EI3374">
        <v>0.10073550000000001</v>
      </c>
      <c r="EJ3374">
        <v>4.8794700000000003E-2</v>
      </c>
      <c r="EK3374">
        <v>9.5787000000000008E-3</v>
      </c>
      <c r="EL3374">
        <v>3.5354799999999999E-2</v>
      </c>
      <c r="EM3374">
        <v>-5.63098E-2</v>
      </c>
      <c r="EN3374">
        <v>-6.9023000000000001E-2</v>
      </c>
      <c r="EO3374">
        <v>-4.2480900000000002E-2</v>
      </c>
      <c r="EP3374">
        <v>-0.1845088</v>
      </c>
      <c r="EQ3374">
        <v>-8.7983699999999998E-2</v>
      </c>
      <c r="ER3374">
        <v>0.3112163</v>
      </c>
      <c r="ES3374">
        <v>0.232429</v>
      </c>
      <c r="ET3374">
        <v>8.9145199999999994E-2</v>
      </c>
      <c r="EU3374">
        <v>-0.20941409999999999</v>
      </c>
      <c r="EV3374">
        <v>-0.1315376</v>
      </c>
      <c r="EW3374">
        <v>-0.11901870000000001</v>
      </c>
      <c r="EX3374">
        <v>-8.5407999999999994E-3</v>
      </c>
      <c r="EY3374">
        <v>72.609020000000001</v>
      </c>
      <c r="EZ3374">
        <v>68.005009999999999</v>
      </c>
      <c r="FA3374">
        <v>66.104010000000002</v>
      </c>
      <c r="FB3374">
        <v>65.104010000000002</v>
      </c>
      <c r="FC3374">
        <v>63.901000000000003</v>
      </c>
      <c r="FD3374">
        <v>63.302010000000003</v>
      </c>
      <c r="FE3374">
        <v>62.703009999999999</v>
      </c>
      <c r="FF3374">
        <v>64.203010000000006</v>
      </c>
      <c r="FG3374">
        <v>69.906019999999998</v>
      </c>
      <c r="FH3374">
        <v>77.208020000000005</v>
      </c>
      <c r="FI3374">
        <v>85.005009999999999</v>
      </c>
      <c r="FJ3374">
        <v>92.104010000000002</v>
      </c>
      <c r="FK3374">
        <v>98.906019999999998</v>
      </c>
      <c r="FL3374">
        <v>104.60899999999999</v>
      </c>
      <c r="FM3374">
        <v>104.911</v>
      </c>
      <c r="FN3374">
        <v>105.40600000000001</v>
      </c>
      <c r="FO3374">
        <v>104.80200000000001</v>
      </c>
      <c r="FP3374">
        <v>103.401</v>
      </c>
      <c r="FQ3374">
        <v>99.802009999999996</v>
      </c>
      <c r="FR3374">
        <v>95.406019999999998</v>
      </c>
      <c r="FS3374">
        <v>89.109020000000001</v>
      </c>
      <c r="FT3374">
        <v>80.703010000000006</v>
      </c>
      <c r="FU3374">
        <v>75.604010000000002</v>
      </c>
      <c r="FV3374">
        <v>70.906019999999998</v>
      </c>
      <c r="FW3374">
        <v>0.69664000000000004</v>
      </c>
      <c r="FX3374">
        <v>5.2288300000000003E-2</v>
      </c>
      <c r="FY3374">
        <v>5.2288300000000003E-2</v>
      </c>
      <c r="FZ3374">
        <v>0</v>
      </c>
      <c r="GA3374">
        <v>0</v>
      </c>
    </row>
    <row r="3375" spans="1:183" x14ac:dyDescent="0.3">
      <c r="A3375" t="s">
        <v>62</v>
      </c>
      <c r="B3375" t="s">
        <v>53</v>
      </c>
      <c r="C3375" t="s">
        <v>54</v>
      </c>
      <c r="D3375" s="6">
        <v>44813</v>
      </c>
      <c r="E3375" s="46">
        <v>17</v>
      </c>
      <c r="F3375">
        <v>18</v>
      </c>
      <c r="G3375">
        <v>17</v>
      </c>
      <c r="H3375">
        <v>18</v>
      </c>
      <c r="I3375">
        <v>455</v>
      </c>
      <c r="J3375">
        <v>71869</v>
      </c>
      <c r="K3375">
        <v>0.92098899999999995</v>
      </c>
      <c r="L3375">
        <v>0.82148399999999999</v>
      </c>
      <c r="M3375">
        <v>0.73158880000000004</v>
      </c>
      <c r="N3375">
        <v>0.67429600000000001</v>
      </c>
      <c r="O3375">
        <v>0.63850359999999995</v>
      </c>
      <c r="P3375">
        <v>0.6376792</v>
      </c>
      <c r="Q3375">
        <v>0.72060080000000004</v>
      </c>
      <c r="R3375">
        <v>0.77134170000000002</v>
      </c>
      <c r="S3375">
        <v>0.75672260000000002</v>
      </c>
      <c r="T3375">
        <v>0.80711239999999995</v>
      </c>
      <c r="U3375">
        <v>0.86709460000000005</v>
      </c>
      <c r="V3375">
        <v>1.0256529999999999</v>
      </c>
      <c r="W3375">
        <v>1.3474889999999999</v>
      </c>
      <c r="X3375">
        <v>1.621848</v>
      </c>
      <c r="Y3375">
        <v>1.9019889999999999</v>
      </c>
      <c r="Z3375">
        <v>2.2470210000000002</v>
      </c>
      <c r="AA3375">
        <v>2.3690449999999998</v>
      </c>
      <c r="AB3375">
        <v>2.4918589999999998</v>
      </c>
      <c r="AC3375">
        <v>2.3776540000000002</v>
      </c>
      <c r="AD3375">
        <v>2.1257670000000002</v>
      </c>
      <c r="AE3375">
        <v>1.803577</v>
      </c>
      <c r="AF3375">
        <v>1.4836419999999999</v>
      </c>
      <c r="AG3375">
        <v>1.153303</v>
      </c>
      <c r="AH3375">
        <v>0.94806029999999997</v>
      </c>
      <c r="AI3375">
        <v>-0.13911870000000001</v>
      </c>
      <c r="AJ3375">
        <v>-8.6083199999999999E-2</v>
      </c>
      <c r="AK3375">
        <v>-4.4938100000000002E-2</v>
      </c>
      <c r="AL3375">
        <v>-4.5060200000000002E-2</v>
      </c>
      <c r="AM3375">
        <v>-4.1812500000000002E-2</v>
      </c>
      <c r="AN3375">
        <v>-4.2772900000000003E-2</v>
      </c>
      <c r="AO3375">
        <v>-4.3268300000000003E-2</v>
      </c>
      <c r="AP3375">
        <v>-6.0245800000000002E-2</v>
      </c>
      <c r="AQ3375">
        <v>-4.1570799999999998E-2</v>
      </c>
      <c r="AR3375">
        <v>-3.4989600000000003E-2</v>
      </c>
      <c r="AS3375">
        <v>-8.4253999999999996E-2</v>
      </c>
      <c r="AT3375">
        <v>-9.4357499999999997E-2</v>
      </c>
      <c r="AU3375">
        <v>-9.2400700000000002E-2</v>
      </c>
      <c r="AV3375">
        <v>-0.1989504</v>
      </c>
      <c r="AW3375">
        <v>-0.27398420000000001</v>
      </c>
      <c r="AX3375">
        <v>-0.25495489999999998</v>
      </c>
      <c r="AY3375">
        <v>1.22933E-2</v>
      </c>
      <c r="AZ3375">
        <v>7.4678800000000004E-2</v>
      </c>
      <c r="BA3375">
        <v>-0.45895160000000002</v>
      </c>
      <c r="BB3375">
        <v>-0.37021320000000002</v>
      </c>
      <c r="BC3375">
        <v>-0.25057059999999998</v>
      </c>
      <c r="BD3375">
        <v>-0.18560760000000001</v>
      </c>
      <c r="BE3375">
        <v>-0.1140173</v>
      </c>
      <c r="BF3375">
        <v>-3.4373899999999999E-2</v>
      </c>
      <c r="BG3375">
        <v>-0.1069471</v>
      </c>
      <c r="BH3375">
        <v>-5.5478E-2</v>
      </c>
      <c r="BI3375">
        <v>-1.9087199999999999E-2</v>
      </c>
      <c r="BJ3375">
        <v>-2.0917499999999999E-2</v>
      </c>
      <c r="BK3375">
        <v>-1.8596000000000001E-2</v>
      </c>
      <c r="BL3375">
        <v>-2.1742399999999999E-2</v>
      </c>
      <c r="BM3375">
        <v>-1.9786700000000001E-2</v>
      </c>
      <c r="BN3375">
        <v>-2.9872300000000001E-2</v>
      </c>
      <c r="BO3375">
        <v>-9.2265999999999997E-3</v>
      </c>
      <c r="BP3375">
        <v>2.1462E-3</v>
      </c>
      <c r="BQ3375">
        <v>-4.2886599999999997E-2</v>
      </c>
      <c r="BR3375">
        <v>-4.8187000000000001E-2</v>
      </c>
      <c r="BS3375">
        <v>-3.8900200000000003E-2</v>
      </c>
      <c r="BT3375">
        <v>-0.14062910000000001</v>
      </c>
      <c r="BU3375">
        <v>-0.21003830000000001</v>
      </c>
      <c r="BV3375">
        <v>-0.1856679</v>
      </c>
      <c r="BW3375">
        <v>7.5834600000000002E-2</v>
      </c>
      <c r="BX3375">
        <v>0.13732040000000001</v>
      </c>
      <c r="BY3375">
        <v>-0.39182889999999998</v>
      </c>
      <c r="BZ3375">
        <v>-0.31020579999999998</v>
      </c>
      <c r="CA3375">
        <v>-0.19630980000000001</v>
      </c>
      <c r="CB3375">
        <v>-0.14202210000000001</v>
      </c>
      <c r="CC3375">
        <v>-7.6706700000000003E-2</v>
      </c>
      <c r="CD3375">
        <v>-5.6570000000000004E-4</v>
      </c>
      <c r="CE3375">
        <v>-8.4665099999999993E-2</v>
      </c>
      <c r="CF3375">
        <v>-3.4280999999999999E-2</v>
      </c>
      <c r="CG3375">
        <v>-1.1829E-3</v>
      </c>
      <c r="CH3375">
        <v>-4.1961999999999998E-3</v>
      </c>
      <c r="CI3375">
        <v>-2.5163999999999998E-3</v>
      </c>
      <c r="CJ3375">
        <v>-7.1767000000000003E-3</v>
      </c>
      <c r="CK3375">
        <v>-3.5233999999999999E-3</v>
      </c>
      <c r="CL3375">
        <v>-8.8357000000000002E-3</v>
      </c>
      <c r="CM3375">
        <v>1.3174999999999999E-2</v>
      </c>
      <c r="CN3375">
        <v>2.78663E-2</v>
      </c>
      <c r="CO3375">
        <v>-1.42358E-2</v>
      </c>
      <c r="CP3375">
        <v>-1.6209399999999999E-2</v>
      </c>
      <c r="CQ3375">
        <v>-1.846E-3</v>
      </c>
      <c r="CR3375">
        <v>-0.10023600000000001</v>
      </c>
      <c r="CS3375">
        <v>-0.16574949999999999</v>
      </c>
      <c r="CT3375">
        <v>-0.13767989999999999</v>
      </c>
      <c r="CU3375">
        <v>0.11984309999999999</v>
      </c>
      <c r="CV3375">
        <v>0.1807057</v>
      </c>
      <c r="CW3375">
        <v>-0.34533989999999998</v>
      </c>
      <c r="CX3375">
        <v>-0.26864480000000002</v>
      </c>
      <c r="CY3375">
        <v>-0.15872890000000001</v>
      </c>
      <c r="CZ3375">
        <v>-0.1118349</v>
      </c>
      <c r="DA3375">
        <v>-5.0865500000000001E-2</v>
      </c>
      <c r="DB3375">
        <v>2.2849700000000001E-2</v>
      </c>
      <c r="DC3375">
        <v>-6.23832E-2</v>
      </c>
      <c r="DD3375">
        <v>-1.3084E-2</v>
      </c>
      <c r="DE3375">
        <v>1.6721400000000001E-2</v>
      </c>
      <c r="DF3375">
        <v>1.2525E-2</v>
      </c>
      <c r="DG3375">
        <v>1.3563199999999999E-2</v>
      </c>
      <c r="DH3375">
        <v>7.3891E-3</v>
      </c>
      <c r="DI3375">
        <v>1.27399E-2</v>
      </c>
      <c r="DJ3375">
        <v>1.2200900000000001E-2</v>
      </c>
      <c r="DK3375">
        <v>3.5576499999999997E-2</v>
      </c>
      <c r="DL3375">
        <v>5.3586399999999999E-2</v>
      </c>
      <c r="DM3375">
        <v>1.44151E-2</v>
      </c>
      <c r="DN3375">
        <v>1.57681E-2</v>
      </c>
      <c r="DO3375">
        <v>3.5208299999999998E-2</v>
      </c>
      <c r="DP3375">
        <v>-5.9842899999999997E-2</v>
      </c>
      <c r="DQ3375">
        <v>-0.12146079999999999</v>
      </c>
      <c r="DR3375">
        <v>-8.9691900000000005E-2</v>
      </c>
      <c r="DS3375">
        <v>0.16385159999999999</v>
      </c>
      <c r="DT3375">
        <v>0.22409100000000001</v>
      </c>
      <c r="DU3375">
        <v>-0.29885089999999997</v>
      </c>
      <c r="DV3375">
        <v>-0.22708390000000001</v>
      </c>
      <c r="DW3375">
        <v>-0.12114809999999999</v>
      </c>
      <c r="DX3375">
        <v>-8.1647700000000004E-2</v>
      </c>
      <c r="DY3375">
        <v>-2.5024299999999999E-2</v>
      </c>
      <c r="DZ3375">
        <v>4.6265100000000003E-2</v>
      </c>
      <c r="EA3375">
        <v>-3.0211600000000002E-2</v>
      </c>
      <c r="EB3375">
        <v>1.7521200000000001E-2</v>
      </c>
      <c r="EC3375">
        <v>4.2572400000000003E-2</v>
      </c>
      <c r="ED3375">
        <v>3.66678E-2</v>
      </c>
      <c r="EE3375">
        <v>3.6779699999999999E-2</v>
      </c>
      <c r="EF3375">
        <v>2.84196E-2</v>
      </c>
      <c r="EG3375">
        <v>3.62216E-2</v>
      </c>
      <c r="EH3375">
        <v>4.2574399999999998E-2</v>
      </c>
      <c r="EI3375">
        <v>6.7920800000000003E-2</v>
      </c>
      <c r="EJ3375">
        <v>9.0722200000000003E-2</v>
      </c>
      <c r="EK3375">
        <v>5.5782400000000003E-2</v>
      </c>
      <c r="EL3375">
        <v>6.1938600000000003E-2</v>
      </c>
      <c r="EM3375">
        <v>8.8708700000000001E-2</v>
      </c>
      <c r="EN3375">
        <v>-1.5215999999999999E-3</v>
      </c>
      <c r="EO3375">
        <v>-5.7514900000000001E-2</v>
      </c>
      <c r="EP3375">
        <v>-2.04049E-2</v>
      </c>
      <c r="EQ3375">
        <v>0.22739290000000001</v>
      </c>
      <c r="ER3375">
        <v>0.2867326</v>
      </c>
      <c r="ES3375">
        <v>-0.23172809999999999</v>
      </c>
      <c r="ET3375">
        <v>-0.16707649999999999</v>
      </c>
      <c r="EU3375">
        <v>-6.6887299999999997E-2</v>
      </c>
      <c r="EV3375">
        <v>-3.8062199999999997E-2</v>
      </c>
      <c r="EW3375">
        <v>1.2286200000000001E-2</v>
      </c>
      <c r="EX3375">
        <v>8.00733E-2</v>
      </c>
      <c r="EY3375">
        <v>68.379159999999999</v>
      </c>
      <c r="EZ3375">
        <v>65.790469999999999</v>
      </c>
      <c r="FA3375">
        <v>64.113079999999997</v>
      </c>
      <c r="FB3375">
        <v>62.701770000000003</v>
      </c>
      <c r="FC3375">
        <v>60.701770000000003</v>
      </c>
      <c r="FD3375">
        <v>59.613079999999997</v>
      </c>
      <c r="FE3375">
        <v>59.113079999999997</v>
      </c>
      <c r="FF3375">
        <v>60.435699999999997</v>
      </c>
      <c r="FG3375">
        <v>66.403549999999996</v>
      </c>
      <c r="FH3375">
        <v>73.137469999999993</v>
      </c>
      <c r="FI3375">
        <v>79.960089999999994</v>
      </c>
      <c r="FJ3375">
        <v>86.548779999999994</v>
      </c>
      <c r="FK3375">
        <v>93.282709999999994</v>
      </c>
      <c r="FL3375">
        <v>98.427940000000007</v>
      </c>
      <c r="FM3375">
        <v>101.75060000000001</v>
      </c>
      <c r="FN3375">
        <v>101.9601</v>
      </c>
      <c r="FO3375">
        <v>98.637469999999993</v>
      </c>
      <c r="FP3375">
        <v>95.927940000000007</v>
      </c>
      <c r="FQ3375">
        <v>91.863640000000004</v>
      </c>
      <c r="FR3375">
        <v>86.597560000000001</v>
      </c>
      <c r="FS3375">
        <v>81.041020000000003</v>
      </c>
      <c r="FT3375">
        <v>76.395790000000005</v>
      </c>
      <c r="FU3375">
        <v>71.516630000000006</v>
      </c>
      <c r="FV3375">
        <v>69.960089999999994</v>
      </c>
      <c r="FW3375">
        <v>0.6289188</v>
      </c>
      <c r="FX3375">
        <v>5.89229E-2</v>
      </c>
      <c r="FY3375">
        <v>5.89229E-2</v>
      </c>
      <c r="FZ3375">
        <v>0</v>
      </c>
      <c r="GA3375">
        <v>0</v>
      </c>
    </row>
    <row r="3376" spans="1:183" x14ac:dyDescent="0.3">
      <c r="A3376" t="s">
        <v>62</v>
      </c>
      <c r="B3376" t="s">
        <v>53</v>
      </c>
      <c r="C3376" t="s">
        <v>95</v>
      </c>
      <c r="D3376" s="6">
        <v>44753</v>
      </c>
      <c r="FZ3376">
        <v>0</v>
      </c>
      <c r="GA3376">
        <v>1</v>
      </c>
    </row>
    <row r="3377" spans="1:183" x14ac:dyDescent="0.3">
      <c r="A3377" t="s">
        <v>62</v>
      </c>
      <c r="B3377" t="s">
        <v>53</v>
      </c>
      <c r="C3377" t="s">
        <v>95</v>
      </c>
      <c r="D3377" s="6">
        <v>44758</v>
      </c>
      <c r="FZ3377">
        <v>0</v>
      </c>
      <c r="GA3377">
        <v>1</v>
      </c>
    </row>
    <row r="3378" spans="1:183" x14ac:dyDescent="0.3">
      <c r="A3378" t="s">
        <v>62</v>
      </c>
      <c r="B3378" t="s">
        <v>53</v>
      </c>
      <c r="C3378" t="s">
        <v>95</v>
      </c>
      <c r="D3378" s="6">
        <v>44759</v>
      </c>
      <c r="FZ3378">
        <v>0</v>
      </c>
      <c r="GA3378">
        <v>1</v>
      </c>
    </row>
    <row r="3379" spans="1:183" x14ac:dyDescent="0.3">
      <c r="A3379" t="s">
        <v>62</v>
      </c>
      <c r="B3379" t="s">
        <v>53</v>
      </c>
      <c r="C3379" t="s">
        <v>95</v>
      </c>
      <c r="D3379" s="6">
        <v>44766</v>
      </c>
      <c r="FZ3379">
        <v>0</v>
      </c>
      <c r="GA3379">
        <v>1</v>
      </c>
    </row>
    <row r="3380" spans="1:183" x14ac:dyDescent="0.3">
      <c r="A3380" t="s">
        <v>62</v>
      </c>
      <c r="B3380" t="s">
        <v>53</v>
      </c>
      <c r="C3380" t="s">
        <v>95</v>
      </c>
      <c r="D3380" s="6">
        <v>44771</v>
      </c>
      <c r="FZ3380">
        <v>0</v>
      </c>
      <c r="GA3380">
        <v>1</v>
      </c>
    </row>
    <row r="3381" spans="1:183" x14ac:dyDescent="0.3">
      <c r="A3381" t="s">
        <v>62</v>
      </c>
      <c r="B3381" t="s">
        <v>53</v>
      </c>
      <c r="C3381" t="s">
        <v>95</v>
      </c>
      <c r="D3381" s="6">
        <v>44789</v>
      </c>
      <c r="FZ3381">
        <v>0</v>
      </c>
      <c r="GA3381">
        <v>1</v>
      </c>
    </row>
    <row r="3382" spans="1:183" x14ac:dyDescent="0.3">
      <c r="A3382" t="s">
        <v>62</v>
      </c>
      <c r="B3382" t="s">
        <v>53</v>
      </c>
      <c r="C3382" t="s">
        <v>95</v>
      </c>
      <c r="D3382" s="6">
        <v>44790</v>
      </c>
      <c r="FZ3382">
        <v>0</v>
      </c>
      <c r="GA3382">
        <v>1</v>
      </c>
    </row>
    <row r="3383" spans="1:183" x14ac:dyDescent="0.3">
      <c r="A3383" t="s">
        <v>62</v>
      </c>
      <c r="B3383" t="s">
        <v>53</v>
      </c>
      <c r="C3383" t="s">
        <v>95</v>
      </c>
      <c r="D3383" s="6">
        <v>44792</v>
      </c>
      <c r="FZ3383">
        <v>0</v>
      </c>
      <c r="GA3383">
        <v>1</v>
      </c>
    </row>
    <row r="3384" spans="1:183" x14ac:dyDescent="0.3">
      <c r="A3384" t="s">
        <v>62</v>
      </c>
      <c r="B3384" t="s">
        <v>53</v>
      </c>
      <c r="C3384" t="s">
        <v>95</v>
      </c>
      <c r="D3384" s="6">
        <v>44806</v>
      </c>
      <c r="FZ3384">
        <v>0</v>
      </c>
      <c r="GA3384">
        <v>1</v>
      </c>
    </row>
    <row r="3385" spans="1:183" x14ac:dyDescent="0.3">
      <c r="A3385" t="s">
        <v>62</v>
      </c>
      <c r="B3385" t="s">
        <v>53</v>
      </c>
      <c r="C3385" t="s">
        <v>95</v>
      </c>
      <c r="D3385" s="6">
        <v>44809</v>
      </c>
      <c r="FZ3385">
        <v>0</v>
      </c>
      <c r="GA3385">
        <v>1</v>
      </c>
    </row>
    <row r="3386" spans="1:183" x14ac:dyDescent="0.3">
      <c r="A3386" t="s">
        <v>62</v>
      </c>
      <c r="B3386" t="s">
        <v>53</v>
      </c>
      <c r="C3386" t="s">
        <v>95</v>
      </c>
      <c r="D3386" s="6">
        <v>44810</v>
      </c>
      <c r="FZ3386">
        <v>0</v>
      </c>
      <c r="GA3386">
        <v>1</v>
      </c>
    </row>
    <row r="3387" spans="1:183" x14ac:dyDescent="0.3">
      <c r="A3387" t="s">
        <v>62</v>
      </c>
      <c r="B3387" t="s">
        <v>53</v>
      </c>
      <c r="C3387" t="s">
        <v>95</v>
      </c>
      <c r="D3387" s="6">
        <v>44811</v>
      </c>
      <c r="FZ3387">
        <v>0</v>
      </c>
      <c r="GA3387">
        <v>1</v>
      </c>
    </row>
    <row r="3388" spans="1:183" x14ac:dyDescent="0.3">
      <c r="A3388" t="s">
        <v>62</v>
      </c>
      <c r="B3388" t="s">
        <v>53</v>
      </c>
      <c r="C3388" t="s">
        <v>95</v>
      </c>
      <c r="D3388" s="6">
        <v>44812</v>
      </c>
      <c r="FZ3388">
        <v>0</v>
      </c>
      <c r="GA3388">
        <v>1</v>
      </c>
    </row>
    <row r="3389" spans="1:183" x14ac:dyDescent="0.3">
      <c r="A3389" t="s">
        <v>62</v>
      </c>
      <c r="B3389" t="s">
        <v>53</v>
      </c>
      <c r="C3389" t="s">
        <v>95</v>
      </c>
      <c r="D3389" s="6">
        <v>44813</v>
      </c>
      <c r="FZ3389">
        <v>0</v>
      </c>
      <c r="GA3389">
        <v>1</v>
      </c>
    </row>
    <row r="3390" spans="1:183" x14ac:dyDescent="0.3">
      <c r="A3390" t="s">
        <v>62</v>
      </c>
      <c r="B3390" t="s">
        <v>53</v>
      </c>
      <c r="C3390" t="s">
        <v>104</v>
      </c>
      <c r="D3390" s="6">
        <v>44753</v>
      </c>
      <c r="FZ3390">
        <v>0</v>
      </c>
      <c r="GA3390">
        <v>1</v>
      </c>
    </row>
    <row r="3391" spans="1:183" x14ac:dyDescent="0.3">
      <c r="A3391" t="s">
        <v>62</v>
      </c>
      <c r="B3391" t="s">
        <v>53</v>
      </c>
      <c r="C3391" t="s">
        <v>104</v>
      </c>
      <c r="D3391" s="6">
        <v>44758</v>
      </c>
      <c r="FZ3391">
        <v>0</v>
      </c>
      <c r="GA3391">
        <v>1</v>
      </c>
    </row>
    <row r="3392" spans="1:183" x14ac:dyDescent="0.3">
      <c r="A3392" t="s">
        <v>62</v>
      </c>
      <c r="B3392" t="s">
        <v>53</v>
      </c>
      <c r="C3392" t="s">
        <v>104</v>
      </c>
      <c r="D3392" s="6">
        <v>44759</v>
      </c>
      <c r="FZ3392">
        <v>0</v>
      </c>
      <c r="GA3392">
        <v>1</v>
      </c>
    </row>
    <row r="3393" spans="1:183" x14ac:dyDescent="0.3">
      <c r="A3393" t="s">
        <v>62</v>
      </c>
      <c r="B3393" t="s">
        <v>53</v>
      </c>
      <c r="C3393" t="s">
        <v>104</v>
      </c>
      <c r="D3393" s="6">
        <v>44766</v>
      </c>
      <c r="FZ3393">
        <v>0</v>
      </c>
      <c r="GA3393">
        <v>1</v>
      </c>
    </row>
    <row r="3394" spans="1:183" x14ac:dyDescent="0.3">
      <c r="A3394" t="s">
        <v>62</v>
      </c>
      <c r="B3394" t="s">
        <v>53</v>
      </c>
      <c r="C3394" t="s">
        <v>104</v>
      </c>
      <c r="D3394" s="6">
        <v>44771</v>
      </c>
      <c r="FZ3394">
        <v>0</v>
      </c>
      <c r="GA3394">
        <v>1</v>
      </c>
    </row>
    <row r="3395" spans="1:183" x14ac:dyDescent="0.3">
      <c r="A3395" t="s">
        <v>62</v>
      </c>
      <c r="B3395" t="s">
        <v>53</v>
      </c>
      <c r="C3395" t="s">
        <v>104</v>
      </c>
      <c r="D3395" s="6">
        <v>44789</v>
      </c>
      <c r="BK3395" s="34"/>
      <c r="FZ3395">
        <v>0</v>
      </c>
      <c r="GA3395">
        <v>1</v>
      </c>
    </row>
    <row r="3396" spans="1:183" x14ac:dyDescent="0.3">
      <c r="A3396" t="s">
        <v>62</v>
      </c>
      <c r="B3396" t="s">
        <v>53</v>
      </c>
      <c r="C3396" t="s">
        <v>104</v>
      </c>
      <c r="D3396" s="6">
        <v>44790</v>
      </c>
      <c r="FZ3396">
        <v>0</v>
      </c>
      <c r="GA3396">
        <v>1</v>
      </c>
    </row>
    <row r="3397" spans="1:183" x14ac:dyDescent="0.3">
      <c r="A3397" t="s">
        <v>62</v>
      </c>
      <c r="B3397" t="s">
        <v>53</v>
      </c>
      <c r="C3397" t="s">
        <v>104</v>
      </c>
      <c r="D3397" s="6">
        <v>44792</v>
      </c>
      <c r="FZ3397">
        <v>0</v>
      </c>
      <c r="GA3397">
        <v>1</v>
      </c>
    </row>
    <row r="3398" spans="1:183" x14ac:dyDescent="0.3">
      <c r="A3398" t="s">
        <v>62</v>
      </c>
      <c r="B3398" t="s">
        <v>53</v>
      </c>
      <c r="C3398" t="s">
        <v>104</v>
      </c>
      <c r="D3398" s="6">
        <v>44806</v>
      </c>
      <c r="FZ3398">
        <v>0</v>
      </c>
      <c r="GA3398">
        <v>1</v>
      </c>
    </row>
    <row r="3399" spans="1:183" x14ac:dyDescent="0.3">
      <c r="A3399" t="s">
        <v>62</v>
      </c>
      <c r="B3399" t="s">
        <v>53</v>
      </c>
      <c r="C3399" t="s">
        <v>104</v>
      </c>
      <c r="D3399" s="6">
        <v>44809</v>
      </c>
      <c r="FZ3399">
        <v>0</v>
      </c>
      <c r="GA3399">
        <v>1</v>
      </c>
    </row>
    <row r="3400" spans="1:183" x14ac:dyDescent="0.3">
      <c r="A3400" t="s">
        <v>62</v>
      </c>
      <c r="B3400" t="s">
        <v>53</v>
      </c>
      <c r="C3400" t="s">
        <v>104</v>
      </c>
      <c r="D3400" s="6">
        <v>44810</v>
      </c>
      <c r="FZ3400">
        <v>0</v>
      </c>
      <c r="GA3400">
        <v>1</v>
      </c>
    </row>
    <row r="3401" spans="1:183" x14ac:dyDescent="0.3">
      <c r="A3401" t="s">
        <v>62</v>
      </c>
      <c r="B3401" t="s">
        <v>53</v>
      </c>
      <c r="C3401" t="s">
        <v>104</v>
      </c>
      <c r="D3401" s="6">
        <v>44811</v>
      </c>
      <c r="FZ3401">
        <v>0</v>
      </c>
      <c r="GA3401">
        <v>1</v>
      </c>
    </row>
    <row r="3402" spans="1:183" x14ac:dyDescent="0.3">
      <c r="A3402" t="s">
        <v>62</v>
      </c>
      <c r="B3402" t="s">
        <v>53</v>
      </c>
      <c r="C3402" t="s">
        <v>104</v>
      </c>
      <c r="D3402" s="6">
        <v>44812</v>
      </c>
      <c r="EE3402" s="34"/>
      <c r="FZ3402">
        <v>0</v>
      </c>
      <c r="GA3402">
        <v>1</v>
      </c>
    </row>
    <row r="3403" spans="1:183" x14ac:dyDescent="0.3">
      <c r="A3403" t="s">
        <v>62</v>
      </c>
      <c r="B3403" t="s">
        <v>53</v>
      </c>
      <c r="C3403" t="s">
        <v>104</v>
      </c>
      <c r="D3403" s="6">
        <v>44813</v>
      </c>
      <c r="FZ3403">
        <v>0</v>
      </c>
      <c r="GA3403">
        <v>1</v>
      </c>
    </row>
    <row r="3404" spans="1:183" x14ac:dyDescent="0.3">
      <c r="A3404" t="s">
        <v>62</v>
      </c>
      <c r="B3404" t="s">
        <v>53</v>
      </c>
      <c r="C3404" t="s">
        <v>94</v>
      </c>
      <c r="D3404" s="6">
        <v>44753</v>
      </c>
      <c r="FZ3404">
        <v>0</v>
      </c>
      <c r="GA3404">
        <v>1</v>
      </c>
    </row>
    <row r="3405" spans="1:183" x14ac:dyDescent="0.3">
      <c r="A3405" t="s">
        <v>62</v>
      </c>
      <c r="B3405" t="s">
        <v>53</v>
      </c>
      <c r="C3405" t="s">
        <v>94</v>
      </c>
      <c r="D3405" s="6">
        <v>44758</v>
      </c>
      <c r="FZ3405">
        <v>0</v>
      </c>
      <c r="GA3405">
        <v>1</v>
      </c>
    </row>
    <row r="3406" spans="1:183" x14ac:dyDescent="0.3">
      <c r="A3406" t="s">
        <v>62</v>
      </c>
      <c r="B3406" t="s">
        <v>53</v>
      </c>
      <c r="C3406" t="s">
        <v>94</v>
      </c>
      <c r="D3406" s="6">
        <v>44759</v>
      </c>
      <c r="FZ3406">
        <v>0</v>
      </c>
      <c r="GA3406">
        <v>1</v>
      </c>
    </row>
    <row r="3407" spans="1:183" x14ac:dyDescent="0.3">
      <c r="A3407" t="s">
        <v>62</v>
      </c>
      <c r="B3407" t="s">
        <v>53</v>
      </c>
      <c r="C3407" t="s">
        <v>94</v>
      </c>
      <c r="D3407" s="6">
        <v>44766</v>
      </c>
      <c r="FZ3407">
        <v>0</v>
      </c>
      <c r="GA3407">
        <v>1</v>
      </c>
    </row>
    <row r="3408" spans="1:183" x14ac:dyDescent="0.3">
      <c r="A3408" t="s">
        <v>62</v>
      </c>
      <c r="B3408" t="s">
        <v>53</v>
      </c>
      <c r="C3408" t="s">
        <v>94</v>
      </c>
      <c r="D3408" s="6">
        <v>44771</v>
      </c>
      <c r="FZ3408">
        <v>0</v>
      </c>
      <c r="GA3408">
        <v>1</v>
      </c>
    </row>
    <row r="3409" spans="1:183" x14ac:dyDescent="0.3">
      <c r="A3409" t="s">
        <v>62</v>
      </c>
      <c r="B3409" t="s">
        <v>53</v>
      </c>
      <c r="C3409" t="s">
        <v>94</v>
      </c>
      <c r="D3409" s="6">
        <v>44789</v>
      </c>
      <c r="FZ3409">
        <v>0</v>
      </c>
      <c r="GA3409">
        <v>1</v>
      </c>
    </row>
    <row r="3410" spans="1:183" x14ac:dyDescent="0.3">
      <c r="A3410" t="s">
        <v>62</v>
      </c>
      <c r="B3410" t="s">
        <v>53</v>
      </c>
      <c r="C3410" t="s">
        <v>94</v>
      </c>
      <c r="D3410" s="6">
        <v>44790</v>
      </c>
      <c r="FZ3410">
        <v>0</v>
      </c>
      <c r="GA3410">
        <v>1</v>
      </c>
    </row>
    <row r="3411" spans="1:183" x14ac:dyDescent="0.3">
      <c r="A3411" t="s">
        <v>62</v>
      </c>
      <c r="B3411" t="s">
        <v>53</v>
      </c>
      <c r="C3411" t="s">
        <v>94</v>
      </c>
      <c r="D3411" s="6">
        <v>44792</v>
      </c>
      <c r="FZ3411">
        <v>0</v>
      </c>
      <c r="GA3411">
        <v>1</v>
      </c>
    </row>
    <row r="3412" spans="1:183" x14ac:dyDescent="0.3">
      <c r="A3412" t="s">
        <v>62</v>
      </c>
      <c r="B3412" t="s">
        <v>53</v>
      </c>
      <c r="C3412" t="s">
        <v>94</v>
      </c>
      <c r="D3412" s="6">
        <v>44806</v>
      </c>
      <c r="FZ3412">
        <v>0</v>
      </c>
      <c r="GA3412">
        <v>1</v>
      </c>
    </row>
    <row r="3413" spans="1:183" x14ac:dyDescent="0.3">
      <c r="A3413" t="s">
        <v>62</v>
      </c>
      <c r="B3413" t="s">
        <v>53</v>
      </c>
      <c r="C3413" t="s">
        <v>94</v>
      </c>
      <c r="D3413" s="6">
        <v>44809</v>
      </c>
      <c r="FZ3413">
        <v>0</v>
      </c>
      <c r="GA3413">
        <v>1</v>
      </c>
    </row>
    <row r="3414" spans="1:183" x14ac:dyDescent="0.3">
      <c r="A3414" t="s">
        <v>62</v>
      </c>
      <c r="B3414" t="s">
        <v>53</v>
      </c>
      <c r="C3414" t="s">
        <v>94</v>
      </c>
      <c r="D3414" s="6">
        <v>44810</v>
      </c>
      <c r="FZ3414">
        <v>0</v>
      </c>
      <c r="GA3414">
        <v>1</v>
      </c>
    </row>
    <row r="3415" spans="1:183" x14ac:dyDescent="0.3">
      <c r="A3415" t="s">
        <v>62</v>
      </c>
      <c r="B3415" t="s">
        <v>53</v>
      </c>
      <c r="C3415" t="s">
        <v>94</v>
      </c>
      <c r="D3415" s="6">
        <v>44811</v>
      </c>
      <c r="FZ3415">
        <v>0</v>
      </c>
      <c r="GA3415">
        <v>1</v>
      </c>
    </row>
    <row r="3416" spans="1:183" x14ac:dyDescent="0.3">
      <c r="A3416" t="s">
        <v>62</v>
      </c>
      <c r="B3416" t="s">
        <v>53</v>
      </c>
      <c r="C3416" t="s">
        <v>94</v>
      </c>
      <c r="D3416" s="6">
        <v>44812</v>
      </c>
      <c r="FZ3416">
        <v>0</v>
      </c>
      <c r="GA3416">
        <v>1</v>
      </c>
    </row>
    <row r="3417" spans="1:183" x14ac:dyDescent="0.3">
      <c r="A3417" t="s">
        <v>62</v>
      </c>
      <c r="B3417" t="s">
        <v>53</v>
      </c>
      <c r="C3417" t="s">
        <v>94</v>
      </c>
      <c r="D3417" s="6">
        <v>44813</v>
      </c>
      <c r="FZ3417">
        <v>0</v>
      </c>
      <c r="GA3417">
        <v>1</v>
      </c>
    </row>
    <row r="3418" spans="1:183" x14ac:dyDescent="0.3">
      <c r="A3418" t="s">
        <v>62</v>
      </c>
      <c r="B3418" t="s">
        <v>53</v>
      </c>
      <c r="C3418" t="s">
        <v>102</v>
      </c>
      <c r="D3418" s="6">
        <v>44753</v>
      </c>
      <c r="FZ3418">
        <v>0</v>
      </c>
      <c r="GA3418">
        <v>1</v>
      </c>
    </row>
    <row r="3419" spans="1:183" x14ac:dyDescent="0.3">
      <c r="A3419" t="s">
        <v>62</v>
      </c>
      <c r="B3419" t="s">
        <v>53</v>
      </c>
      <c r="C3419" t="s">
        <v>102</v>
      </c>
      <c r="D3419" s="6">
        <v>44758</v>
      </c>
      <c r="FZ3419">
        <v>0</v>
      </c>
      <c r="GA3419">
        <v>1</v>
      </c>
    </row>
    <row r="3420" spans="1:183" x14ac:dyDescent="0.3">
      <c r="A3420" t="s">
        <v>62</v>
      </c>
      <c r="B3420" t="s">
        <v>53</v>
      </c>
      <c r="C3420" t="s">
        <v>102</v>
      </c>
      <c r="D3420" s="6">
        <v>44759</v>
      </c>
      <c r="FZ3420">
        <v>0</v>
      </c>
      <c r="GA3420">
        <v>1</v>
      </c>
    </row>
    <row r="3421" spans="1:183" x14ac:dyDescent="0.3">
      <c r="A3421" t="s">
        <v>62</v>
      </c>
      <c r="B3421" t="s">
        <v>53</v>
      </c>
      <c r="C3421" t="s">
        <v>102</v>
      </c>
      <c r="D3421" s="6">
        <v>44766</v>
      </c>
      <c r="FZ3421">
        <v>0</v>
      </c>
      <c r="GA3421">
        <v>1</v>
      </c>
    </row>
    <row r="3422" spans="1:183" x14ac:dyDescent="0.3">
      <c r="A3422" t="s">
        <v>62</v>
      </c>
      <c r="B3422" t="s">
        <v>53</v>
      </c>
      <c r="C3422" t="s">
        <v>102</v>
      </c>
      <c r="D3422" s="6">
        <v>44771</v>
      </c>
      <c r="FZ3422">
        <v>0</v>
      </c>
      <c r="GA3422">
        <v>1</v>
      </c>
    </row>
    <row r="3423" spans="1:183" x14ac:dyDescent="0.3">
      <c r="A3423" t="s">
        <v>62</v>
      </c>
      <c r="B3423" t="s">
        <v>53</v>
      </c>
      <c r="C3423" t="s">
        <v>102</v>
      </c>
      <c r="D3423" s="6">
        <v>44789</v>
      </c>
      <c r="FZ3423">
        <v>0</v>
      </c>
      <c r="GA3423">
        <v>1</v>
      </c>
    </row>
    <row r="3424" spans="1:183" x14ac:dyDescent="0.3">
      <c r="A3424" t="s">
        <v>62</v>
      </c>
      <c r="B3424" t="s">
        <v>53</v>
      </c>
      <c r="C3424" t="s">
        <v>102</v>
      </c>
      <c r="D3424" s="6">
        <v>44790</v>
      </c>
      <c r="FZ3424">
        <v>0</v>
      </c>
      <c r="GA3424">
        <v>1</v>
      </c>
    </row>
    <row r="3425" spans="1:183" x14ac:dyDescent="0.3">
      <c r="A3425" t="s">
        <v>62</v>
      </c>
      <c r="B3425" t="s">
        <v>53</v>
      </c>
      <c r="C3425" t="s">
        <v>102</v>
      </c>
      <c r="D3425" s="6">
        <v>44792</v>
      </c>
      <c r="FZ3425">
        <v>0</v>
      </c>
      <c r="GA3425">
        <v>1</v>
      </c>
    </row>
    <row r="3426" spans="1:183" x14ac:dyDescent="0.3">
      <c r="A3426" t="s">
        <v>62</v>
      </c>
      <c r="B3426" t="s">
        <v>53</v>
      </c>
      <c r="C3426" t="s">
        <v>102</v>
      </c>
      <c r="D3426" s="6">
        <v>44806</v>
      </c>
      <c r="FZ3426">
        <v>0</v>
      </c>
      <c r="GA3426">
        <v>1</v>
      </c>
    </row>
    <row r="3427" spans="1:183" x14ac:dyDescent="0.3">
      <c r="A3427" t="s">
        <v>62</v>
      </c>
      <c r="B3427" t="s">
        <v>53</v>
      </c>
      <c r="C3427" t="s">
        <v>102</v>
      </c>
      <c r="D3427" s="6">
        <v>44809</v>
      </c>
      <c r="FZ3427">
        <v>0</v>
      </c>
      <c r="GA3427">
        <v>1</v>
      </c>
    </row>
    <row r="3428" spans="1:183" x14ac:dyDescent="0.3">
      <c r="A3428" t="s">
        <v>62</v>
      </c>
      <c r="B3428" t="s">
        <v>53</v>
      </c>
      <c r="C3428" t="s">
        <v>102</v>
      </c>
      <c r="D3428" s="6">
        <v>44810</v>
      </c>
      <c r="FZ3428">
        <v>0</v>
      </c>
      <c r="GA3428">
        <v>1</v>
      </c>
    </row>
    <row r="3429" spans="1:183" x14ac:dyDescent="0.3">
      <c r="A3429" t="s">
        <v>62</v>
      </c>
      <c r="B3429" t="s">
        <v>53</v>
      </c>
      <c r="C3429" t="s">
        <v>102</v>
      </c>
      <c r="D3429" s="6">
        <v>44811</v>
      </c>
      <c r="FZ3429">
        <v>0</v>
      </c>
      <c r="GA3429">
        <v>1</v>
      </c>
    </row>
    <row r="3430" spans="1:183" x14ac:dyDescent="0.3">
      <c r="A3430" t="s">
        <v>62</v>
      </c>
      <c r="B3430" t="s">
        <v>53</v>
      </c>
      <c r="C3430" t="s">
        <v>102</v>
      </c>
      <c r="D3430" s="6">
        <v>44812</v>
      </c>
      <c r="FZ3430">
        <v>0</v>
      </c>
      <c r="GA3430">
        <v>1</v>
      </c>
    </row>
    <row r="3431" spans="1:183" x14ac:dyDescent="0.3">
      <c r="A3431" t="s">
        <v>62</v>
      </c>
      <c r="B3431" t="s">
        <v>53</v>
      </c>
      <c r="C3431" t="s">
        <v>102</v>
      </c>
      <c r="D3431" s="6">
        <v>44813</v>
      </c>
      <c r="FZ3431">
        <v>0</v>
      </c>
      <c r="GA3431">
        <v>1</v>
      </c>
    </row>
    <row r="3432" spans="1:183" x14ac:dyDescent="0.3">
      <c r="A3432" t="s">
        <v>62</v>
      </c>
      <c r="B3432" t="s">
        <v>53</v>
      </c>
      <c r="C3432" t="s">
        <v>103</v>
      </c>
      <c r="D3432" s="6">
        <v>44753</v>
      </c>
      <c r="FZ3432">
        <v>0</v>
      </c>
      <c r="GA3432">
        <v>1</v>
      </c>
    </row>
    <row r="3433" spans="1:183" x14ac:dyDescent="0.3">
      <c r="A3433" t="s">
        <v>62</v>
      </c>
      <c r="B3433" t="s">
        <v>53</v>
      </c>
      <c r="C3433" t="s">
        <v>103</v>
      </c>
      <c r="D3433" s="6">
        <v>44758</v>
      </c>
      <c r="FZ3433">
        <v>0</v>
      </c>
      <c r="GA3433">
        <v>1</v>
      </c>
    </row>
    <row r="3434" spans="1:183" x14ac:dyDescent="0.3">
      <c r="A3434" t="s">
        <v>62</v>
      </c>
      <c r="B3434" t="s">
        <v>53</v>
      </c>
      <c r="C3434" t="s">
        <v>103</v>
      </c>
      <c r="D3434" s="6">
        <v>44759</v>
      </c>
      <c r="FZ3434">
        <v>0</v>
      </c>
      <c r="GA3434">
        <v>1</v>
      </c>
    </row>
    <row r="3435" spans="1:183" x14ac:dyDescent="0.3">
      <c r="A3435" t="s">
        <v>62</v>
      </c>
      <c r="B3435" t="s">
        <v>53</v>
      </c>
      <c r="C3435" t="s">
        <v>103</v>
      </c>
      <c r="D3435" s="6">
        <v>44766</v>
      </c>
      <c r="FZ3435">
        <v>0</v>
      </c>
      <c r="GA3435">
        <v>1</v>
      </c>
    </row>
    <row r="3436" spans="1:183" x14ac:dyDescent="0.3">
      <c r="A3436" t="s">
        <v>62</v>
      </c>
      <c r="B3436" t="s">
        <v>53</v>
      </c>
      <c r="C3436" t="s">
        <v>103</v>
      </c>
      <c r="D3436" s="6">
        <v>44771</v>
      </c>
      <c r="FZ3436">
        <v>0</v>
      </c>
      <c r="GA3436">
        <v>1</v>
      </c>
    </row>
    <row r="3437" spans="1:183" x14ac:dyDescent="0.3">
      <c r="A3437" t="s">
        <v>62</v>
      </c>
      <c r="B3437" t="s">
        <v>53</v>
      </c>
      <c r="C3437" t="s">
        <v>103</v>
      </c>
      <c r="D3437" s="6">
        <v>44789</v>
      </c>
      <c r="FZ3437">
        <v>0</v>
      </c>
      <c r="GA3437">
        <v>1</v>
      </c>
    </row>
    <row r="3438" spans="1:183" x14ac:dyDescent="0.3">
      <c r="A3438" t="s">
        <v>62</v>
      </c>
      <c r="B3438" t="s">
        <v>53</v>
      </c>
      <c r="C3438" t="s">
        <v>103</v>
      </c>
      <c r="D3438" s="6">
        <v>44790</v>
      </c>
      <c r="FZ3438">
        <v>0</v>
      </c>
      <c r="GA3438">
        <v>1</v>
      </c>
    </row>
    <row r="3439" spans="1:183" x14ac:dyDescent="0.3">
      <c r="A3439" t="s">
        <v>62</v>
      </c>
      <c r="B3439" t="s">
        <v>53</v>
      </c>
      <c r="C3439" t="s">
        <v>103</v>
      </c>
      <c r="D3439" s="6">
        <v>44792</v>
      </c>
      <c r="FZ3439">
        <v>0</v>
      </c>
      <c r="GA3439">
        <v>1</v>
      </c>
    </row>
    <row r="3440" spans="1:183" x14ac:dyDescent="0.3">
      <c r="A3440" t="s">
        <v>62</v>
      </c>
      <c r="B3440" t="s">
        <v>53</v>
      </c>
      <c r="C3440" t="s">
        <v>103</v>
      </c>
      <c r="D3440" s="6">
        <v>44806</v>
      </c>
      <c r="FZ3440">
        <v>0</v>
      </c>
      <c r="GA3440">
        <v>1</v>
      </c>
    </row>
    <row r="3441" spans="1:183" x14ac:dyDescent="0.3">
      <c r="A3441" t="s">
        <v>62</v>
      </c>
      <c r="B3441" t="s">
        <v>53</v>
      </c>
      <c r="C3441" t="s">
        <v>103</v>
      </c>
      <c r="D3441" s="6">
        <v>44809</v>
      </c>
      <c r="FZ3441">
        <v>0</v>
      </c>
      <c r="GA3441">
        <v>1</v>
      </c>
    </row>
    <row r="3442" spans="1:183" x14ac:dyDescent="0.3">
      <c r="A3442" t="s">
        <v>62</v>
      </c>
      <c r="B3442" t="s">
        <v>53</v>
      </c>
      <c r="C3442" t="s">
        <v>103</v>
      </c>
      <c r="D3442" s="6">
        <v>44810</v>
      </c>
      <c r="FZ3442">
        <v>0</v>
      </c>
      <c r="GA3442">
        <v>1</v>
      </c>
    </row>
    <row r="3443" spans="1:183" x14ac:dyDescent="0.3">
      <c r="A3443" t="s">
        <v>62</v>
      </c>
      <c r="B3443" t="s">
        <v>53</v>
      </c>
      <c r="C3443" t="s">
        <v>103</v>
      </c>
      <c r="D3443" s="6">
        <v>44811</v>
      </c>
      <c r="FZ3443">
        <v>0</v>
      </c>
      <c r="GA3443">
        <v>1</v>
      </c>
    </row>
    <row r="3444" spans="1:183" x14ac:dyDescent="0.3">
      <c r="A3444" t="s">
        <v>62</v>
      </c>
      <c r="B3444" t="s">
        <v>53</v>
      </c>
      <c r="C3444" t="s">
        <v>103</v>
      </c>
      <c r="D3444" s="6">
        <v>44812</v>
      </c>
      <c r="FZ3444">
        <v>0</v>
      </c>
      <c r="GA3444">
        <v>1</v>
      </c>
    </row>
    <row r="3445" spans="1:183" x14ac:dyDescent="0.3">
      <c r="A3445" t="s">
        <v>62</v>
      </c>
      <c r="B3445" t="s">
        <v>53</v>
      </c>
      <c r="C3445" t="s">
        <v>103</v>
      </c>
      <c r="D3445" s="6">
        <v>44813</v>
      </c>
      <c r="FZ3445">
        <v>0</v>
      </c>
      <c r="GA3445">
        <v>1</v>
      </c>
    </row>
    <row r="3446" spans="1:183" x14ac:dyDescent="0.3">
      <c r="A3446" t="s">
        <v>62</v>
      </c>
      <c r="B3446" t="s">
        <v>53</v>
      </c>
      <c r="C3446" t="s">
        <v>108</v>
      </c>
      <c r="D3446" s="6">
        <v>44753</v>
      </c>
      <c r="FZ3446">
        <v>0</v>
      </c>
      <c r="GA3446">
        <v>1</v>
      </c>
    </row>
    <row r="3447" spans="1:183" x14ac:dyDescent="0.3">
      <c r="A3447" t="s">
        <v>62</v>
      </c>
      <c r="B3447" t="s">
        <v>53</v>
      </c>
      <c r="C3447" t="s">
        <v>108</v>
      </c>
      <c r="D3447" s="6">
        <v>44758</v>
      </c>
      <c r="FZ3447">
        <v>0</v>
      </c>
      <c r="GA3447">
        <v>1</v>
      </c>
    </row>
    <row r="3448" spans="1:183" x14ac:dyDescent="0.3">
      <c r="A3448" t="s">
        <v>62</v>
      </c>
      <c r="B3448" t="s">
        <v>53</v>
      </c>
      <c r="C3448" t="s">
        <v>108</v>
      </c>
      <c r="D3448" s="6">
        <v>44759</v>
      </c>
      <c r="FZ3448">
        <v>0</v>
      </c>
      <c r="GA3448">
        <v>1</v>
      </c>
    </row>
    <row r="3449" spans="1:183" x14ac:dyDescent="0.3">
      <c r="A3449" t="s">
        <v>62</v>
      </c>
      <c r="B3449" t="s">
        <v>53</v>
      </c>
      <c r="C3449" t="s">
        <v>108</v>
      </c>
      <c r="D3449" s="6">
        <v>44766</v>
      </c>
      <c r="FZ3449">
        <v>0</v>
      </c>
      <c r="GA3449">
        <v>1</v>
      </c>
    </row>
    <row r="3450" spans="1:183" x14ac:dyDescent="0.3">
      <c r="A3450" t="s">
        <v>62</v>
      </c>
      <c r="B3450" t="s">
        <v>53</v>
      </c>
      <c r="C3450" t="s">
        <v>108</v>
      </c>
      <c r="D3450" s="6">
        <v>44771</v>
      </c>
      <c r="FZ3450">
        <v>0</v>
      </c>
      <c r="GA3450">
        <v>1</v>
      </c>
    </row>
    <row r="3451" spans="1:183" x14ac:dyDescent="0.3">
      <c r="A3451" t="s">
        <v>62</v>
      </c>
      <c r="B3451" t="s">
        <v>53</v>
      </c>
      <c r="C3451" t="s">
        <v>108</v>
      </c>
      <c r="D3451" s="6">
        <v>44789</v>
      </c>
      <c r="FZ3451">
        <v>0</v>
      </c>
      <c r="GA3451">
        <v>1</v>
      </c>
    </row>
    <row r="3452" spans="1:183" x14ac:dyDescent="0.3">
      <c r="A3452" t="s">
        <v>62</v>
      </c>
      <c r="B3452" t="s">
        <v>53</v>
      </c>
      <c r="C3452" t="s">
        <v>108</v>
      </c>
      <c r="D3452" s="6">
        <v>44790</v>
      </c>
      <c r="FZ3452">
        <v>0</v>
      </c>
      <c r="GA3452">
        <v>1</v>
      </c>
    </row>
    <row r="3453" spans="1:183" x14ac:dyDescent="0.3">
      <c r="A3453" t="s">
        <v>62</v>
      </c>
      <c r="B3453" t="s">
        <v>53</v>
      </c>
      <c r="C3453" t="s">
        <v>108</v>
      </c>
      <c r="D3453" s="6">
        <v>44792</v>
      </c>
      <c r="FZ3453">
        <v>0</v>
      </c>
      <c r="GA3453">
        <v>1</v>
      </c>
    </row>
    <row r="3454" spans="1:183" x14ac:dyDescent="0.3">
      <c r="A3454" t="s">
        <v>62</v>
      </c>
      <c r="B3454" t="s">
        <v>53</v>
      </c>
      <c r="C3454" t="s">
        <v>108</v>
      </c>
      <c r="D3454" s="6">
        <v>44806</v>
      </c>
      <c r="FZ3454">
        <v>0</v>
      </c>
      <c r="GA3454">
        <v>1</v>
      </c>
    </row>
    <row r="3455" spans="1:183" x14ac:dyDescent="0.3">
      <c r="A3455" t="s">
        <v>62</v>
      </c>
      <c r="B3455" t="s">
        <v>53</v>
      </c>
      <c r="C3455" t="s">
        <v>108</v>
      </c>
      <c r="D3455" s="6">
        <v>44809</v>
      </c>
      <c r="FZ3455">
        <v>0</v>
      </c>
      <c r="GA3455">
        <v>1</v>
      </c>
    </row>
    <row r="3456" spans="1:183" x14ac:dyDescent="0.3">
      <c r="A3456" t="s">
        <v>62</v>
      </c>
      <c r="B3456" t="s">
        <v>53</v>
      </c>
      <c r="C3456" t="s">
        <v>108</v>
      </c>
      <c r="D3456" s="6">
        <v>44810</v>
      </c>
      <c r="FZ3456">
        <v>0</v>
      </c>
      <c r="GA3456">
        <v>1</v>
      </c>
    </row>
    <row r="3457" spans="1:183" x14ac:dyDescent="0.3">
      <c r="A3457" t="s">
        <v>62</v>
      </c>
      <c r="B3457" t="s">
        <v>53</v>
      </c>
      <c r="C3457" t="s">
        <v>108</v>
      </c>
      <c r="D3457" s="6">
        <v>44811</v>
      </c>
      <c r="FZ3457">
        <v>0</v>
      </c>
      <c r="GA3457">
        <v>1</v>
      </c>
    </row>
    <row r="3458" spans="1:183" x14ac:dyDescent="0.3">
      <c r="A3458" t="s">
        <v>62</v>
      </c>
      <c r="B3458" t="s">
        <v>53</v>
      </c>
      <c r="C3458" t="s">
        <v>108</v>
      </c>
      <c r="D3458" s="6">
        <v>44812</v>
      </c>
      <c r="FZ3458">
        <v>0</v>
      </c>
      <c r="GA3458">
        <v>1</v>
      </c>
    </row>
    <row r="3459" spans="1:183" x14ac:dyDescent="0.3">
      <c r="A3459" t="s">
        <v>62</v>
      </c>
      <c r="B3459" t="s">
        <v>53</v>
      </c>
      <c r="C3459" t="s">
        <v>108</v>
      </c>
      <c r="D3459" s="6">
        <v>44813</v>
      </c>
      <c r="FZ3459">
        <v>0</v>
      </c>
      <c r="GA3459">
        <v>1</v>
      </c>
    </row>
    <row r="3460" spans="1:183" x14ac:dyDescent="0.3">
      <c r="A3460" t="s">
        <v>62</v>
      </c>
      <c r="B3460" t="s">
        <v>53</v>
      </c>
      <c r="C3460" t="s">
        <v>106</v>
      </c>
      <c r="D3460" s="6">
        <v>44753</v>
      </c>
      <c r="FZ3460">
        <v>0</v>
      </c>
      <c r="GA3460">
        <v>1</v>
      </c>
    </row>
    <row r="3461" spans="1:183" x14ac:dyDescent="0.3">
      <c r="A3461" t="s">
        <v>62</v>
      </c>
      <c r="B3461" t="s">
        <v>53</v>
      </c>
      <c r="C3461" t="s">
        <v>106</v>
      </c>
      <c r="D3461" s="6">
        <v>44758</v>
      </c>
      <c r="FZ3461">
        <v>0</v>
      </c>
      <c r="GA3461">
        <v>1</v>
      </c>
    </row>
    <row r="3462" spans="1:183" x14ac:dyDescent="0.3">
      <c r="A3462" t="s">
        <v>62</v>
      </c>
      <c r="B3462" t="s">
        <v>53</v>
      </c>
      <c r="C3462" t="s">
        <v>106</v>
      </c>
      <c r="D3462" s="6">
        <v>44759</v>
      </c>
      <c r="FZ3462">
        <v>0</v>
      </c>
      <c r="GA3462">
        <v>1</v>
      </c>
    </row>
    <row r="3463" spans="1:183" x14ac:dyDescent="0.3">
      <c r="A3463" t="s">
        <v>62</v>
      </c>
      <c r="B3463" t="s">
        <v>53</v>
      </c>
      <c r="C3463" t="s">
        <v>106</v>
      </c>
      <c r="D3463" s="6">
        <v>44766</v>
      </c>
      <c r="FZ3463">
        <v>0</v>
      </c>
      <c r="GA3463">
        <v>1</v>
      </c>
    </row>
    <row r="3464" spans="1:183" x14ac:dyDescent="0.3">
      <c r="A3464" t="s">
        <v>62</v>
      </c>
      <c r="B3464" t="s">
        <v>53</v>
      </c>
      <c r="C3464" t="s">
        <v>106</v>
      </c>
      <c r="D3464" s="6">
        <v>44771</v>
      </c>
      <c r="FZ3464">
        <v>0</v>
      </c>
      <c r="GA3464">
        <v>1</v>
      </c>
    </row>
    <row r="3465" spans="1:183" x14ac:dyDescent="0.3">
      <c r="A3465" t="s">
        <v>62</v>
      </c>
      <c r="B3465" t="s">
        <v>53</v>
      </c>
      <c r="C3465" t="s">
        <v>106</v>
      </c>
      <c r="D3465" s="6">
        <v>44789</v>
      </c>
      <c r="FZ3465">
        <v>0</v>
      </c>
      <c r="GA3465">
        <v>1</v>
      </c>
    </row>
    <row r="3466" spans="1:183" x14ac:dyDescent="0.3">
      <c r="A3466" t="s">
        <v>62</v>
      </c>
      <c r="B3466" t="s">
        <v>53</v>
      </c>
      <c r="C3466" t="s">
        <v>106</v>
      </c>
      <c r="D3466" s="6">
        <v>44790</v>
      </c>
      <c r="FZ3466">
        <v>0</v>
      </c>
      <c r="GA3466">
        <v>1</v>
      </c>
    </row>
    <row r="3467" spans="1:183" x14ac:dyDescent="0.3">
      <c r="A3467" t="s">
        <v>62</v>
      </c>
      <c r="B3467" t="s">
        <v>53</v>
      </c>
      <c r="C3467" t="s">
        <v>106</v>
      </c>
      <c r="D3467" s="6">
        <v>44792</v>
      </c>
      <c r="FZ3467">
        <v>0</v>
      </c>
      <c r="GA3467">
        <v>1</v>
      </c>
    </row>
    <row r="3468" spans="1:183" x14ac:dyDescent="0.3">
      <c r="A3468" t="s">
        <v>62</v>
      </c>
      <c r="B3468" t="s">
        <v>53</v>
      </c>
      <c r="C3468" t="s">
        <v>106</v>
      </c>
      <c r="D3468" s="6">
        <v>44806</v>
      </c>
      <c r="FZ3468">
        <v>0</v>
      </c>
      <c r="GA3468">
        <v>1</v>
      </c>
    </row>
    <row r="3469" spans="1:183" x14ac:dyDescent="0.3">
      <c r="A3469" t="s">
        <v>62</v>
      </c>
      <c r="B3469" t="s">
        <v>53</v>
      </c>
      <c r="C3469" t="s">
        <v>106</v>
      </c>
      <c r="D3469" s="6">
        <v>44809</v>
      </c>
      <c r="FZ3469">
        <v>0</v>
      </c>
      <c r="GA3469">
        <v>1</v>
      </c>
    </row>
    <row r="3470" spans="1:183" x14ac:dyDescent="0.3">
      <c r="A3470" t="s">
        <v>62</v>
      </c>
      <c r="B3470" t="s">
        <v>53</v>
      </c>
      <c r="C3470" t="s">
        <v>106</v>
      </c>
      <c r="D3470" s="6">
        <v>44810</v>
      </c>
      <c r="FZ3470">
        <v>0</v>
      </c>
      <c r="GA3470">
        <v>1</v>
      </c>
    </row>
    <row r="3471" spans="1:183" x14ac:dyDescent="0.3">
      <c r="A3471" t="s">
        <v>62</v>
      </c>
      <c r="B3471" t="s">
        <v>53</v>
      </c>
      <c r="C3471" t="s">
        <v>106</v>
      </c>
      <c r="D3471" s="6">
        <v>44811</v>
      </c>
      <c r="FZ3471">
        <v>0</v>
      </c>
      <c r="GA3471">
        <v>1</v>
      </c>
    </row>
    <row r="3472" spans="1:183" x14ac:dyDescent="0.3">
      <c r="A3472" t="s">
        <v>62</v>
      </c>
      <c r="B3472" t="s">
        <v>53</v>
      </c>
      <c r="C3472" t="s">
        <v>106</v>
      </c>
      <c r="D3472" s="6">
        <v>44812</v>
      </c>
      <c r="FZ3472">
        <v>0</v>
      </c>
      <c r="GA3472">
        <v>1</v>
      </c>
    </row>
    <row r="3473" spans="1:183" x14ac:dyDescent="0.3">
      <c r="A3473" t="s">
        <v>62</v>
      </c>
      <c r="B3473" t="s">
        <v>53</v>
      </c>
      <c r="C3473" t="s">
        <v>106</v>
      </c>
      <c r="D3473" s="6">
        <v>44813</v>
      </c>
      <c r="FZ3473">
        <v>0</v>
      </c>
      <c r="GA3473">
        <v>1</v>
      </c>
    </row>
    <row r="3474" spans="1:183" x14ac:dyDescent="0.3">
      <c r="A3474" t="s">
        <v>62</v>
      </c>
      <c r="B3474" t="s">
        <v>53</v>
      </c>
      <c r="C3474" t="s">
        <v>107</v>
      </c>
      <c r="D3474" s="6">
        <v>44753</v>
      </c>
      <c r="FZ3474">
        <v>0</v>
      </c>
      <c r="GA3474">
        <v>1</v>
      </c>
    </row>
    <row r="3475" spans="1:183" x14ac:dyDescent="0.3">
      <c r="A3475" t="s">
        <v>62</v>
      </c>
      <c r="B3475" t="s">
        <v>53</v>
      </c>
      <c r="C3475" t="s">
        <v>107</v>
      </c>
      <c r="D3475" s="6">
        <v>44758</v>
      </c>
      <c r="FZ3475">
        <v>0</v>
      </c>
      <c r="GA3475">
        <v>1</v>
      </c>
    </row>
    <row r="3476" spans="1:183" x14ac:dyDescent="0.3">
      <c r="A3476" t="s">
        <v>62</v>
      </c>
      <c r="B3476" t="s">
        <v>53</v>
      </c>
      <c r="C3476" t="s">
        <v>107</v>
      </c>
      <c r="D3476" s="6">
        <v>44759</v>
      </c>
      <c r="FZ3476">
        <v>0</v>
      </c>
      <c r="GA3476">
        <v>1</v>
      </c>
    </row>
    <row r="3477" spans="1:183" x14ac:dyDescent="0.3">
      <c r="A3477" t="s">
        <v>62</v>
      </c>
      <c r="B3477" t="s">
        <v>53</v>
      </c>
      <c r="C3477" t="s">
        <v>107</v>
      </c>
      <c r="D3477" s="6">
        <v>44766</v>
      </c>
      <c r="FZ3477">
        <v>0</v>
      </c>
      <c r="GA3477">
        <v>1</v>
      </c>
    </row>
    <row r="3478" spans="1:183" x14ac:dyDescent="0.3">
      <c r="A3478" t="s">
        <v>62</v>
      </c>
      <c r="B3478" t="s">
        <v>53</v>
      </c>
      <c r="C3478" t="s">
        <v>107</v>
      </c>
      <c r="D3478" s="6">
        <v>44771</v>
      </c>
      <c r="FZ3478">
        <v>0</v>
      </c>
      <c r="GA3478">
        <v>1</v>
      </c>
    </row>
    <row r="3479" spans="1:183" x14ac:dyDescent="0.3">
      <c r="A3479" t="s">
        <v>62</v>
      </c>
      <c r="B3479" t="s">
        <v>53</v>
      </c>
      <c r="C3479" t="s">
        <v>107</v>
      </c>
      <c r="D3479" s="6">
        <v>44789</v>
      </c>
      <c r="FZ3479">
        <v>0</v>
      </c>
      <c r="GA3479">
        <v>1</v>
      </c>
    </row>
    <row r="3480" spans="1:183" x14ac:dyDescent="0.3">
      <c r="A3480" t="s">
        <v>62</v>
      </c>
      <c r="B3480" t="s">
        <v>53</v>
      </c>
      <c r="C3480" t="s">
        <v>107</v>
      </c>
      <c r="D3480" s="6">
        <v>44790</v>
      </c>
      <c r="FZ3480">
        <v>0</v>
      </c>
      <c r="GA3480">
        <v>1</v>
      </c>
    </row>
    <row r="3481" spans="1:183" x14ac:dyDescent="0.3">
      <c r="A3481" t="s">
        <v>62</v>
      </c>
      <c r="B3481" t="s">
        <v>53</v>
      </c>
      <c r="C3481" t="s">
        <v>107</v>
      </c>
      <c r="D3481" s="6">
        <v>44792</v>
      </c>
      <c r="FZ3481">
        <v>0</v>
      </c>
      <c r="GA3481">
        <v>1</v>
      </c>
    </row>
    <row r="3482" spans="1:183" x14ac:dyDescent="0.3">
      <c r="A3482" t="s">
        <v>62</v>
      </c>
      <c r="B3482" t="s">
        <v>53</v>
      </c>
      <c r="C3482" t="s">
        <v>107</v>
      </c>
      <c r="D3482" s="6">
        <v>44806</v>
      </c>
      <c r="FZ3482">
        <v>0</v>
      </c>
      <c r="GA3482">
        <v>1</v>
      </c>
    </row>
    <row r="3483" spans="1:183" x14ac:dyDescent="0.3">
      <c r="A3483" t="s">
        <v>62</v>
      </c>
      <c r="B3483" t="s">
        <v>53</v>
      </c>
      <c r="C3483" t="s">
        <v>107</v>
      </c>
      <c r="D3483" s="6">
        <v>44809</v>
      </c>
      <c r="FZ3483">
        <v>0</v>
      </c>
      <c r="GA3483">
        <v>1</v>
      </c>
    </row>
    <row r="3484" spans="1:183" x14ac:dyDescent="0.3">
      <c r="A3484" t="s">
        <v>62</v>
      </c>
      <c r="B3484" t="s">
        <v>53</v>
      </c>
      <c r="C3484" t="s">
        <v>107</v>
      </c>
      <c r="D3484" s="6">
        <v>44810</v>
      </c>
      <c r="FZ3484">
        <v>0</v>
      </c>
      <c r="GA3484">
        <v>1</v>
      </c>
    </row>
    <row r="3485" spans="1:183" x14ac:dyDescent="0.3">
      <c r="A3485" t="s">
        <v>62</v>
      </c>
      <c r="B3485" t="s">
        <v>53</v>
      </c>
      <c r="C3485" t="s">
        <v>107</v>
      </c>
      <c r="D3485" s="6">
        <v>44811</v>
      </c>
      <c r="AM3485" s="34"/>
      <c r="FZ3485">
        <v>0</v>
      </c>
      <c r="GA3485">
        <v>1</v>
      </c>
    </row>
    <row r="3486" spans="1:183" x14ac:dyDescent="0.3">
      <c r="A3486" t="s">
        <v>62</v>
      </c>
      <c r="B3486" t="s">
        <v>53</v>
      </c>
      <c r="C3486" t="s">
        <v>107</v>
      </c>
      <c r="D3486" s="6">
        <v>44812</v>
      </c>
      <c r="FZ3486">
        <v>0</v>
      </c>
      <c r="GA3486">
        <v>1</v>
      </c>
    </row>
    <row r="3487" spans="1:183" x14ac:dyDescent="0.3">
      <c r="A3487" t="s">
        <v>62</v>
      </c>
      <c r="B3487" t="s">
        <v>53</v>
      </c>
      <c r="C3487" t="s">
        <v>107</v>
      </c>
      <c r="D3487" s="6">
        <v>44813</v>
      </c>
      <c r="FZ3487">
        <v>0</v>
      </c>
      <c r="GA3487">
        <v>1</v>
      </c>
    </row>
    <row r="3488" spans="1:183" x14ac:dyDescent="0.3">
      <c r="A3488" t="s">
        <v>62</v>
      </c>
      <c r="B3488" t="s">
        <v>53</v>
      </c>
      <c r="C3488" t="s">
        <v>97</v>
      </c>
      <c r="D3488" s="6">
        <v>44753</v>
      </c>
      <c r="FZ3488">
        <v>0</v>
      </c>
      <c r="GA3488">
        <v>1</v>
      </c>
    </row>
    <row r="3489" spans="1:183" x14ac:dyDescent="0.3">
      <c r="A3489" t="s">
        <v>62</v>
      </c>
      <c r="B3489" t="s">
        <v>53</v>
      </c>
      <c r="C3489" t="s">
        <v>97</v>
      </c>
      <c r="D3489" s="6">
        <v>44758</v>
      </c>
      <c r="FZ3489">
        <v>0</v>
      </c>
      <c r="GA3489">
        <v>1</v>
      </c>
    </row>
    <row r="3490" spans="1:183" x14ac:dyDescent="0.3">
      <c r="A3490" t="s">
        <v>62</v>
      </c>
      <c r="B3490" t="s">
        <v>53</v>
      </c>
      <c r="C3490" t="s">
        <v>97</v>
      </c>
      <c r="D3490" s="6">
        <v>44759</v>
      </c>
      <c r="FZ3490">
        <v>0</v>
      </c>
      <c r="GA3490">
        <v>1</v>
      </c>
    </row>
    <row r="3491" spans="1:183" x14ac:dyDescent="0.3">
      <c r="A3491" t="s">
        <v>62</v>
      </c>
      <c r="B3491" t="s">
        <v>53</v>
      </c>
      <c r="C3491" t="s">
        <v>97</v>
      </c>
      <c r="D3491" s="6">
        <v>44766</v>
      </c>
      <c r="FZ3491">
        <v>0</v>
      </c>
      <c r="GA3491">
        <v>1</v>
      </c>
    </row>
    <row r="3492" spans="1:183" x14ac:dyDescent="0.3">
      <c r="A3492" t="s">
        <v>62</v>
      </c>
      <c r="B3492" t="s">
        <v>53</v>
      </c>
      <c r="C3492" t="s">
        <v>97</v>
      </c>
      <c r="D3492" s="6">
        <v>44771</v>
      </c>
      <c r="FZ3492">
        <v>0</v>
      </c>
      <c r="GA3492">
        <v>1</v>
      </c>
    </row>
    <row r="3493" spans="1:183" x14ac:dyDescent="0.3">
      <c r="A3493" t="s">
        <v>62</v>
      </c>
      <c r="B3493" t="s">
        <v>53</v>
      </c>
      <c r="C3493" t="s">
        <v>97</v>
      </c>
      <c r="D3493" s="6">
        <v>44789</v>
      </c>
      <c r="FZ3493">
        <v>0</v>
      </c>
      <c r="GA3493">
        <v>1</v>
      </c>
    </row>
    <row r="3494" spans="1:183" x14ac:dyDescent="0.3">
      <c r="A3494" t="s">
        <v>62</v>
      </c>
      <c r="B3494" t="s">
        <v>53</v>
      </c>
      <c r="C3494" t="s">
        <v>97</v>
      </c>
      <c r="D3494" s="6">
        <v>44790</v>
      </c>
      <c r="FZ3494">
        <v>0</v>
      </c>
      <c r="GA3494">
        <v>1</v>
      </c>
    </row>
    <row r="3495" spans="1:183" x14ac:dyDescent="0.3">
      <c r="A3495" t="s">
        <v>62</v>
      </c>
      <c r="B3495" t="s">
        <v>53</v>
      </c>
      <c r="C3495" t="s">
        <v>97</v>
      </c>
      <c r="D3495" s="6">
        <v>44792</v>
      </c>
      <c r="FZ3495">
        <v>0</v>
      </c>
      <c r="GA3495">
        <v>1</v>
      </c>
    </row>
    <row r="3496" spans="1:183" x14ac:dyDescent="0.3">
      <c r="A3496" t="s">
        <v>62</v>
      </c>
      <c r="B3496" t="s">
        <v>53</v>
      </c>
      <c r="C3496" t="s">
        <v>97</v>
      </c>
      <c r="D3496" s="6">
        <v>44806</v>
      </c>
      <c r="FZ3496">
        <v>0</v>
      </c>
      <c r="GA3496">
        <v>1</v>
      </c>
    </row>
    <row r="3497" spans="1:183" x14ac:dyDescent="0.3">
      <c r="A3497" t="s">
        <v>62</v>
      </c>
      <c r="B3497" t="s">
        <v>53</v>
      </c>
      <c r="C3497" t="s">
        <v>97</v>
      </c>
      <c r="D3497" s="6">
        <v>44809</v>
      </c>
      <c r="FZ3497">
        <v>0</v>
      </c>
      <c r="GA3497">
        <v>1</v>
      </c>
    </row>
    <row r="3498" spans="1:183" x14ac:dyDescent="0.3">
      <c r="A3498" t="s">
        <v>62</v>
      </c>
      <c r="B3498" t="s">
        <v>53</v>
      </c>
      <c r="C3498" t="s">
        <v>97</v>
      </c>
      <c r="D3498" s="6">
        <v>44810</v>
      </c>
      <c r="FZ3498">
        <v>0</v>
      </c>
      <c r="GA3498">
        <v>1</v>
      </c>
    </row>
    <row r="3499" spans="1:183" x14ac:dyDescent="0.3">
      <c r="A3499" t="s">
        <v>62</v>
      </c>
      <c r="B3499" t="s">
        <v>53</v>
      </c>
      <c r="C3499" t="s">
        <v>97</v>
      </c>
      <c r="D3499" s="6">
        <v>44811</v>
      </c>
      <c r="FZ3499">
        <v>0</v>
      </c>
      <c r="GA3499">
        <v>1</v>
      </c>
    </row>
    <row r="3500" spans="1:183" x14ac:dyDescent="0.3">
      <c r="A3500" t="s">
        <v>62</v>
      </c>
      <c r="B3500" t="s">
        <v>53</v>
      </c>
      <c r="C3500" t="s">
        <v>97</v>
      </c>
      <c r="D3500" s="6">
        <v>44812</v>
      </c>
      <c r="FZ3500">
        <v>0</v>
      </c>
      <c r="GA3500">
        <v>1</v>
      </c>
    </row>
    <row r="3501" spans="1:183" x14ac:dyDescent="0.3">
      <c r="A3501" t="s">
        <v>62</v>
      </c>
      <c r="B3501" t="s">
        <v>53</v>
      </c>
      <c r="C3501" t="s">
        <v>97</v>
      </c>
      <c r="D3501" s="6">
        <v>44813</v>
      </c>
      <c r="FZ3501">
        <v>0</v>
      </c>
      <c r="GA3501">
        <v>1</v>
      </c>
    </row>
    <row r="3502" spans="1:183" x14ac:dyDescent="0.3">
      <c r="A3502" t="s">
        <v>62</v>
      </c>
      <c r="B3502" t="s">
        <v>53</v>
      </c>
      <c r="C3502" t="s">
        <v>96</v>
      </c>
      <c r="D3502" s="6">
        <v>44753</v>
      </c>
      <c r="FZ3502">
        <v>0</v>
      </c>
      <c r="GA3502">
        <v>1</v>
      </c>
    </row>
    <row r="3503" spans="1:183" x14ac:dyDescent="0.3">
      <c r="A3503" t="s">
        <v>62</v>
      </c>
      <c r="B3503" t="s">
        <v>53</v>
      </c>
      <c r="C3503" t="s">
        <v>96</v>
      </c>
      <c r="D3503" s="6">
        <v>44758</v>
      </c>
      <c r="FZ3503">
        <v>0</v>
      </c>
      <c r="GA3503">
        <v>1</v>
      </c>
    </row>
    <row r="3504" spans="1:183" x14ac:dyDescent="0.3">
      <c r="A3504" t="s">
        <v>62</v>
      </c>
      <c r="B3504" t="s">
        <v>53</v>
      </c>
      <c r="C3504" t="s">
        <v>96</v>
      </c>
      <c r="D3504" s="6">
        <v>44759</v>
      </c>
      <c r="FZ3504">
        <v>0</v>
      </c>
      <c r="GA3504">
        <v>1</v>
      </c>
    </row>
    <row r="3505" spans="1:183" x14ac:dyDescent="0.3">
      <c r="A3505" t="s">
        <v>62</v>
      </c>
      <c r="B3505" t="s">
        <v>53</v>
      </c>
      <c r="C3505" t="s">
        <v>96</v>
      </c>
      <c r="D3505" s="6">
        <v>44766</v>
      </c>
      <c r="FZ3505">
        <v>0</v>
      </c>
      <c r="GA3505">
        <v>1</v>
      </c>
    </row>
    <row r="3506" spans="1:183" x14ac:dyDescent="0.3">
      <c r="A3506" t="s">
        <v>62</v>
      </c>
      <c r="B3506" t="s">
        <v>53</v>
      </c>
      <c r="C3506" t="s">
        <v>96</v>
      </c>
      <c r="D3506" s="6">
        <v>44771</v>
      </c>
      <c r="FZ3506">
        <v>0</v>
      </c>
      <c r="GA3506">
        <v>1</v>
      </c>
    </row>
    <row r="3507" spans="1:183" x14ac:dyDescent="0.3">
      <c r="A3507" t="s">
        <v>62</v>
      </c>
      <c r="B3507" t="s">
        <v>53</v>
      </c>
      <c r="C3507" t="s">
        <v>96</v>
      </c>
      <c r="D3507" s="6">
        <v>44789</v>
      </c>
      <c r="FZ3507">
        <v>0</v>
      </c>
      <c r="GA3507">
        <v>1</v>
      </c>
    </row>
    <row r="3508" spans="1:183" x14ac:dyDescent="0.3">
      <c r="A3508" t="s">
        <v>62</v>
      </c>
      <c r="B3508" t="s">
        <v>53</v>
      </c>
      <c r="C3508" t="s">
        <v>96</v>
      </c>
      <c r="D3508" s="6">
        <v>44790</v>
      </c>
      <c r="FZ3508">
        <v>0</v>
      </c>
      <c r="GA3508">
        <v>1</v>
      </c>
    </row>
    <row r="3509" spans="1:183" x14ac:dyDescent="0.3">
      <c r="A3509" t="s">
        <v>62</v>
      </c>
      <c r="B3509" t="s">
        <v>53</v>
      </c>
      <c r="C3509" t="s">
        <v>96</v>
      </c>
      <c r="D3509" s="6">
        <v>44792</v>
      </c>
      <c r="FZ3509">
        <v>0</v>
      </c>
      <c r="GA3509">
        <v>1</v>
      </c>
    </row>
    <row r="3510" spans="1:183" x14ac:dyDescent="0.3">
      <c r="A3510" t="s">
        <v>62</v>
      </c>
      <c r="B3510" t="s">
        <v>53</v>
      </c>
      <c r="C3510" t="s">
        <v>96</v>
      </c>
      <c r="D3510" s="6">
        <v>44806</v>
      </c>
      <c r="FZ3510">
        <v>0</v>
      </c>
      <c r="GA3510">
        <v>1</v>
      </c>
    </row>
    <row r="3511" spans="1:183" x14ac:dyDescent="0.3">
      <c r="A3511" t="s">
        <v>62</v>
      </c>
      <c r="B3511" t="s">
        <v>53</v>
      </c>
      <c r="C3511" t="s">
        <v>96</v>
      </c>
      <c r="D3511" s="6">
        <v>44809</v>
      </c>
      <c r="FZ3511">
        <v>0</v>
      </c>
      <c r="GA3511">
        <v>1</v>
      </c>
    </row>
    <row r="3512" spans="1:183" x14ac:dyDescent="0.3">
      <c r="A3512" t="s">
        <v>62</v>
      </c>
      <c r="B3512" t="s">
        <v>53</v>
      </c>
      <c r="C3512" t="s">
        <v>96</v>
      </c>
      <c r="D3512" s="6">
        <v>44810</v>
      </c>
      <c r="FZ3512">
        <v>0</v>
      </c>
      <c r="GA3512">
        <v>1</v>
      </c>
    </row>
    <row r="3513" spans="1:183" x14ac:dyDescent="0.3">
      <c r="A3513" t="s">
        <v>62</v>
      </c>
      <c r="B3513" t="s">
        <v>53</v>
      </c>
      <c r="C3513" t="s">
        <v>96</v>
      </c>
      <c r="D3513" s="6">
        <v>44811</v>
      </c>
      <c r="FZ3513">
        <v>0</v>
      </c>
      <c r="GA3513">
        <v>1</v>
      </c>
    </row>
    <row r="3514" spans="1:183" x14ac:dyDescent="0.3">
      <c r="A3514" t="s">
        <v>62</v>
      </c>
      <c r="B3514" t="s">
        <v>53</v>
      </c>
      <c r="C3514" t="s">
        <v>96</v>
      </c>
      <c r="D3514" s="6">
        <v>44812</v>
      </c>
      <c r="FZ3514">
        <v>0</v>
      </c>
      <c r="GA3514">
        <v>1</v>
      </c>
    </row>
    <row r="3515" spans="1:183" x14ac:dyDescent="0.3">
      <c r="A3515" t="s">
        <v>62</v>
      </c>
      <c r="B3515" t="s">
        <v>53</v>
      </c>
      <c r="C3515" t="s">
        <v>96</v>
      </c>
      <c r="D3515" s="6">
        <v>44813</v>
      </c>
      <c r="FZ3515">
        <v>0</v>
      </c>
      <c r="GA3515">
        <v>1</v>
      </c>
    </row>
    <row r="3516" spans="1:183" x14ac:dyDescent="0.3">
      <c r="A3516" t="s">
        <v>62</v>
      </c>
      <c r="B3516" t="s">
        <v>53</v>
      </c>
      <c r="C3516" t="s">
        <v>98</v>
      </c>
      <c r="D3516" s="6">
        <v>44753</v>
      </c>
      <c r="FZ3516">
        <v>0</v>
      </c>
      <c r="GA3516">
        <v>1</v>
      </c>
    </row>
    <row r="3517" spans="1:183" x14ac:dyDescent="0.3">
      <c r="A3517" t="s">
        <v>62</v>
      </c>
      <c r="B3517" t="s">
        <v>53</v>
      </c>
      <c r="C3517" t="s">
        <v>98</v>
      </c>
      <c r="D3517" s="6">
        <v>44758</v>
      </c>
      <c r="FZ3517">
        <v>0</v>
      </c>
      <c r="GA3517">
        <v>1</v>
      </c>
    </row>
    <row r="3518" spans="1:183" x14ac:dyDescent="0.3">
      <c r="A3518" t="s">
        <v>62</v>
      </c>
      <c r="B3518" t="s">
        <v>53</v>
      </c>
      <c r="C3518" t="s">
        <v>98</v>
      </c>
      <c r="D3518" s="6">
        <v>44759</v>
      </c>
      <c r="FZ3518">
        <v>0</v>
      </c>
      <c r="GA3518">
        <v>1</v>
      </c>
    </row>
    <row r="3519" spans="1:183" x14ac:dyDescent="0.3">
      <c r="A3519" t="s">
        <v>62</v>
      </c>
      <c r="B3519" t="s">
        <v>53</v>
      </c>
      <c r="C3519" t="s">
        <v>98</v>
      </c>
      <c r="D3519" s="6">
        <v>44766</v>
      </c>
      <c r="FZ3519">
        <v>0</v>
      </c>
      <c r="GA3519">
        <v>1</v>
      </c>
    </row>
    <row r="3520" spans="1:183" x14ac:dyDescent="0.3">
      <c r="A3520" t="s">
        <v>62</v>
      </c>
      <c r="B3520" t="s">
        <v>53</v>
      </c>
      <c r="C3520" t="s">
        <v>98</v>
      </c>
      <c r="D3520" s="6">
        <v>44771</v>
      </c>
      <c r="FZ3520">
        <v>0</v>
      </c>
      <c r="GA3520">
        <v>1</v>
      </c>
    </row>
    <row r="3521" spans="1:183" x14ac:dyDescent="0.3">
      <c r="A3521" t="s">
        <v>62</v>
      </c>
      <c r="B3521" t="s">
        <v>53</v>
      </c>
      <c r="C3521" t="s">
        <v>98</v>
      </c>
      <c r="D3521" s="6">
        <v>44789</v>
      </c>
      <c r="FZ3521">
        <v>0</v>
      </c>
      <c r="GA3521">
        <v>1</v>
      </c>
    </row>
    <row r="3522" spans="1:183" x14ac:dyDescent="0.3">
      <c r="A3522" t="s">
        <v>62</v>
      </c>
      <c r="B3522" t="s">
        <v>53</v>
      </c>
      <c r="C3522" t="s">
        <v>98</v>
      </c>
      <c r="D3522" s="6">
        <v>44790</v>
      </c>
      <c r="FZ3522">
        <v>0</v>
      </c>
      <c r="GA3522">
        <v>1</v>
      </c>
    </row>
    <row r="3523" spans="1:183" x14ac:dyDescent="0.3">
      <c r="A3523" t="s">
        <v>62</v>
      </c>
      <c r="B3523" t="s">
        <v>53</v>
      </c>
      <c r="C3523" t="s">
        <v>98</v>
      </c>
      <c r="D3523" s="6">
        <v>44792</v>
      </c>
      <c r="FZ3523">
        <v>0</v>
      </c>
      <c r="GA3523">
        <v>1</v>
      </c>
    </row>
    <row r="3524" spans="1:183" x14ac:dyDescent="0.3">
      <c r="A3524" t="s">
        <v>62</v>
      </c>
      <c r="B3524" t="s">
        <v>53</v>
      </c>
      <c r="C3524" t="s">
        <v>98</v>
      </c>
      <c r="D3524" s="6">
        <v>44806</v>
      </c>
      <c r="FZ3524">
        <v>0</v>
      </c>
      <c r="GA3524">
        <v>1</v>
      </c>
    </row>
    <row r="3525" spans="1:183" x14ac:dyDescent="0.3">
      <c r="A3525" t="s">
        <v>62</v>
      </c>
      <c r="B3525" t="s">
        <v>53</v>
      </c>
      <c r="C3525" t="s">
        <v>98</v>
      </c>
      <c r="D3525" s="6">
        <v>44809</v>
      </c>
      <c r="FZ3525">
        <v>0</v>
      </c>
      <c r="GA3525">
        <v>1</v>
      </c>
    </row>
    <row r="3526" spans="1:183" x14ac:dyDescent="0.3">
      <c r="A3526" t="s">
        <v>62</v>
      </c>
      <c r="B3526" t="s">
        <v>53</v>
      </c>
      <c r="C3526" t="s">
        <v>98</v>
      </c>
      <c r="D3526" s="6">
        <v>44810</v>
      </c>
      <c r="FZ3526">
        <v>0</v>
      </c>
      <c r="GA3526">
        <v>1</v>
      </c>
    </row>
    <row r="3527" spans="1:183" x14ac:dyDescent="0.3">
      <c r="A3527" t="s">
        <v>62</v>
      </c>
      <c r="B3527" t="s">
        <v>53</v>
      </c>
      <c r="C3527" t="s">
        <v>98</v>
      </c>
      <c r="D3527" s="6">
        <v>44811</v>
      </c>
      <c r="FZ3527">
        <v>0</v>
      </c>
      <c r="GA3527">
        <v>1</v>
      </c>
    </row>
    <row r="3528" spans="1:183" x14ac:dyDescent="0.3">
      <c r="A3528" t="s">
        <v>62</v>
      </c>
      <c r="B3528" t="s">
        <v>53</v>
      </c>
      <c r="C3528" t="s">
        <v>98</v>
      </c>
      <c r="D3528" s="6">
        <v>44812</v>
      </c>
      <c r="FZ3528">
        <v>0</v>
      </c>
      <c r="GA3528">
        <v>1</v>
      </c>
    </row>
    <row r="3529" spans="1:183" x14ac:dyDescent="0.3">
      <c r="A3529" t="s">
        <v>62</v>
      </c>
      <c r="B3529" t="s">
        <v>53</v>
      </c>
      <c r="C3529" t="s">
        <v>98</v>
      </c>
      <c r="D3529" s="6">
        <v>44813</v>
      </c>
      <c r="FZ3529">
        <v>0</v>
      </c>
      <c r="GA3529">
        <v>1</v>
      </c>
    </row>
    <row r="3530" spans="1:183" x14ac:dyDescent="0.3">
      <c r="A3530" t="s">
        <v>62</v>
      </c>
      <c r="B3530" t="s">
        <v>53</v>
      </c>
      <c r="C3530" t="s">
        <v>105</v>
      </c>
      <c r="D3530" s="6">
        <v>44753</v>
      </c>
      <c r="FZ3530">
        <v>0</v>
      </c>
      <c r="GA3530">
        <v>1</v>
      </c>
    </row>
    <row r="3531" spans="1:183" x14ac:dyDescent="0.3">
      <c r="A3531" t="s">
        <v>62</v>
      </c>
      <c r="B3531" t="s">
        <v>53</v>
      </c>
      <c r="C3531" t="s">
        <v>105</v>
      </c>
      <c r="D3531" s="6">
        <v>44758</v>
      </c>
      <c r="FZ3531">
        <v>0</v>
      </c>
      <c r="GA3531">
        <v>1</v>
      </c>
    </row>
    <row r="3532" spans="1:183" x14ac:dyDescent="0.3">
      <c r="A3532" t="s">
        <v>62</v>
      </c>
      <c r="B3532" t="s">
        <v>53</v>
      </c>
      <c r="C3532" t="s">
        <v>105</v>
      </c>
      <c r="D3532" s="6">
        <v>44759</v>
      </c>
      <c r="FZ3532">
        <v>0</v>
      </c>
      <c r="GA3532">
        <v>1</v>
      </c>
    </row>
    <row r="3533" spans="1:183" x14ac:dyDescent="0.3">
      <c r="A3533" t="s">
        <v>62</v>
      </c>
      <c r="B3533" t="s">
        <v>53</v>
      </c>
      <c r="C3533" t="s">
        <v>105</v>
      </c>
      <c r="D3533" s="6">
        <v>44766</v>
      </c>
      <c r="FZ3533">
        <v>0</v>
      </c>
      <c r="GA3533">
        <v>1</v>
      </c>
    </row>
    <row r="3534" spans="1:183" x14ac:dyDescent="0.3">
      <c r="A3534" t="s">
        <v>62</v>
      </c>
      <c r="B3534" t="s">
        <v>53</v>
      </c>
      <c r="C3534" t="s">
        <v>105</v>
      </c>
      <c r="D3534" s="6">
        <v>44771</v>
      </c>
      <c r="FZ3534">
        <v>0</v>
      </c>
      <c r="GA3534">
        <v>1</v>
      </c>
    </row>
    <row r="3535" spans="1:183" x14ac:dyDescent="0.3">
      <c r="A3535" t="s">
        <v>62</v>
      </c>
      <c r="B3535" t="s">
        <v>53</v>
      </c>
      <c r="C3535" t="s">
        <v>105</v>
      </c>
      <c r="D3535" s="6">
        <v>44789</v>
      </c>
      <c r="FZ3535">
        <v>0</v>
      </c>
      <c r="GA3535">
        <v>1</v>
      </c>
    </row>
    <row r="3536" spans="1:183" x14ac:dyDescent="0.3">
      <c r="A3536" t="s">
        <v>62</v>
      </c>
      <c r="B3536" t="s">
        <v>53</v>
      </c>
      <c r="C3536" t="s">
        <v>105</v>
      </c>
      <c r="D3536" s="6">
        <v>44790</v>
      </c>
      <c r="FZ3536">
        <v>0</v>
      </c>
      <c r="GA3536">
        <v>1</v>
      </c>
    </row>
    <row r="3537" spans="1:183" x14ac:dyDescent="0.3">
      <c r="A3537" t="s">
        <v>62</v>
      </c>
      <c r="B3537" t="s">
        <v>53</v>
      </c>
      <c r="C3537" t="s">
        <v>105</v>
      </c>
      <c r="D3537" s="6">
        <v>44792</v>
      </c>
      <c r="FZ3537">
        <v>0</v>
      </c>
      <c r="GA3537">
        <v>1</v>
      </c>
    </row>
    <row r="3538" spans="1:183" x14ac:dyDescent="0.3">
      <c r="A3538" t="s">
        <v>62</v>
      </c>
      <c r="B3538" t="s">
        <v>53</v>
      </c>
      <c r="C3538" t="s">
        <v>105</v>
      </c>
      <c r="D3538" s="6">
        <v>44806</v>
      </c>
      <c r="FZ3538">
        <v>0</v>
      </c>
      <c r="GA3538">
        <v>1</v>
      </c>
    </row>
    <row r="3539" spans="1:183" x14ac:dyDescent="0.3">
      <c r="A3539" t="s">
        <v>62</v>
      </c>
      <c r="B3539" t="s">
        <v>53</v>
      </c>
      <c r="C3539" t="s">
        <v>105</v>
      </c>
      <c r="D3539" s="6">
        <v>44809</v>
      </c>
      <c r="FZ3539">
        <v>0</v>
      </c>
      <c r="GA3539">
        <v>1</v>
      </c>
    </row>
    <row r="3540" spans="1:183" x14ac:dyDescent="0.3">
      <c r="A3540" t="s">
        <v>62</v>
      </c>
      <c r="B3540" t="s">
        <v>53</v>
      </c>
      <c r="C3540" t="s">
        <v>105</v>
      </c>
      <c r="D3540" s="6">
        <v>44810</v>
      </c>
      <c r="FZ3540">
        <v>0</v>
      </c>
      <c r="GA3540">
        <v>1</v>
      </c>
    </row>
    <row r="3541" spans="1:183" x14ac:dyDescent="0.3">
      <c r="A3541" t="s">
        <v>62</v>
      </c>
      <c r="B3541" t="s">
        <v>53</v>
      </c>
      <c r="C3541" t="s">
        <v>105</v>
      </c>
      <c r="D3541" s="6">
        <v>44811</v>
      </c>
      <c r="FZ3541">
        <v>0</v>
      </c>
      <c r="GA3541">
        <v>1</v>
      </c>
    </row>
    <row r="3542" spans="1:183" x14ac:dyDescent="0.3">
      <c r="A3542" t="s">
        <v>62</v>
      </c>
      <c r="B3542" t="s">
        <v>53</v>
      </c>
      <c r="C3542" t="s">
        <v>105</v>
      </c>
      <c r="D3542" s="6">
        <v>44812</v>
      </c>
      <c r="FZ3542">
        <v>0</v>
      </c>
      <c r="GA3542">
        <v>1</v>
      </c>
    </row>
    <row r="3543" spans="1:183" x14ac:dyDescent="0.3">
      <c r="A3543" t="s">
        <v>62</v>
      </c>
      <c r="B3543" t="s">
        <v>53</v>
      </c>
      <c r="C3543" t="s">
        <v>105</v>
      </c>
      <c r="D3543" s="6">
        <v>44813</v>
      </c>
      <c r="FZ3543">
        <v>0</v>
      </c>
      <c r="GA3543">
        <v>1</v>
      </c>
    </row>
    <row r="3544" spans="1:183" x14ac:dyDescent="0.3">
      <c r="A3544" t="s">
        <v>62</v>
      </c>
      <c r="B3544" t="s">
        <v>53</v>
      </c>
      <c r="C3544" t="s">
        <v>93</v>
      </c>
      <c r="D3544" s="6">
        <v>44753</v>
      </c>
      <c r="FZ3544">
        <v>0</v>
      </c>
      <c r="GA3544">
        <v>1</v>
      </c>
    </row>
    <row r="3545" spans="1:183" x14ac:dyDescent="0.3">
      <c r="A3545" t="s">
        <v>62</v>
      </c>
      <c r="B3545" t="s">
        <v>53</v>
      </c>
      <c r="C3545" t="s">
        <v>93</v>
      </c>
      <c r="D3545" s="6">
        <v>44758</v>
      </c>
      <c r="FZ3545">
        <v>0</v>
      </c>
      <c r="GA3545">
        <v>1</v>
      </c>
    </row>
    <row r="3546" spans="1:183" x14ac:dyDescent="0.3">
      <c r="A3546" t="s">
        <v>62</v>
      </c>
      <c r="B3546" t="s">
        <v>53</v>
      </c>
      <c r="C3546" t="s">
        <v>93</v>
      </c>
      <c r="D3546" s="6">
        <v>44759</v>
      </c>
      <c r="FZ3546">
        <v>0</v>
      </c>
      <c r="GA3546">
        <v>1</v>
      </c>
    </row>
    <row r="3547" spans="1:183" x14ac:dyDescent="0.3">
      <c r="A3547" t="s">
        <v>62</v>
      </c>
      <c r="B3547" t="s">
        <v>53</v>
      </c>
      <c r="C3547" t="s">
        <v>93</v>
      </c>
      <c r="D3547" s="6">
        <v>44766</v>
      </c>
      <c r="FZ3547">
        <v>0</v>
      </c>
      <c r="GA3547">
        <v>1</v>
      </c>
    </row>
    <row r="3548" spans="1:183" x14ac:dyDescent="0.3">
      <c r="A3548" t="s">
        <v>62</v>
      </c>
      <c r="B3548" t="s">
        <v>53</v>
      </c>
      <c r="C3548" t="s">
        <v>93</v>
      </c>
      <c r="D3548" s="6">
        <v>44771</v>
      </c>
      <c r="FZ3548">
        <v>0</v>
      </c>
      <c r="GA3548">
        <v>1</v>
      </c>
    </row>
    <row r="3549" spans="1:183" x14ac:dyDescent="0.3">
      <c r="A3549" t="s">
        <v>62</v>
      </c>
      <c r="B3549" t="s">
        <v>53</v>
      </c>
      <c r="C3549" t="s">
        <v>93</v>
      </c>
      <c r="D3549" s="6">
        <v>44789</v>
      </c>
      <c r="FZ3549">
        <v>0</v>
      </c>
      <c r="GA3549">
        <v>1</v>
      </c>
    </row>
    <row r="3550" spans="1:183" x14ac:dyDescent="0.3">
      <c r="A3550" t="s">
        <v>62</v>
      </c>
      <c r="B3550" t="s">
        <v>53</v>
      </c>
      <c r="C3550" t="s">
        <v>93</v>
      </c>
      <c r="D3550" s="6">
        <v>44790</v>
      </c>
      <c r="FZ3550">
        <v>0</v>
      </c>
      <c r="GA3550">
        <v>1</v>
      </c>
    </row>
    <row r="3551" spans="1:183" x14ac:dyDescent="0.3">
      <c r="A3551" t="s">
        <v>62</v>
      </c>
      <c r="B3551" t="s">
        <v>53</v>
      </c>
      <c r="C3551" t="s">
        <v>93</v>
      </c>
      <c r="D3551" s="6">
        <v>44792</v>
      </c>
      <c r="FZ3551">
        <v>0</v>
      </c>
      <c r="GA3551">
        <v>1</v>
      </c>
    </row>
    <row r="3552" spans="1:183" x14ac:dyDescent="0.3">
      <c r="A3552" t="s">
        <v>62</v>
      </c>
      <c r="B3552" t="s">
        <v>53</v>
      </c>
      <c r="C3552" t="s">
        <v>93</v>
      </c>
      <c r="D3552" s="6">
        <v>44806</v>
      </c>
      <c r="FZ3552">
        <v>0</v>
      </c>
      <c r="GA3552">
        <v>1</v>
      </c>
    </row>
    <row r="3553" spans="1:183" x14ac:dyDescent="0.3">
      <c r="A3553" t="s">
        <v>62</v>
      </c>
      <c r="B3553" t="s">
        <v>53</v>
      </c>
      <c r="C3553" t="s">
        <v>93</v>
      </c>
      <c r="D3553" s="6">
        <v>44809</v>
      </c>
      <c r="FZ3553">
        <v>0</v>
      </c>
      <c r="GA3553">
        <v>1</v>
      </c>
    </row>
    <row r="3554" spans="1:183" x14ac:dyDescent="0.3">
      <c r="A3554" t="s">
        <v>62</v>
      </c>
      <c r="B3554" t="s">
        <v>53</v>
      </c>
      <c r="C3554" t="s">
        <v>93</v>
      </c>
      <c r="D3554" s="6">
        <v>44810</v>
      </c>
      <c r="FZ3554">
        <v>0</v>
      </c>
      <c r="GA3554">
        <v>1</v>
      </c>
    </row>
    <row r="3555" spans="1:183" x14ac:dyDescent="0.3">
      <c r="A3555" t="s">
        <v>62</v>
      </c>
      <c r="B3555" t="s">
        <v>53</v>
      </c>
      <c r="C3555" t="s">
        <v>93</v>
      </c>
      <c r="D3555" s="6">
        <v>44811</v>
      </c>
      <c r="FZ3555">
        <v>0</v>
      </c>
      <c r="GA3555">
        <v>1</v>
      </c>
    </row>
    <row r="3556" spans="1:183" x14ac:dyDescent="0.3">
      <c r="A3556" t="s">
        <v>62</v>
      </c>
      <c r="B3556" t="s">
        <v>53</v>
      </c>
      <c r="C3556" t="s">
        <v>93</v>
      </c>
      <c r="D3556" s="6">
        <v>44812</v>
      </c>
      <c r="FZ3556">
        <v>0</v>
      </c>
      <c r="GA3556">
        <v>1</v>
      </c>
    </row>
    <row r="3557" spans="1:183" x14ac:dyDescent="0.3">
      <c r="A3557" t="s">
        <v>62</v>
      </c>
      <c r="B3557" t="s">
        <v>53</v>
      </c>
      <c r="C3557" t="s">
        <v>93</v>
      </c>
      <c r="D3557" s="6">
        <v>44813</v>
      </c>
      <c r="FZ3557">
        <v>0</v>
      </c>
      <c r="GA3557">
        <v>1</v>
      </c>
    </row>
    <row r="3558" spans="1:183" x14ac:dyDescent="0.3">
      <c r="A3558" t="s">
        <v>62</v>
      </c>
      <c r="B3558" t="s">
        <v>53</v>
      </c>
      <c r="C3558" t="s">
        <v>101</v>
      </c>
      <c r="D3558" s="6">
        <v>44753</v>
      </c>
      <c r="FZ3558">
        <v>0</v>
      </c>
      <c r="GA3558">
        <v>1</v>
      </c>
    </row>
    <row r="3559" spans="1:183" x14ac:dyDescent="0.3">
      <c r="A3559" t="s">
        <v>62</v>
      </c>
      <c r="B3559" t="s">
        <v>53</v>
      </c>
      <c r="C3559" t="s">
        <v>101</v>
      </c>
      <c r="D3559" s="6">
        <v>44758</v>
      </c>
      <c r="FZ3559">
        <v>0</v>
      </c>
      <c r="GA3559">
        <v>1</v>
      </c>
    </row>
    <row r="3560" spans="1:183" x14ac:dyDescent="0.3">
      <c r="A3560" t="s">
        <v>62</v>
      </c>
      <c r="B3560" t="s">
        <v>53</v>
      </c>
      <c r="C3560" t="s">
        <v>101</v>
      </c>
      <c r="D3560" s="6">
        <v>44759</v>
      </c>
      <c r="FZ3560">
        <v>0</v>
      </c>
      <c r="GA3560">
        <v>1</v>
      </c>
    </row>
    <row r="3561" spans="1:183" x14ac:dyDescent="0.3">
      <c r="A3561" t="s">
        <v>62</v>
      </c>
      <c r="B3561" t="s">
        <v>53</v>
      </c>
      <c r="C3561" t="s">
        <v>101</v>
      </c>
      <c r="D3561" s="6">
        <v>44766</v>
      </c>
      <c r="FZ3561">
        <v>0</v>
      </c>
      <c r="GA3561">
        <v>1</v>
      </c>
    </row>
    <row r="3562" spans="1:183" x14ac:dyDescent="0.3">
      <c r="A3562" t="s">
        <v>62</v>
      </c>
      <c r="B3562" t="s">
        <v>53</v>
      </c>
      <c r="C3562" t="s">
        <v>101</v>
      </c>
      <c r="D3562" s="6">
        <v>44771</v>
      </c>
      <c r="FZ3562">
        <v>0</v>
      </c>
      <c r="GA3562">
        <v>1</v>
      </c>
    </row>
    <row r="3563" spans="1:183" x14ac:dyDescent="0.3">
      <c r="A3563" t="s">
        <v>62</v>
      </c>
      <c r="B3563" t="s">
        <v>53</v>
      </c>
      <c r="C3563" t="s">
        <v>101</v>
      </c>
      <c r="D3563" s="6">
        <v>44789</v>
      </c>
      <c r="FZ3563">
        <v>0</v>
      </c>
      <c r="GA3563">
        <v>1</v>
      </c>
    </row>
    <row r="3564" spans="1:183" x14ac:dyDescent="0.3">
      <c r="A3564" t="s">
        <v>62</v>
      </c>
      <c r="B3564" t="s">
        <v>53</v>
      </c>
      <c r="C3564" t="s">
        <v>101</v>
      </c>
      <c r="D3564" s="6">
        <v>44790</v>
      </c>
      <c r="FZ3564">
        <v>0</v>
      </c>
      <c r="GA3564">
        <v>1</v>
      </c>
    </row>
    <row r="3565" spans="1:183" x14ac:dyDescent="0.3">
      <c r="A3565" t="s">
        <v>62</v>
      </c>
      <c r="B3565" t="s">
        <v>53</v>
      </c>
      <c r="C3565" t="s">
        <v>101</v>
      </c>
      <c r="D3565" s="6">
        <v>44792</v>
      </c>
      <c r="FZ3565">
        <v>0</v>
      </c>
      <c r="GA3565">
        <v>1</v>
      </c>
    </row>
    <row r="3566" spans="1:183" x14ac:dyDescent="0.3">
      <c r="A3566" t="s">
        <v>62</v>
      </c>
      <c r="B3566" t="s">
        <v>53</v>
      </c>
      <c r="C3566" t="s">
        <v>101</v>
      </c>
      <c r="D3566" s="6">
        <v>44806</v>
      </c>
      <c r="FZ3566">
        <v>0</v>
      </c>
      <c r="GA3566">
        <v>1</v>
      </c>
    </row>
    <row r="3567" spans="1:183" x14ac:dyDescent="0.3">
      <c r="A3567" t="s">
        <v>62</v>
      </c>
      <c r="B3567" t="s">
        <v>53</v>
      </c>
      <c r="C3567" t="s">
        <v>101</v>
      </c>
      <c r="D3567" s="6">
        <v>44809</v>
      </c>
      <c r="FZ3567">
        <v>0</v>
      </c>
      <c r="GA3567">
        <v>1</v>
      </c>
    </row>
    <row r="3568" spans="1:183" x14ac:dyDescent="0.3">
      <c r="A3568" t="s">
        <v>62</v>
      </c>
      <c r="B3568" t="s">
        <v>53</v>
      </c>
      <c r="C3568" t="s">
        <v>101</v>
      </c>
      <c r="D3568" s="6">
        <v>44810</v>
      </c>
      <c r="FZ3568">
        <v>0</v>
      </c>
      <c r="GA3568">
        <v>1</v>
      </c>
    </row>
    <row r="3569" spans="1:183" x14ac:dyDescent="0.3">
      <c r="A3569" t="s">
        <v>62</v>
      </c>
      <c r="B3569" t="s">
        <v>53</v>
      </c>
      <c r="C3569" t="s">
        <v>101</v>
      </c>
      <c r="D3569" s="6">
        <v>44811</v>
      </c>
      <c r="FZ3569">
        <v>0</v>
      </c>
      <c r="GA3569">
        <v>1</v>
      </c>
    </row>
    <row r="3570" spans="1:183" x14ac:dyDescent="0.3">
      <c r="A3570" t="s">
        <v>62</v>
      </c>
      <c r="B3570" t="s">
        <v>53</v>
      </c>
      <c r="C3570" t="s">
        <v>101</v>
      </c>
      <c r="D3570" s="6">
        <v>44812</v>
      </c>
      <c r="FZ3570">
        <v>0</v>
      </c>
      <c r="GA3570">
        <v>1</v>
      </c>
    </row>
    <row r="3571" spans="1:183" x14ac:dyDescent="0.3">
      <c r="A3571" t="s">
        <v>62</v>
      </c>
      <c r="B3571" t="s">
        <v>53</v>
      </c>
      <c r="C3571" t="s">
        <v>101</v>
      </c>
      <c r="D3571" s="6">
        <v>44813</v>
      </c>
      <c r="FZ3571">
        <v>0</v>
      </c>
      <c r="GA3571">
        <v>1</v>
      </c>
    </row>
    <row r="3572" spans="1:183" x14ac:dyDescent="0.3">
      <c r="A3572" t="s">
        <v>63</v>
      </c>
      <c r="B3572" t="s">
        <v>53</v>
      </c>
      <c r="C3572" t="s">
        <v>99</v>
      </c>
      <c r="D3572" s="6">
        <v>44753</v>
      </c>
      <c r="FZ3572">
        <v>0</v>
      </c>
      <c r="GA3572">
        <v>1</v>
      </c>
    </row>
    <row r="3573" spans="1:183" x14ac:dyDescent="0.3">
      <c r="A3573" t="s">
        <v>63</v>
      </c>
      <c r="B3573" t="s">
        <v>53</v>
      </c>
      <c r="C3573" t="s">
        <v>99</v>
      </c>
      <c r="D3573" s="6">
        <v>44758</v>
      </c>
      <c r="FZ3573">
        <v>0</v>
      </c>
      <c r="GA3573">
        <v>1</v>
      </c>
    </row>
    <row r="3574" spans="1:183" x14ac:dyDescent="0.3">
      <c r="A3574" t="s">
        <v>63</v>
      </c>
      <c r="B3574" t="s">
        <v>53</v>
      </c>
      <c r="C3574" t="s">
        <v>99</v>
      </c>
      <c r="D3574" s="6">
        <v>44759</v>
      </c>
      <c r="FZ3574">
        <v>0</v>
      </c>
      <c r="GA3574">
        <v>1</v>
      </c>
    </row>
    <row r="3575" spans="1:183" x14ac:dyDescent="0.3">
      <c r="A3575" t="s">
        <v>63</v>
      </c>
      <c r="B3575" t="s">
        <v>53</v>
      </c>
      <c r="C3575" t="s">
        <v>99</v>
      </c>
      <c r="D3575" s="6">
        <v>44766</v>
      </c>
      <c r="FZ3575">
        <v>0</v>
      </c>
      <c r="GA3575">
        <v>1</v>
      </c>
    </row>
    <row r="3576" spans="1:183" x14ac:dyDescent="0.3">
      <c r="A3576" t="s">
        <v>63</v>
      </c>
      <c r="B3576" t="s">
        <v>53</v>
      </c>
      <c r="C3576" t="s">
        <v>99</v>
      </c>
      <c r="D3576" s="6">
        <v>44771</v>
      </c>
      <c r="FZ3576">
        <v>0</v>
      </c>
      <c r="GA3576">
        <v>1</v>
      </c>
    </row>
    <row r="3577" spans="1:183" x14ac:dyDescent="0.3">
      <c r="A3577" t="s">
        <v>63</v>
      </c>
      <c r="B3577" t="s">
        <v>53</v>
      </c>
      <c r="C3577" t="s">
        <v>99</v>
      </c>
      <c r="D3577" s="6">
        <v>44789</v>
      </c>
      <c r="FZ3577">
        <v>0</v>
      </c>
      <c r="GA3577">
        <v>1</v>
      </c>
    </row>
    <row r="3578" spans="1:183" x14ac:dyDescent="0.3">
      <c r="A3578" t="s">
        <v>63</v>
      </c>
      <c r="B3578" t="s">
        <v>53</v>
      </c>
      <c r="C3578" t="s">
        <v>99</v>
      </c>
      <c r="D3578" s="6">
        <v>44790</v>
      </c>
      <c r="FZ3578">
        <v>0</v>
      </c>
      <c r="GA3578">
        <v>1</v>
      </c>
    </row>
    <row r="3579" spans="1:183" x14ac:dyDescent="0.3">
      <c r="A3579" t="s">
        <v>63</v>
      </c>
      <c r="B3579" t="s">
        <v>53</v>
      </c>
      <c r="C3579" t="s">
        <v>99</v>
      </c>
      <c r="D3579" s="6">
        <v>44792</v>
      </c>
      <c r="FZ3579">
        <v>0</v>
      </c>
      <c r="GA3579">
        <v>1</v>
      </c>
    </row>
    <row r="3580" spans="1:183" x14ac:dyDescent="0.3">
      <c r="A3580" t="s">
        <v>63</v>
      </c>
      <c r="B3580" t="s">
        <v>53</v>
      </c>
      <c r="C3580" t="s">
        <v>99</v>
      </c>
      <c r="D3580" s="6">
        <v>44806</v>
      </c>
      <c r="FZ3580">
        <v>0</v>
      </c>
      <c r="GA3580">
        <v>1</v>
      </c>
    </row>
    <row r="3581" spans="1:183" x14ac:dyDescent="0.3">
      <c r="A3581" t="s">
        <v>63</v>
      </c>
      <c r="B3581" t="s">
        <v>53</v>
      </c>
      <c r="C3581" t="s">
        <v>99</v>
      </c>
      <c r="D3581" s="6">
        <v>44809</v>
      </c>
      <c r="FZ3581">
        <v>0</v>
      </c>
      <c r="GA3581">
        <v>1</v>
      </c>
    </row>
    <row r="3582" spans="1:183" x14ac:dyDescent="0.3">
      <c r="A3582" t="s">
        <v>63</v>
      </c>
      <c r="B3582" t="s">
        <v>53</v>
      </c>
      <c r="C3582" t="s">
        <v>99</v>
      </c>
      <c r="D3582" s="6">
        <v>44810</v>
      </c>
      <c r="FZ3582">
        <v>0</v>
      </c>
      <c r="GA3582">
        <v>1</v>
      </c>
    </row>
    <row r="3583" spans="1:183" x14ac:dyDescent="0.3">
      <c r="A3583" t="s">
        <v>63</v>
      </c>
      <c r="B3583" t="s">
        <v>53</v>
      </c>
      <c r="C3583" t="s">
        <v>99</v>
      </c>
      <c r="D3583" s="6">
        <v>44811</v>
      </c>
      <c r="FZ3583">
        <v>0</v>
      </c>
      <c r="GA3583">
        <v>1</v>
      </c>
    </row>
    <row r="3584" spans="1:183" x14ac:dyDescent="0.3">
      <c r="A3584" t="s">
        <v>63</v>
      </c>
      <c r="B3584" t="s">
        <v>53</v>
      </c>
      <c r="C3584" t="s">
        <v>99</v>
      </c>
      <c r="D3584" s="6">
        <v>44812</v>
      </c>
      <c r="FZ3584">
        <v>0</v>
      </c>
      <c r="GA3584">
        <v>1</v>
      </c>
    </row>
    <row r="3585" spans="1:183" x14ac:dyDescent="0.3">
      <c r="A3585" t="s">
        <v>63</v>
      </c>
      <c r="B3585" t="s">
        <v>53</v>
      </c>
      <c r="C3585" t="s">
        <v>99</v>
      </c>
      <c r="D3585" s="6">
        <v>44813</v>
      </c>
      <c r="FZ3585">
        <v>0</v>
      </c>
      <c r="GA3585">
        <v>1</v>
      </c>
    </row>
    <row r="3586" spans="1:183" x14ac:dyDescent="0.3">
      <c r="A3586" t="s">
        <v>63</v>
      </c>
      <c r="B3586" t="s">
        <v>53</v>
      </c>
      <c r="C3586" t="s">
        <v>100</v>
      </c>
      <c r="D3586" s="6">
        <v>44753</v>
      </c>
      <c r="FZ3586">
        <v>0</v>
      </c>
      <c r="GA3586">
        <v>1</v>
      </c>
    </row>
    <row r="3587" spans="1:183" x14ac:dyDescent="0.3">
      <c r="A3587" t="s">
        <v>63</v>
      </c>
      <c r="B3587" t="s">
        <v>53</v>
      </c>
      <c r="C3587" t="s">
        <v>100</v>
      </c>
      <c r="D3587" s="6">
        <v>44758</v>
      </c>
      <c r="FZ3587">
        <v>0</v>
      </c>
      <c r="GA3587">
        <v>1</v>
      </c>
    </row>
    <row r="3588" spans="1:183" x14ac:dyDescent="0.3">
      <c r="A3588" t="s">
        <v>63</v>
      </c>
      <c r="B3588" t="s">
        <v>53</v>
      </c>
      <c r="C3588" t="s">
        <v>100</v>
      </c>
      <c r="D3588" s="6">
        <v>44759</v>
      </c>
      <c r="FZ3588">
        <v>0</v>
      </c>
      <c r="GA3588">
        <v>1</v>
      </c>
    </row>
    <row r="3589" spans="1:183" x14ac:dyDescent="0.3">
      <c r="A3589" t="s">
        <v>63</v>
      </c>
      <c r="B3589" t="s">
        <v>53</v>
      </c>
      <c r="C3589" t="s">
        <v>100</v>
      </c>
      <c r="D3589" s="6">
        <v>44766</v>
      </c>
      <c r="FZ3589">
        <v>0</v>
      </c>
      <c r="GA3589">
        <v>1</v>
      </c>
    </row>
    <row r="3590" spans="1:183" x14ac:dyDescent="0.3">
      <c r="A3590" t="s">
        <v>63</v>
      </c>
      <c r="B3590" t="s">
        <v>53</v>
      </c>
      <c r="C3590" t="s">
        <v>100</v>
      </c>
      <c r="D3590" s="6">
        <v>44771</v>
      </c>
      <c r="FZ3590">
        <v>0</v>
      </c>
      <c r="GA3590">
        <v>1</v>
      </c>
    </row>
    <row r="3591" spans="1:183" x14ac:dyDescent="0.3">
      <c r="A3591" t="s">
        <v>63</v>
      </c>
      <c r="B3591" t="s">
        <v>53</v>
      </c>
      <c r="C3591" t="s">
        <v>100</v>
      </c>
      <c r="D3591" s="6">
        <v>44789</v>
      </c>
      <c r="FZ3591">
        <v>0</v>
      </c>
      <c r="GA3591">
        <v>1</v>
      </c>
    </row>
    <row r="3592" spans="1:183" x14ac:dyDescent="0.3">
      <c r="A3592" t="s">
        <v>63</v>
      </c>
      <c r="B3592" t="s">
        <v>53</v>
      </c>
      <c r="C3592" t="s">
        <v>100</v>
      </c>
      <c r="D3592" s="6">
        <v>44790</v>
      </c>
      <c r="FZ3592">
        <v>0</v>
      </c>
      <c r="GA3592">
        <v>1</v>
      </c>
    </row>
    <row r="3593" spans="1:183" x14ac:dyDescent="0.3">
      <c r="A3593" t="s">
        <v>63</v>
      </c>
      <c r="B3593" t="s">
        <v>53</v>
      </c>
      <c r="C3593" t="s">
        <v>100</v>
      </c>
      <c r="D3593" s="6">
        <v>44792</v>
      </c>
      <c r="FZ3593">
        <v>0</v>
      </c>
      <c r="GA3593">
        <v>1</v>
      </c>
    </row>
    <row r="3594" spans="1:183" x14ac:dyDescent="0.3">
      <c r="A3594" t="s">
        <v>63</v>
      </c>
      <c r="B3594" t="s">
        <v>53</v>
      </c>
      <c r="C3594" t="s">
        <v>100</v>
      </c>
      <c r="D3594" s="6">
        <v>44806</v>
      </c>
      <c r="FZ3594">
        <v>0</v>
      </c>
      <c r="GA3594">
        <v>1</v>
      </c>
    </row>
    <row r="3595" spans="1:183" x14ac:dyDescent="0.3">
      <c r="A3595" t="s">
        <v>63</v>
      </c>
      <c r="B3595" t="s">
        <v>53</v>
      </c>
      <c r="C3595" t="s">
        <v>100</v>
      </c>
      <c r="D3595" s="6">
        <v>44809</v>
      </c>
      <c r="FZ3595">
        <v>0</v>
      </c>
      <c r="GA3595">
        <v>1</v>
      </c>
    </row>
    <row r="3596" spans="1:183" x14ac:dyDescent="0.3">
      <c r="A3596" t="s">
        <v>63</v>
      </c>
      <c r="B3596" t="s">
        <v>53</v>
      </c>
      <c r="C3596" t="s">
        <v>100</v>
      </c>
      <c r="D3596" s="6">
        <v>44810</v>
      </c>
      <c r="FZ3596">
        <v>0</v>
      </c>
      <c r="GA3596">
        <v>1</v>
      </c>
    </row>
    <row r="3597" spans="1:183" x14ac:dyDescent="0.3">
      <c r="A3597" t="s">
        <v>63</v>
      </c>
      <c r="B3597" t="s">
        <v>53</v>
      </c>
      <c r="C3597" t="s">
        <v>100</v>
      </c>
      <c r="D3597" s="6">
        <v>44811</v>
      </c>
      <c r="FZ3597">
        <v>0</v>
      </c>
      <c r="GA3597">
        <v>1</v>
      </c>
    </row>
    <row r="3598" spans="1:183" x14ac:dyDescent="0.3">
      <c r="A3598" t="s">
        <v>63</v>
      </c>
      <c r="B3598" t="s">
        <v>53</v>
      </c>
      <c r="C3598" t="s">
        <v>100</v>
      </c>
      <c r="D3598" s="6">
        <v>44812</v>
      </c>
      <c r="FZ3598">
        <v>0</v>
      </c>
      <c r="GA3598">
        <v>1</v>
      </c>
    </row>
    <row r="3599" spans="1:183" x14ac:dyDescent="0.3">
      <c r="A3599" t="s">
        <v>63</v>
      </c>
      <c r="B3599" t="s">
        <v>53</v>
      </c>
      <c r="C3599" t="s">
        <v>100</v>
      </c>
      <c r="D3599" s="6">
        <v>44813</v>
      </c>
      <c r="FZ3599">
        <v>0</v>
      </c>
      <c r="GA3599">
        <v>1</v>
      </c>
    </row>
    <row r="3600" spans="1:183" x14ac:dyDescent="0.3">
      <c r="A3600" t="s">
        <v>63</v>
      </c>
      <c r="B3600" t="s">
        <v>53</v>
      </c>
      <c r="C3600" t="s">
        <v>54</v>
      </c>
      <c r="D3600" s="6">
        <v>44753</v>
      </c>
      <c r="E3600" s="46">
        <v>18</v>
      </c>
      <c r="F3600">
        <v>19</v>
      </c>
      <c r="G3600">
        <v>18</v>
      </c>
      <c r="H3600">
        <v>19</v>
      </c>
      <c r="I3600">
        <v>9145</v>
      </c>
      <c r="J3600">
        <v>66588</v>
      </c>
      <c r="K3600">
        <v>1.1637789999999999</v>
      </c>
      <c r="L3600">
        <v>0.97998059999999998</v>
      </c>
      <c r="M3600">
        <v>0.86234619999999995</v>
      </c>
      <c r="N3600">
        <v>0.77904300000000004</v>
      </c>
      <c r="O3600">
        <v>0.74304939999999997</v>
      </c>
      <c r="P3600">
        <v>0.74038890000000002</v>
      </c>
      <c r="Q3600">
        <v>0.72508810000000001</v>
      </c>
      <c r="R3600">
        <v>0.69069800000000003</v>
      </c>
      <c r="S3600">
        <v>0.68615519999999997</v>
      </c>
      <c r="T3600">
        <v>0.74919530000000001</v>
      </c>
      <c r="U3600">
        <v>0.87424579999999996</v>
      </c>
      <c r="V3600">
        <v>1.068387</v>
      </c>
      <c r="W3600">
        <v>1.3085659999999999</v>
      </c>
      <c r="X3600">
        <v>1.564624</v>
      </c>
      <c r="Y3600">
        <v>1.828873</v>
      </c>
      <c r="Z3600">
        <v>2.1135640000000002</v>
      </c>
      <c r="AA3600">
        <v>2.3918349999999999</v>
      </c>
      <c r="AB3600">
        <v>2.688329</v>
      </c>
      <c r="AC3600">
        <v>2.8889719999999999</v>
      </c>
      <c r="AD3600">
        <v>2.8232719999999998</v>
      </c>
      <c r="AE3600">
        <v>2.5611160000000002</v>
      </c>
      <c r="AF3600">
        <v>2.2655400000000001</v>
      </c>
      <c r="AG3600">
        <v>1.849429</v>
      </c>
      <c r="AH3600">
        <v>1.474556</v>
      </c>
      <c r="AI3600">
        <v>-1.8934800000000002E-2</v>
      </c>
      <c r="AJ3600">
        <v>-1.7690600000000001E-2</v>
      </c>
      <c r="AK3600">
        <v>-1.05209E-2</v>
      </c>
      <c r="AL3600">
        <v>-7.1161000000000002E-3</v>
      </c>
      <c r="AM3600">
        <v>-3.6029999999999999E-3</v>
      </c>
      <c r="AN3600">
        <v>-1.2477E-3</v>
      </c>
      <c r="AO3600">
        <v>-1.4977600000000001E-2</v>
      </c>
      <c r="AP3600">
        <v>-1.6217200000000001E-2</v>
      </c>
      <c r="AQ3600">
        <v>-2.10533E-2</v>
      </c>
      <c r="AR3600">
        <v>-2.7499699999999998E-2</v>
      </c>
      <c r="AS3600">
        <v>-5.6068899999999998E-2</v>
      </c>
      <c r="AT3600">
        <v>-3.1599000000000002E-2</v>
      </c>
      <c r="AU3600">
        <v>-2.67476E-2</v>
      </c>
      <c r="AV3600">
        <v>-3.0364200000000001E-2</v>
      </c>
      <c r="AW3600">
        <v>-3.2568199999999999E-2</v>
      </c>
      <c r="AX3600">
        <v>-3.4678500000000001E-2</v>
      </c>
      <c r="AY3600">
        <v>-4.3613499999999999E-2</v>
      </c>
      <c r="AZ3600">
        <v>0.26430480000000001</v>
      </c>
      <c r="BA3600">
        <v>0.30101939999999999</v>
      </c>
      <c r="BB3600">
        <v>-0.16110830000000001</v>
      </c>
      <c r="BC3600">
        <v>-0.1708085</v>
      </c>
      <c r="BD3600">
        <v>-0.1177961</v>
      </c>
      <c r="BE3600">
        <v>-8.8822100000000001E-2</v>
      </c>
      <c r="BF3600">
        <v>-6.1278199999999998E-2</v>
      </c>
      <c r="BG3600">
        <v>-1.01654E-2</v>
      </c>
      <c r="BH3600">
        <v>-1.00976E-2</v>
      </c>
      <c r="BI3600">
        <v>-3.9269999999999999E-3</v>
      </c>
      <c r="BJ3600">
        <v>-1.2415E-3</v>
      </c>
      <c r="BK3600">
        <v>1.8454000000000001E-3</v>
      </c>
      <c r="BL3600">
        <v>4.0213999999999996E-3</v>
      </c>
      <c r="BM3600">
        <v>-9.4728999999999994E-3</v>
      </c>
      <c r="BN3600">
        <v>-1.0314E-2</v>
      </c>
      <c r="BO3600">
        <v>-1.4524199999999999E-2</v>
      </c>
      <c r="BP3600">
        <v>-1.9966299999999999E-2</v>
      </c>
      <c r="BQ3600">
        <v>-4.7494300000000003E-2</v>
      </c>
      <c r="BR3600">
        <v>-2.2102900000000002E-2</v>
      </c>
      <c r="BS3600">
        <v>-1.6362000000000002E-2</v>
      </c>
      <c r="BT3600">
        <v>-1.92921E-2</v>
      </c>
      <c r="BU3600">
        <v>-2.0997100000000001E-2</v>
      </c>
      <c r="BV3600">
        <v>-2.2730799999999999E-2</v>
      </c>
      <c r="BW3600">
        <v>-3.15041E-2</v>
      </c>
      <c r="BX3600">
        <v>0.27664889999999998</v>
      </c>
      <c r="BY3600">
        <v>0.31385590000000002</v>
      </c>
      <c r="BZ3600">
        <v>-0.14802399999999999</v>
      </c>
      <c r="CA3600">
        <v>-0.15835009999999999</v>
      </c>
      <c r="CB3600">
        <v>-0.1060792</v>
      </c>
      <c r="CC3600">
        <v>-7.8129900000000002E-2</v>
      </c>
      <c r="CD3600">
        <v>-5.1806499999999998E-2</v>
      </c>
      <c r="CE3600">
        <v>-4.0917000000000002E-3</v>
      </c>
      <c r="CF3600">
        <v>-4.8386000000000002E-3</v>
      </c>
      <c r="CG3600">
        <v>6.399E-4</v>
      </c>
      <c r="CH3600">
        <v>2.8272000000000002E-3</v>
      </c>
      <c r="CI3600">
        <v>5.6188999999999996E-3</v>
      </c>
      <c r="CJ3600">
        <v>7.6706999999999999E-3</v>
      </c>
      <c r="CK3600">
        <v>-5.6604000000000003E-3</v>
      </c>
      <c r="CL3600">
        <v>-6.2255000000000001E-3</v>
      </c>
      <c r="CM3600">
        <v>-1.0002199999999999E-2</v>
      </c>
      <c r="CN3600">
        <v>-1.47487E-2</v>
      </c>
      <c r="CO3600">
        <v>-4.1555500000000002E-2</v>
      </c>
      <c r="CP3600">
        <v>-1.5526E-2</v>
      </c>
      <c r="CQ3600">
        <v>-9.1690999999999995E-3</v>
      </c>
      <c r="CR3600">
        <v>-1.16236E-2</v>
      </c>
      <c r="CS3600">
        <v>-1.2983E-2</v>
      </c>
      <c r="CT3600">
        <v>-1.44558E-2</v>
      </c>
      <c r="CU3600">
        <v>-2.3117100000000002E-2</v>
      </c>
      <c r="CV3600">
        <v>0.28519840000000002</v>
      </c>
      <c r="CW3600">
        <v>0.32274649999999999</v>
      </c>
      <c r="CX3600">
        <v>-0.1389618</v>
      </c>
      <c r="CY3600">
        <v>-0.14972150000000001</v>
      </c>
      <c r="CZ3600">
        <v>-9.7963999999999996E-2</v>
      </c>
      <c r="DA3600">
        <v>-7.0724499999999996E-2</v>
      </c>
      <c r="DB3600">
        <v>-4.5246399999999999E-2</v>
      </c>
      <c r="DC3600">
        <v>1.9819999999999998E-3</v>
      </c>
      <c r="DD3600">
        <v>4.2030000000000002E-4</v>
      </c>
      <c r="DE3600">
        <v>5.2068000000000001E-3</v>
      </c>
      <c r="DF3600">
        <v>6.8957999999999997E-3</v>
      </c>
      <c r="DG3600">
        <v>9.3924000000000004E-3</v>
      </c>
      <c r="DH3600">
        <v>1.132E-2</v>
      </c>
      <c r="DI3600">
        <v>-1.8479E-3</v>
      </c>
      <c r="DJ3600">
        <v>-2.1369000000000002E-3</v>
      </c>
      <c r="DK3600">
        <v>-5.4802000000000002E-3</v>
      </c>
      <c r="DL3600">
        <v>-9.5312000000000001E-3</v>
      </c>
      <c r="DM3600">
        <v>-3.5616799999999997E-2</v>
      </c>
      <c r="DN3600">
        <v>-8.9490999999999998E-3</v>
      </c>
      <c r="DO3600">
        <v>-1.9761000000000002E-3</v>
      </c>
      <c r="DP3600">
        <v>-3.9550999999999996E-3</v>
      </c>
      <c r="DQ3600">
        <v>-4.9687999999999998E-3</v>
      </c>
      <c r="DR3600">
        <v>-6.1808000000000002E-3</v>
      </c>
      <c r="DS3600">
        <v>-1.4730200000000001E-2</v>
      </c>
      <c r="DT3600">
        <v>0.29374790000000001</v>
      </c>
      <c r="DU3600">
        <v>0.33163710000000002</v>
      </c>
      <c r="DV3600">
        <v>-0.12989970000000001</v>
      </c>
      <c r="DW3600">
        <v>-0.14109289999999999</v>
      </c>
      <c r="DX3600">
        <v>-8.9848899999999995E-2</v>
      </c>
      <c r="DY3600">
        <v>-6.3319100000000003E-2</v>
      </c>
      <c r="DZ3600">
        <v>-3.86863E-2</v>
      </c>
      <c r="EA3600">
        <v>1.0751399999999999E-2</v>
      </c>
      <c r="EB3600">
        <v>8.0132999999999992E-3</v>
      </c>
      <c r="EC3600">
        <v>1.18006E-2</v>
      </c>
      <c r="ED3600">
        <v>1.2770399999999999E-2</v>
      </c>
      <c r="EE3600">
        <v>1.48407E-2</v>
      </c>
      <c r="EF3600">
        <v>1.6589E-2</v>
      </c>
      <c r="EG3600">
        <v>3.6568E-3</v>
      </c>
      <c r="EH3600">
        <v>3.7663000000000002E-3</v>
      </c>
      <c r="EI3600">
        <v>1.0489E-3</v>
      </c>
      <c r="EJ3600">
        <v>-1.9978000000000001E-3</v>
      </c>
      <c r="EK3600">
        <v>-2.7042099999999999E-2</v>
      </c>
      <c r="EL3600">
        <v>5.4699999999999996E-4</v>
      </c>
      <c r="EM3600">
        <v>8.4093999999999992E-3</v>
      </c>
      <c r="EN3600">
        <v>7.1170000000000001E-3</v>
      </c>
      <c r="EO3600">
        <v>6.6023000000000002E-3</v>
      </c>
      <c r="EP3600">
        <v>5.7669000000000002E-3</v>
      </c>
      <c r="EQ3600">
        <v>-2.6208E-3</v>
      </c>
      <c r="ER3600">
        <v>0.30609199999999998</v>
      </c>
      <c r="ES3600">
        <v>0.34447359999999999</v>
      </c>
      <c r="ET3600">
        <v>-0.1168153</v>
      </c>
      <c r="EU3600">
        <v>-0.12863450000000001</v>
      </c>
      <c r="EV3600">
        <v>-7.8131999999999993E-2</v>
      </c>
      <c r="EW3600">
        <v>-5.2626899999999997E-2</v>
      </c>
      <c r="EX3600">
        <v>-2.92146E-2</v>
      </c>
      <c r="EY3600">
        <v>78.068730000000002</v>
      </c>
      <c r="EZ3600">
        <v>77.501050000000006</v>
      </c>
      <c r="FA3600">
        <v>75.734129999999993</v>
      </c>
      <c r="FB3600">
        <v>74.192899999999995</v>
      </c>
      <c r="FC3600">
        <v>73.145229999999998</v>
      </c>
      <c r="FD3600">
        <v>71.848929999999996</v>
      </c>
      <c r="FE3600">
        <v>72.038470000000004</v>
      </c>
      <c r="FF3600">
        <v>74.906580000000005</v>
      </c>
      <c r="FG3600">
        <v>79.27816</v>
      </c>
      <c r="FH3600">
        <v>84.007159999999999</v>
      </c>
      <c r="FI3600">
        <v>87.488259999999997</v>
      </c>
      <c r="FJ3600">
        <v>90.765379999999993</v>
      </c>
      <c r="FK3600">
        <v>94.054730000000006</v>
      </c>
      <c r="FL3600">
        <v>96.706959999999995</v>
      </c>
      <c r="FM3600">
        <v>98.568010000000001</v>
      </c>
      <c r="FN3600">
        <v>100.39190000000001</v>
      </c>
      <c r="FO3600">
        <v>100.87909999999999</v>
      </c>
      <c r="FP3600">
        <v>100.1855</v>
      </c>
      <c r="FQ3600">
        <v>98.383099999999999</v>
      </c>
      <c r="FR3600">
        <v>94.988259999999997</v>
      </c>
      <c r="FS3600">
        <v>89.953869999999995</v>
      </c>
      <c r="FT3600">
        <v>86.132660000000001</v>
      </c>
      <c r="FU3600">
        <v>83.233909999999995</v>
      </c>
      <c r="FV3600">
        <v>80.652780000000007</v>
      </c>
      <c r="FW3600">
        <v>0.13445370000000001</v>
      </c>
      <c r="FX3600">
        <v>1.1760400000000001E-2</v>
      </c>
      <c r="FY3600">
        <v>1.1760400000000001E-2</v>
      </c>
      <c r="FZ3600">
        <v>0</v>
      </c>
      <c r="GA3600">
        <v>0</v>
      </c>
    </row>
    <row r="3601" spans="1:183" x14ac:dyDescent="0.3">
      <c r="A3601" t="s">
        <v>63</v>
      </c>
      <c r="B3601" t="s">
        <v>53</v>
      </c>
      <c r="C3601" t="s">
        <v>54</v>
      </c>
      <c r="D3601" s="6">
        <v>44758</v>
      </c>
      <c r="E3601" s="46">
        <v>18</v>
      </c>
      <c r="F3601">
        <v>19</v>
      </c>
      <c r="G3601">
        <v>18</v>
      </c>
      <c r="H3601">
        <v>19</v>
      </c>
      <c r="I3601">
        <v>10636</v>
      </c>
      <c r="J3601">
        <v>72721</v>
      </c>
      <c r="K3601">
        <v>0.96897350000000004</v>
      </c>
      <c r="L3601">
        <v>0.82896970000000003</v>
      </c>
      <c r="M3601">
        <v>0.73958259999999998</v>
      </c>
      <c r="N3601">
        <v>0.6817202</v>
      </c>
      <c r="O3601">
        <v>0.65491569999999999</v>
      </c>
      <c r="P3601">
        <v>0.64889699999999995</v>
      </c>
      <c r="Q3601">
        <v>0.65255839999999998</v>
      </c>
      <c r="R3601">
        <v>0.65193520000000005</v>
      </c>
      <c r="S3601">
        <v>0.66645869999999996</v>
      </c>
      <c r="T3601">
        <v>0.69204980000000005</v>
      </c>
      <c r="U3601">
        <v>0.78380300000000003</v>
      </c>
      <c r="V3601">
        <v>0.91854199999999997</v>
      </c>
      <c r="W3601">
        <v>1.122671</v>
      </c>
      <c r="X3601">
        <v>1.3833580000000001</v>
      </c>
      <c r="Y3601">
        <v>1.6505920000000001</v>
      </c>
      <c r="Z3601">
        <v>1.9252530000000001</v>
      </c>
      <c r="AA3601">
        <v>2.1908370000000001</v>
      </c>
      <c r="AB3601">
        <v>2.4387120000000002</v>
      </c>
      <c r="AC3601">
        <v>2.6234410000000001</v>
      </c>
      <c r="AD3601">
        <v>2.599345</v>
      </c>
      <c r="AE3601">
        <v>2.3512689999999998</v>
      </c>
      <c r="AF3601">
        <v>2.0757539999999999</v>
      </c>
      <c r="AG3601">
        <v>1.7312179999999999</v>
      </c>
      <c r="AH3601">
        <v>1.401813</v>
      </c>
      <c r="AI3601">
        <v>-8.8900000000000003E-3</v>
      </c>
      <c r="AJ3601">
        <v>-3.7014999999999999E-3</v>
      </c>
      <c r="AK3601">
        <v>-7.0390000000000001E-3</v>
      </c>
      <c r="AL3601">
        <v>-6.5900000000000003E-5</v>
      </c>
      <c r="AM3601">
        <v>3.4104999999999999E-3</v>
      </c>
      <c r="AN3601">
        <v>-4.3474000000000004E-3</v>
      </c>
      <c r="AO3601">
        <v>-6.5182E-3</v>
      </c>
      <c r="AP3601">
        <v>9.3398000000000005E-3</v>
      </c>
      <c r="AQ3601">
        <v>8.1180999999999996E-3</v>
      </c>
      <c r="AR3601">
        <v>-1.4324999999999999E-2</v>
      </c>
      <c r="AS3601">
        <v>2.6494999999999999E-3</v>
      </c>
      <c r="AT3601">
        <v>-1.0578799999999999E-2</v>
      </c>
      <c r="AU3601">
        <v>-2.41005E-2</v>
      </c>
      <c r="AV3601">
        <v>-2.02594E-2</v>
      </c>
      <c r="AW3601">
        <v>-2.4019700000000001E-2</v>
      </c>
      <c r="AX3601">
        <v>-4.4509300000000002E-2</v>
      </c>
      <c r="AY3601">
        <v>-3.4980200000000003E-2</v>
      </c>
      <c r="AZ3601">
        <v>0.21940299999999999</v>
      </c>
      <c r="BA3601">
        <v>0.2239418</v>
      </c>
      <c r="BB3601">
        <v>-0.16004060000000001</v>
      </c>
      <c r="BC3601">
        <v>-0.1245019</v>
      </c>
      <c r="BD3601">
        <v>-6.4485299999999995E-2</v>
      </c>
      <c r="BE3601">
        <v>-4.5136599999999999E-2</v>
      </c>
      <c r="BF3601">
        <v>-3.4017800000000001E-2</v>
      </c>
      <c r="BG3601">
        <v>-1.3986999999999999E-3</v>
      </c>
      <c r="BH3601">
        <v>3.1459999999999999E-3</v>
      </c>
      <c r="BI3601">
        <v>-7.7970000000000003E-4</v>
      </c>
      <c r="BJ3601">
        <v>5.7486999999999998E-3</v>
      </c>
      <c r="BK3601">
        <v>8.7741999999999994E-3</v>
      </c>
      <c r="BL3601">
        <v>5.3300000000000005E-4</v>
      </c>
      <c r="BM3601">
        <v>-1.5391000000000001E-3</v>
      </c>
      <c r="BN3601">
        <v>1.4745299999999999E-2</v>
      </c>
      <c r="BO3601">
        <v>1.43188E-2</v>
      </c>
      <c r="BP3601">
        <v>-7.5256999999999998E-3</v>
      </c>
      <c r="BQ3601">
        <v>1.02361E-2</v>
      </c>
      <c r="BR3601">
        <v>-1.9585000000000002E-3</v>
      </c>
      <c r="BS3601">
        <v>-1.4283499999999999E-2</v>
      </c>
      <c r="BT3601">
        <v>-9.4757999999999995E-3</v>
      </c>
      <c r="BU3601">
        <v>-1.24983E-2</v>
      </c>
      <c r="BV3601">
        <v>-3.2468200000000003E-2</v>
      </c>
      <c r="BW3601">
        <v>-2.24672E-2</v>
      </c>
      <c r="BX3601">
        <v>0.23219899999999999</v>
      </c>
      <c r="BY3601">
        <v>0.23699590000000001</v>
      </c>
      <c r="BZ3601">
        <v>-0.1466594</v>
      </c>
      <c r="CA3601">
        <v>-0.1117688</v>
      </c>
      <c r="CB3601">
        <v>-5.25295E-2</v>
      </c>
      <c r="CC3601">
        <v>-3.41949E-2</v>
      </c>
      <c r="CD3601">
        <v>-2.44283E-2</v>
      </c>
      <c r="CE3601">
        <v>3.7897E-3</v>
      </c>
      <c r="CF3601">
        <v>7.8886000000000008E-3</v>
      </c>
      <c r="CG3601">
        <v>3.5555000000000001E-3</v>
      </c>
      <c r="CH3601">
        <v>9.7759000000000006E-3</v>
      </c>
      <c r="CI3601">
        <v>1.24891E-2</v>
      </c>
      <c r="CJ3601">
        <v>3.9131000000000001E-3</v>
      </c>
      <c r="CK3601">
        <v>1.9093999999999999E-3</v>
      </c>
      <c r="CL3601">
        <v>1.8489200000000001E-2</v>
      </c>
      <c r="CM3601">
        <v>1.8613299999999999E-2</v>
      </c>
      <c r="CN3601">
        <v>-2.8165999999999998E-3</v>
      </c>
      <c r="CO3601">
        <v>1.5490500000000001E-2</v>
      </c>
      <c r="CP3601">
        <v>4.0119999999999999E-3</v>
      </c>
      <c r="CQ3601">
        <v>-7.4841999999999999E-3</v>
      </c>
      <c r="CR3601">
        <v>-2.0072000000000002E-3</v>
      </c>
      <c r="CS3601">
        <v>-4.5186000000000002E-3</v>
      </c>
      <c r="CT3601">
        <v>-2.41286E-2</v>
      </c>
      <c r="CU3601">
        <v>-1.38008E-2</v>
      </c>
      <c r="CV3601">
        <v>0.24106150000000001</v>
      </c>
      <c r="CW3601">
        <v>0.24603710000000001</v>
      </c>
      <c r="CX3601">
        <v>-0.1373916</v>
      </c>
      <c r="CY3601">
        <v>-0.10294979999999999</v>
      </c>
      <c r="CZ3601">
        <v>-4.4248900000000001E-2</v>
      </c>
      <c r="DA3601">
        <v>-2.6616600000000001E-2</v>
      </c>
      <c r="DB3601">
        <v>-1.77866E-2</v>
      </c>
      <c r="DC3601">
        <v>8.9780999999999993E-3</v>
      </c>
      <c r="DD3601">
        <v>1.26312E-2</v>
      </c>
      <c r="DE3601">
        <v>7.8907000000000005E-3</v>
      </c>
      <c r="DF3601">
        <v>1.38031E-2</v>
      </c>
      <c r="DG3601">
        <v>1.6204E-2</v>
      </c>
      <c r="DH3601">
        <v>7.2931999999999997E-3</v>
      </c>
      <c r="DI3601">
        <v>5.3578999999999996E-3</v>
      </c>
      <c r="DJ3601">
        <v>2.2232999999999999E-2</v>
      </c>
      <c r="DK3601">
        <v>2.2907899999999998E-2</v>
      </c>
      <c r="DL3601">
        <v>1.8925999999999999E-3</v>
      </c>
      <c r="DM3601">
        <v>2.0745E-2</v>
      </c>
      <c r="DN3601">
        <v>9.9824000000000006E-3</v>
      </c>
      <c r="DO3601">
        <v>-6.8490000000000001E-4</v>
      </c>
      <c r="DP3601">
        <v>5.4615000000000002E-3</v>
      </c>
      <c r="DQ3601">
        <v>3.4610000000000001E-3</v>
      </c>
      <c r="DR3601">
        <v>-1.5789000000000001E-2</v>
      </c>
      <c r="DS3601">
        <v>-5.1343999999999999E-3</v>
      </c>
      <c r="DT3601">
        <v>0.2499239</v>
      </c>
      <c r="DU3601">
        <v>0.25507829999999998</v>
      </c>
      <c r="DV3601">
        <v>-0.12812380000000001</v>
      </c>
      <c r="DW3601">
        <v>-9.4130800000000001E-2</v>
      </c>
      <c r="DX3601">
        <v>-3.5968399999999998E-2</v>
      </c>
      <c r="DY3601">
        <v>-1.90384E-2</v>
      </c>
      <c r="DZ3601">
        <v>-1.1144899999999999E-2</v>
      </c>
      <c r="EA3601">
        <v>1.6469399999999999E-2</v>
      </c>
      <c r="EB3601">
        <v>1.9478700000000002E-2</v>
      </c>
      <c r="EC3601">
        <v>1.4149999999999999E-2</v>
      </c>
      <c r="ED3601">
        <v>1.9617800000000001E-2</v>
      </c>
      <c r="EE3601">
        <v>2.1567800000000002E-2</v>
      </c>
      <c r="EF3601">
        <v>1.21735E-2</v>
      </c>
      <c r="EG3601">
        <v>1.0337000000000001E-2</v>
      </c>
      <c r="EH3601">
        <v>2.76385E-2</v>
      </c>
      <c r="EI3601">
        <v>2.9108499999999999E-2</v>
      </c>
      <c r="EJ3601">
        <v>8.6917999999999995E-3</v>
      </c>
      <c r="EK3601">
        <v>2.8331599999999998E-2</v>
      </c>
      <c r="EL3601">
        <v>1.8602799999999999E-2</v>
      </c>
      <c r="EM3601">
        <v>9.1322E-3</v>
      </c>
      <c r="EN3601">
        <v>1.6245099999999998E-2</v>
      </c>
      <c r="EO3601">
        <v>1.49824E-2</v>
      </c>
      <c r="EP3601">
        <v>-3.7479000000000002E-3</v>
      </c>
      <c r="EQ3601">
        <v>7.3784999999999996E-3</v>
      </c>
      <c r="ER3601">
        <v>0.26271990000000001</v>
      </c>
      <c r="ES3601">
        <v>0.26813239999999999</v>
      </c>
      <c r="ET3601">
        <v>-0.1147426</v>
      </c>
      <c r="EU3601">
        <v>-8.1397700000000003E-2</v>
      </c>
      <c r="EV3601">
        <v>-2.4012599999999999E-2</v>
      </c>
      <c r="EW3601">
        <v>-8.0966000000000007E-3</v>
      </c>
      <c r="EX3601">
        <v>-1.5554E-3</v>
      </c>
      <c r="EY3601">
        <v>75.146910000000005</v>
      </c>
      <c r="EZ3601">
        <v>73.454049999999995</v>
      </c>
      <c r="FA3601">
        <v>71.643780000000007</v>
      </c>
      <c r="FB3601">
        <v>69.781649999999999</v>
      </c>
      <c r="FC3601">
        <v>68.391080000000002</v>
      </c>
      <c r="FD3601">
        <v>67.27449</v>
      </c>
      <c r="FE3601">
        <v>67.080780000000004</v>
      </c>
      <c r="FF3601">
        <v>69.669079999999994</v>
      </c>
      <c r="FG3601">
        <v>73.637200000000007</v>
      </c>
      <c r="FH3601">
        <v>77.880420000000001</v>
      </c>
      <c r="FI3601">
        <v>82.625399999999999</v>
      </c>
      <c r="FJ3601">
        <v>87.261700000000005</v>
      </c>
      <c r="FK3601">
        <v>91.594700000000003</v>
      </c>
      <c r="FL3601">
        <v>95.230530000000002</v>
      </c>
      <c r="FM3601">
        <v>98.177180000000007</v>
      </c>
      <c r="FN3601">
        <v>100.26300000000001</v>
      </c>
      <c r="FO3601">
        <v>101.33710000000001</v>
      </c>
      <c r="FP3601">
        <v>101.7518</v>
      </c>
      <c r="FQ3601">
        <v>100.7971</v>
      </c>
      <c r="FR3601">
        <v>98.357590000000002</v>
      </c>
      <c r="FS3601">
        <v>92.901409999999998</v>
      </c>
      <c r="FT3601">
        <v>87.822819999999993</v>
      </c>
      <c r="FU3601">
        <v>84.759289999999993</v>
      </c>
      <c r="FV3601">
        <v>82.503410000000002</v>
      </c>
      <c r="FW3601">
        <v>0.1350452</v>
      </c>
      <c r="FX3601">
        <v>1.20713E-2</v>
      </c>
      <c r="FY3601">
        <v>1.20713E-2</v>
      </c>
      <c r="FZ3601">
        <v>0</v>
      </c>
      <c r="GA3601">
        <v>0</v>
      </c>
    </row>
    <row r="3602" spans="1:183" x14ac:dyDescent="0.3">
      <c r="A3602" t="s">
        <v>63</v>
      </c>
      <c r="B3602" t="s">
        <v>53</v>
      </c>
      <c r="C3602" t="s">
        <v>54</v>
      </c>
      <c r="D3602" s="6">
        <v>44759</v>
      </c>
      <c r="FZ3602">
        <v>0</v>
      </c>
      <c r="GA3602">
        <v>1</v>
      </c>
    </row>
    <row r="3603" spans="1:183" x14ac:dyDescent="0.3">
      <c r="A3603" t="s">
        <v>63</v>
      </c>
      <c r="B3603" t="s">
        <v>53</v>
      </c>
      <c r="C3603" t="s">
        <v>54</v>
      </c>
      <c r="D3603" s="6">
        <v>44766</v>
      </c>
      <c r="FZ3603">
        <v>0</v>
      </c>
      <c r="GA3603">
        <v>1</v>
      </c>
    </row>
    <row r="3604" spans="1:183" x14ac:dyDescent="0.3">
      <c r="A3604" t="s">
        <v>63</v>
      </c>
      <c r="B3604" t="s">
        <v>53</v>
      </c>
      <c r="C3604" t="s">
        <v>54</v>
      </c>
      <c r="D3604" s="6">
        <v>44771</v>
      </c>
      <c r="E3604" s="46">
        <v>19</v>
      </c>
      <c r="F3604">
        <v>20</v>
      </c>
      <c r="G3604">
        <v>19</v>
      </c>
      <c r="H3604">
        <v>20</v>
      </c>
      <c r="I3604">
        <v>10604</v>
      </c>
      <c r="J3604">
        <v>72541</v>
      </c>
      <c r="K3604">
        <v>0.98641449999999997</v>
      </c>
      <c r="L3604">
        <v>0.86011870000000001</v>
      </c>
      <c r="M3604">
        <v>0.76843640000000002</v>
      </c>
      <c r="N3604">
        <v>0.71062199999999998</v>
      </c>
      <c r="O3604">
        <v>0.68699460000000001</v>
      </c>
      <c r="P3604">
        <v>0.69588839999999996</v>
      </c>
      <c r="Q3604">
        <v>0.70962380000000003</v>
      </c>
      <c r="R3604">
        <v>0.68996619999999997</v>
      </c>
      <c r="S3604">
        <v>0.65371939999999995</v>
      </c>
      <c r="T3604">
        <v>0.63667580000000001</v>
      </c>
      <c r="U3604">
        <v>0.67815210000000004</v>
      </c>
      <c r="V3604">
        <v>0.76275720000000002</v>
      </c>
      <c r="W3604">
        <v>0.90225200000000005</v>
      </c>
      <c r="X3604">
        <v>1.09175</v>
      </c>
      <c r="Y3604">
        <v>1.3190580000000001</v>
      </c>
      <c r="Z3604">
        <v>1.5900730000000001</v>
      </c>
      <c r="AA3604">
        <v>1.8607689999999999</v>
      </c>
      <c r="AB3604">
        <v>2.0923569999999998</v>
      </c>
      <c r="AC3604">
        <v>2.1826530000000002</v>
      </c>
      <c r="AD3604">
        <v>2.0908190000000002</v>
      </c>
      <c r="AE3604">
        <v>1.907783</v>
      </c>
      <c r="AF3604">
        <v>1.712812</v>
      </c>
      <c r="AG3604">
        <v>1.473719</v>
      </c>
      <c r="AH3604">
        <v>1.214796</v>
      </c>
      <c r="AI3604">
        <v>-8.1829999999999993E-3</v>
      </c>
      <c r="AJ3604">
        <v>3.1654999999999999E-3</v>
      </c>
      <c r="AK3604">
        <v>2.8192E-3</v>
      </c>
      <c r="AL3604">
        <v>2.0555E-3</v>
      </c>
      <c r="AM3604">
        <v>-1.1808000000000001E-3</v>
      </c>
      <c r="AN3604">
        <v>-9.6489999999999998E-4</v>
      </c>
      <c r="AO3604">
        <v>-1.2297300000000001E-2</v>
      </c>
      <c r="AP3604">
        <v>-5.1828999999999998E-3</v>
      </c>
      <c r="AQ3604">
        <v>5.3790000000000001E-3</v>
      </c>
      <c r="AR3604">
        <v>-3.4523000000000002E-3</v>
      </c>
      <c r="AS3604">
        <v>-1.1952900000000001E-2</v>
      </c>
      <c r="AT3604">
        <v>-1.6583299999999999E-2</v>
      </c>
      <c r="AU3604">
        <v>-2.92001E-2</v>
      </c>
      <c r="AV3604">
        <v>-2.9296699999999998E-2</v>
      </c>
      <c r="AW3604">
        <v>-3.4605400000000001E-2</v>
      </c>
      <c r="AX3604">
        <v>-2.15581E-2</v>
      </c>
      <c r="AY3604">
        <v>-2.4022399999999999E-2</v>
      </c>
      <c r="AZ3604">
        <v>-4.0661200000000002E-2</v>
      </c>
      <c r="BA3604">
        <v>4.9962199999999998E-2</v>
      </c>
      <c r="BB3604">
        <v>9.1422699999999996E-2</v>
      </c>
      <c r="BC3604">
        <v>-0.13095490000000001</v>
      </c>
      <c r="BD3604">
        <v>-7.6481999999999994E-2</v>
      </c>
      <c r="BE3604">
        <v>-2.5684800000000001E-2</v>
      </c>
      <c r="BF3604">
        <v>-1.61198E-2</v>
      </c>
      <c r="BG3604">
        <v>-5.5029999999999999E-4</v>
      </c>
      <c r="BH3604">
        <v>1.00185E-2</v>
      </c>
      <c r="BI3604">
        <v>8.8856999999999998E-3</v>
      </c>
      <c r="BJ3604">
        <v>7.5128E-3</v>
      </c>
      <c r="BK3604">
        <v>3.7802000000000001E-3</v>
      </c>
      <c r="BL3604">
        <v>3.6514999999999998E-3</v>
      </c>
      <c r="BM3604">
        <v>-7.4633E-3</v>
      </c>
      <c r="BN3604">
        <v>3.3799999999999998E-4</v>
      </c>
      <c r="BO3604">
        <v>1.13431E-2</v>
      </c>
      <c r="BP3604">
        <v>2.7433000000000002E-3</v>
      </c>
      <c r="BQ3604">
        <v>-5.1714999999999999E-3</v>
      </c>
      <c r="BR3604">
        <v>-9.0282000000000001E-3</v>
      </c>
      <c r="BS3604">
        <v>-2.0480700000000001E-2</v>
      </c>
      <c r="BT3604">
        <v>-1.9599399999999999E-2</v>
      </c>
      <c r="BU3604">
        <v>-2.4190799999999998E-2</v>
      </c>
      <c r="BV3604">
        <v>-1.0460000000000001E-2</v>
      </c>
      <c r="BW3604">
        <v>-1.24396E-2</v>
      </c>
      <c r="BX3604">
        <v>-2.8578900000000001E-2</v>
      </c>
      <c r="BY3604">
        <v>6.1909699999999998E-2</v>
      </c>
      <c r="BZ3604">
        <v>0.1028606</v>
      </c>
      <c r="CA3604">
        <v>-0.1198567</v>
      </c>
      <c r="CB3604">
        <v>-6.5923300000000004E-2</v>
      </c>
      <c r="CC3604">
        <v>-1.6109100000000001E-2</v>
      </c>
      <c r="CD3604">
        <v>-7.7372999999999999E-3</v>
      </c>
      <c r="CE3604">
        <v>4.7361E-3</v>
      </c>
      <c r="CF3604">
        <v>1.4764899999999999E-2</v>
      </c>
      <c r="CG3604">
        <v>1.3087400000000001E-2</v>
      </c>
      <c r="CH3604">
        <v>1.1292399999999999E-2</v>
      </c>
      <c r="CI3604">
        <v>7.2161999999999999E-3</v>
      </c>
      <c r="CJ3604">
        <v>6.8488000000000004E-3</v>
      </c>
      <c r="CK3604">
        <v>-4.1152999999999997E-3</v>
      </c>
      <c r="CL3604">
        <v>4.1616999999999999E-3</v>
      </c>
      <c r="CM3604">
        <v>1.5473799999999999E-2</v>
      </c>
      <c r="CN3604">
        <v>7.0343000000000003E-3</v>
      </c>
      <c r="CO3604">
        <v>-4.7469999999999999E-4</v>
      </c>
      <c r="CP3604">
        <v>-3.7956000000000001E-3</v>
      </c>
      <c r="CQ3604">
        <v>-1.4441600000000001E-2</v>
      </c>
      <c r="CR3604">
        <v>-1.28831E-2</v>
      </c>
      <c r="CS3604">
        <v>-1.6977699999999998E-2</v>
      </c>
      <c r="CT3604">
        <v>-2.7734999999999999E-3</v>
      </c>
      <c r="CU3604">
        <v>-4.4174000000000001E-3</v>
      </c>
      <c r="CV3604">
        <v>-2.0210700000000002E-2</v>
      </c>
      <c r="CW3604">
        <v>7.0184499999999997E-2</v>
      </c>
      <c r="CX3604">
        <v>0.11078250000000001</v>
      </c>
      <c r="CY3604">
        <v>-0.11217009999999999</v>
      </c>
      <c r="CZ3604">
        <v>-5.86104E-2</v>
      </c>
      <c r="DA3604">
        <v>-9.4769999999999993E-3</v>
      </c>
      <c r="DB3604">
        <v>-1.9317E-3</v>
      </c>
      <c r="DC3604">
        <v>1.00225E-2</v>
      </c>
      <c r="DD3604">
        <v>1.9511299999999999E-2</v>
      </c>
      <c r="DE3604">
        <v>1.7288999999999999E-2</v>
      </c>
      <c r="DF3604">
        <v>1.50721E-2</v>
      </c>
      <c r="DG3604">
        <v>1.0652200000000001E-2</v>
      </c>
      <c r="DH3604">
        <v>1.0046100000000001E-2</v>
      </c>
      <c r="DI3604">
        <v>-7.6729999999999995E-4</v>
      </c>
      <c r="DJ3604">
        <v>7.9854999999999995E-3</v>
      </c>
      <c r="DK3604">
        <v>1.96046E-2</v>
      </c>
      <c r="DL3604">
        <v>1.13253E-2</v>
      </c>
      <c r="DM3604">
        <v>4.2221000000000003E-3</v>
      </c>
      <c r="DN3604">
        <v>1.4369999999999999E-3</v>
      </c>
      <c r="DO3604">
        <v>-8.4025999999999997E-3</v>
      </c>
      <c r="DP3604">
        <v>-6.1668000000000001E-3</v>
      </c>
      <c r="DQ3604">
        <v>-9.7646E-3</v>
      </c>
      <c r="DR3604">
        <v>4.9129999999999998E-3</v>
      </c>
      <c r="DS3604">
        <v>3.6048999999999999E-3</v>
      </c>
      <c r="DT3604">
        <v>-1.1842500000000001E-2</v>
      </c>
      <c r="DU3604">
        <v>7.8459299999999996E-2</v>
      </c>
      <c r="DV3604">
        <v>0.1187044</v>
      </c>
      <c r="DW3604">
        <v>-0.10448350000000001</v>
      </c>
      <c r="DX3604">
        <v>-5.12974E-2</v>
      </c>
      <c r="DY3604">
        <v>-2.8449E-3</v>
      </c>
      <c r="DZ3604">
        <v>3.8739999999999998E-3</v>
      </c>
      <c r="EA3604">
        <v>1.7655199999999999E-2</v>
      </c>
      <c r="EB3604">
        <v>2.63644E-2</v>
      </c>
      <c r="EC3604">
        <v>2.3355500000000001E-2</v>
      </c>
      <c r="ED3604">
        <v>2.05293E-2</v>
      </c>
      <c r="EE3604">
        <v>1.5613200000000001E-2</v>
      </c>
      <c r="EF3604">
        <v>1.46625E-2</v>
      </c>
      <c r="EG3604">
        <v>4.0667000000000003E-3</v>
      </c>
      <c r="EH3604">
        <v>1.35064E-2</v>
      </c>
      <c r="EI3604">
        <v>2.55687E-2</v>
      </c>
      <c r="EJ3604">
        <v>1.7520899999999999E-2</v>
      </c>
      <c r="EK3604">
        <v>1.1003499999999999E-2</v>
      </c>
      <c r="EL3604">
        <v>8.992E-3</v>
      </c>
      <c r="EM3604">
        <v>3.168E-4</v>
      </c>
      <c r="EN3604">
        <v>3.5304999999999998E-3</v>
      </c>
      <c r="EO3604">
        <v>6.4999999999999997E-4</v>
      </c>
      <c r="EP3604">
        <v>1.60111E-2</v>
      </c>
      <c r="EQ3604">
        <v>1.51877E-2</v>
      </c>
      <c r="ER3604">
        <v>2.399E-4</v>
      </c>
      <c r="ES3604">
        <v>9.0406700000000007E-2</v>
      </c>
      <c r="ET3604">
        <v>0.13014229999999999</v>
      </c>
      <c r="EU3604">
        <v>-9.3385399999999993E-2</v>
      </c>
      <c r="EV3604">
        <v>-4.0738700000000003E-2</v>
      </c>
      <c r="EW3604">
        <v>6.7308000000000003E-3</v>
      </c>
      <c r="EX3604">
        <v>1.22565E-2</v>
      </c>
      <c r="EY3604">
        <v>70.788229999999999</v>
      </c>
      <c r="EZ3604">
        <v>69.229320000000001</v>
      </c>
      <c r="FA3604">
        <v>67.950410000000005</v>
      </c>
      <c r="FB3604">
        <v>66.735590000000002</v>
      </c>
      <c r="FC3604">
        <v>65.605270000000004</v>
      </c>
      <c r="FD3604">
        <v>65.225129999999993</v>
      </c>
      <c r="FE3604">
        <v>65.296980000000005</v>
      </c>
      <c r="FF3604">
        <v>66.116489999999999</v>
      </c>
      <c r="FG3604">
        <v>68.691230000000004</v>
      </c>
      <c r="FH3604">
        <v>72.541979999999995</v>
      </c>
      <c r="FI3604">
        <v>76.922169999999994</v>
      </c>
      <c r="FJ3604">
        <v>81.029809999999998</v>
      </c>
      <c r="FK3604">
        <v>84.358450000000005</v>
      </c>
      <c r="FL3604">
        <v>87.624709999999993</v>
      </c>
      <c r="FM3604">
        <v>90.708730000000003</v>
      </c>
      <c r="FN3604">
        <v>92.929770000000005</v>
      </c>
      <c r="FO3604">
        <v>93.840429999999998</v>
      </c>
      <c r="FP3604">
        <v>93.129660000000001</v>
      </c>
      <c r="FQ3604">
        <v>90.635459999999995</v>
      </c>
      <c r="FR3604">
        <v>86.375100000000003</v>
      </c>
      <c r="FS3604">
        <v>81.441850000000002</v>
      </c>
      <c r="FT3604">
        <v>77.548310000000001</v>
      </c>
      <c r="FU3604">
        <v>74.68938</v>
      </c>
      <c r="FV3604">
        <v>72.059910000000002</v>
      </c>
      <c r="FW3604">
        <v>0.12628159999999999</v>
      </c>
      <c r="FX3604">
        <v>1.09225E-2</v>
      </c>
      <c r="FY3604">
        <v>1.09225E-2</v>
      </c>
      <c r="FZ3604">
        <v>0</v>
      </c>
      <c r="GA3604">
        <v>0</v>
      </c>
    </row>
    <row r="3605" spans="1:183" x14ac:dyDescent="0.3">
      <c r="A3605" t="s">
        <v>63</v>
      </c>
      <c r="B3605" t="s">
        <v>53</v>
      </c>
      <c r="C3605" t="s">
        <v>54</v>
      </c>
      <c r="D3605" s="6">
        <v>44789</v>
      </c>
      <c r="E3605" s="46">
        <v>20</v>
      </c>
      <c r="F3605">
        <v>21</v>
      </c>
      <c r="G3605">
        <v>20</v>
      </c>
      <c r="H3605">
        <v>21</v>
      </c>
      <c r="I3605">
        <v>9114</v>
      </c>
      <c r="J3605">
        <v>66411</v>
      </c>
      <c r="K3605">
        <v>1.108895</v>
      </c>
      <c r="L3605">
        <v>0.94310130000000003</v>
      </c>
      <c r="M3605">
        <v>0.83340570000000003</v>
      </c>
      <c r="N3605">
        <v>0.75959989999999999</v>
      </c>
      <c r="O3605">
        <v>0.72922869999999995</v>
      </c>
      <c r="P3605">
        <v>0.73287360000000001</v>
      </c>
      <c r="Q3605">
        <v>0.76288420000000001</v>
      </c>
      <c r="R3605">
        <v>0.70776519999999998</v>
      </c>
      <c r="S3605">
        <v>0.64485499999999996</v>
      </c>
      <c r="T3605">
        <v>0.66228770000000003</v>
      </c>
      <c r="U3605">
        <v>0.74813410000000002</v>
      </c>
      <c r="V3605">
        <v>0.90656950000000003</v>
      </c>
      <c r="W3605">
        <v>1.169457</v>
      </c>
      <c r="X3605">
        <v>1.4746570000000001</v>
      </c>
      <c r="Y3605">
        <v>1.808109</v>
      </c>
      <c r="Z3605">
        <v>2.1924160000000001</v>
      </c>
      <c r="AA3605">
        <v>2.5563940000000001</v>
      </c>
      <c r="AB3605">
        <v>2.9186169999999998</v>
      </c>
      <c r="AC3605">
        <v>3.1031759999999999</v>
      </c>
      <c r="AD3605">
        <v>3.008804</v>
      </c>
      <c r="AE3605">
        <v>2.7082630000000001</v>
      </c>
      <c r="AF3605">
        <v>2.3866540000000001</v>
      </c>
      <c r="AG3605">
        <v>1.9357949999999999</v>
      </c>
      <c r="AH3605">
        <v>1.550457</v>
      </c>
      <c r="AI3605">
        <v>-1.58178E-2</v>
      </c>
      <c r="AJ3605">
        <v>-8.7799000000000002E-3</v>
      </c>
      <c r="AK3605">
        <v>-1.4034400000000001E-2</v>
      </c>
      <c r="AL3605">
        <v>-9.9255999999999997E-3</v>
      </c>
      <c r="AM3605">
        <v>-5.019E-3</v>
      </c>
      <c r="AN3605">
        <v>-6.6785000000000004E-3</v>
      </c>
      <c r="AO3605">
        <v>-1.37029E-2</v>
      </c>
      <c r="AP3605">
        <v>-6.8009000000000003E-3</v>
      </c>
      <c r="AQ3605">
        <v>-8.1363000000000008E-3</v>
      </c>
      <c r="AR3605">
        <v>-1.43383E-2</v>
      </c>
      <c r="AS3605">
        <v>-1.9630600000000002E-2</v>
      </c>
      <c r="AT3605">
        <v>-3.5237699999999997E-2</v>
      </c>
      <c r="AU3605">
        <v>-2.3441699999999999E-2</v>
      </c>
      <c r="AV3605">
        <v>-3.0003800000000001E-2</v>
      </c>
      <c r="AW3605">
        <v>-3.4333099999999998E-2</v>
      </c>
      <c r="AX3605">
        <v>-3.6536300000000001E-2</v>
      </c>
      <c r="AY3605">
        <v>-6.10302E-2</v>
      </c>
      <c r="AZ3605">
        <v>-3.34256E-2</v>
      </c>
      <c r="BA3605">
        <v>-4.0057700000000002E-2</v>
      </c>
      <c r="BB3605">
        <v>0.18665000000000001</v>
      </c>
      <c r="BC3605">
        <v>0.17436570000000001</v>
      </c>
      <c r="BD3605">
        <v>-0.184058</v>
      </c>
      <c r="BE3605">
        <v>-0.15295030000000001</v>
      </c>
      <c r="BF3605">
        <v>-9.0839699999999995E-2</v>
      </c>
      <c r="BG3605">
        <v>-7.9238999999999993E-3</v>
      </c>
      <c r="BH3605">
        <v>-1.6486000000000001E-3</v>
      </c>
      <c r="BI3605">
        <v>-7.6629000000000003E-3</v>
      </c>
      <c r="BJ3605">
        <v>-4.1860999999999999E-3</v>
      </c>
      <c r="BK3605">
        <v>2.522E-4</v>
      </c>
      <c r="BL3605">
        <v>-1.7122000000000001E-3</v>
      </c>
      <c r="BM3605">
        <v>-8.6268000000000004E-3</v>
      </c>
      <c r="BN3605">
        <v>-1.3221000000000001E-3</v>
      </c>
      <c r="BO3605">
        <v>-2.1656000000000002E-3</v>
      </c>
      <c r="BP3605">
        <v>-7.7613999999999999E-3</v>
      </c>
      <c r="BQ3605">
        <v>-1.2257499999999999E-2</v>
      </c>
      <c r="BR3605">
        <v>-2.6586599999999998E-2</v>
      </c>
      <c r="BS3605">
        <v>-1.3628899999999999E-2</v>
      </c>
      <c r="BT3605">
        <v>-1.91833E-2</v>
      </c>
      <c r="BU3605">
        <v>-2.2850800000000001E-2</v>
      </c>
      <c r="BV3605">
        <v>-2.45259E-2</v>
      </c>
      <c r="BW3605">
        <v>-4.8663900000000003E-2</v>
      </c>
      <c r="BX3605">
        <v>-2.0819600000000001E-2</v>
      </c>
      <c r="BY3605">
        <v>-2.7268899999999999E-2</v>
      </c>
      <c r="BZ3605">
        <v>0.1991531</v>
      </c>
      <c r="CA3605">
        <v>0.1861023</v>
      </c>
      <c r="CB3605">
        <v>-0.17172270000000001</v>
      </c>
      <c r="CC3605">
        <v>-0.1416868</v>
      </c>
      <c r="CD3605">
        <v>-8.0904799999999999E-2</v>
      </c>
      <c r="CE3605">
        <v>-2.4566000000000002E-3</v>
      </c>
      <c r="CF3605">
        <v>3.2905E-3</v>
      </c>
      <c r="CG3605">
        <v>-3.2499E-3</v>
      </c>
      <c r="CH3605">
        <v>-2.1100000000000001E-4</v>
      </c>
      <c r="CI3605">
        <v>3.9028999999999999E-3</v>
      </c>
      <c r="CJ3605">
        <v>1.7274E-3</v>
      </c>
      <c r="CK3605">
        <v>-5.1111000000000004E-3</v>
      </c>
      <c r="CL3605">
        <v>2.4726000000000001E-3</v>
      </c>
      <c r="CM3605">
        <v>1.9697999999999998E-3</v>
      </c>
      <c r="CN3605">
        <v>-3.2063E-3</v>
      </c>
      <c r="CO3605">
        <v>-7.1507999999999997E-3</v>
      </c>
      <c r="CP3605">
        <v>-2.0594999999999999E-2</v>
      </c>
      <c r="CQ3605">
        <v>-6.8326000000000003E-3</v>
      </c>
      <c r="CR3605">
        <v>-1.1689099999999999E-2</v>
      </c>
      <c r="CS3605">
        <v>-1.48982E-2</v>
      </c>
      <c r="CT3605">
        <v>-1.62075E-2</v>
      </c>
      <c r="CU3605">
        <v>-4.0099000000000003E-2</v>
      </c>
      <c r="CV3605">
        <v>-1.2088700000000001E-2</v>
      </c>
      <c r="CW3605">
        <v>-1.8411500000000001E-2</v>
      </c>
      <c r="CX3605">
        <v>0.20781269999999999</v>
      </c>
      <c r="CY3605">
        <v>0.19423099999999999</v>
      </c>
      <c r="CZ3605">
        <v>-0.1631793</v>
      </c>
      <c r="DA3605">
        <v>-0.1338857</v>
      </c>
      <c r="DB3605">
        <v>-7.4023900000000004E-2</v>
      </c>
      <c r="DC3605">
        <v>3.0106999999999998E-3</v>
      </c>
      <c r="DD3605">
        <v>8.2296000000000001E-3</v>
      </c>
      <c r="DE3605">
        <v>1.163E-3</v>
      </c>
      <c r="DF3605">
        <v>3.7642000000000001E-3</v>
      </c>
      <c r="DG3605">
        <v>7.5537E-3</v>
      </c>
      <c r="DH3605">
        <v>5.1671E-3</v>
      </c>
      <c r="DI3605">
        <v>-1.5954999999999999E-3</v>
      </c>
      <c r="DJ3605">
        <v>6.2671999999999997E-3</v>
      </c>
      <c r="DK3605">
        <v>6.1050999999999996E-3</v>
      </c>
      <c r="DL3605">
        <v>1.3488E-3</v>
      </c>
      <c r="DM3605">
        <v>-2.0441999999999999E-3</v>
      </c>
      <c r="DN3605">
        <v>-1.46033E-2</v>
      </c>
      <c r="DO3605">
        <v>-3.6300000000000001E-5</v>
      </c>
      <c r="DP3605">
        <v>-4.1948999999999997E-3</v>
      </c>
      <c r="DQ3605">
        <v>-6.9455999999999997E-3</v>
      </c>
      <c r="DR3605">
        <v>-7.8890999999999996E-3</v>
      </c>
      <c r="DS3605">
        <v>-3.1534199999999998E-2</v>
      </c>
      <c r="DT3605">
        <v>-3.3579E-3</v>
      </c>
      <c r="DU3605">
        <v>-9.554E-3</v>
      </c>
      <c r="DV3605">
        <v>0.21647230000000001</v>
      </c>
      <c r="DW3605">
        <v>0.2023597</v>
      </c>
      <c r="DX3605">
        <v>-0.15463589999999999</v>
      </c>
      <c r="DY3605">
        <v>-0.12608469999999999</v>
      </c>
      <c r="DZ3605">
        <v>-6.7143099999999997E-2</v>
      </c>
      <c r="EA3605">
        <v>1.09046E-2</v>
      </c>
      <c r="EB3605">
        <v>1.53609E-2</v>
      </c>
      <c r="EC3605">
        <v>7.5345000000000004E-3</v>
      </c>
      <c r="ED3605">
        <v>9.5037000000000003E-3</v>
      </c>
      <c r="EE3605">
        <v>1.2824800000000001E-2</v>
      </c>
      <c r="EF3605">
        <v>1.0133400000000001E-2</v>
      </c>
      <c r="EG3605">
        <v>3.4805999999999999E-3</v>
      </c>
      <c r="EH3605">
        <v>1.1745999999999999E-2</v>
      </c>
      <c r="EI3605">
        <v>1.2075799999999999E-2</v>
      </c>
      <c r="EJ3605">
        <v>7.9257000000000008E-3</v>
      </c>
      <c r="EK3605">
        <v>5.3290000000000004E-3</v>
      </c>
      <c r="EL3605">
        <v>-5.9522000000000004E-3</v>
      </c>
      <c r="EM3605">
        <v>9.7765000000000005E-3</v>
      </c>
      <c r="EN3605">
        <v>6.6255999999999997E-3</v>
      </c>
      <c r="EO3605">
        <v>4.5367999999999997E-3</v>
      </c>
      <c r="EP3605">
        <v>4.1212999999999996E-3</v>
      </c>
      <c r="EQ3605">
        <v>-1.9167900000000002E-2</v>
      </c>
      <c r="ER3605">
        <v>9.2481000000000004E-3</v>
      </c>
      <c r="ES3605">
        <v>3.2347999999999999E-3</v>
      </c>
      <c r="ET3605">
        <v>0.2289754</v>
      </c>
      <c r="EU3605">
        <v>0.21409619999999999</v>
      </c>
      <c r="EV3605">
        <v>-0.1423006</v>
      </c>
      <c r="EW3605">
        <v>-0.1148212</v>
      </c>
      <c r="EX3605">
        <v>-5.7208200000000001E-2</v>
      </c>
      <c r="EY3605">
        <v>76.671869999999998</v>
      </c>
      <c r="EZ3605">
        <v>75.096909999999994</v>
      </c>
      <c r="FA3605">
        <v>73.500219999999999</v>
      </c>
      <c r="FB3605">
        <v>72.590829999999997</v>
      </c>
      <c r="FC3605">
        <v>71.029539999999997</v>
      </c>
      <c r="FD3605">
        <v>69.902699999999996</v>
      </c>
      <c r="FE3605">
        <v>69.577550000000002</v>
      </c>
      <c r="FF3605">
        <v>71.811210000000003</v>
      </c>
      <c r="FG3605">
        <v>76.844999999999999</v>
      </c>
      <c r="FH3605">
        <v>82.065659999999994</v>
      </c>
      <c r="FI3605">
        <v>86.733270000000005</v>
      </c>
      <c r="FJ3605">
        <v>90.500439999999998</v>
      </c>
      <c r="FK3605">
        <v>94.722650000000002</v>
      </c>
      <c r="FL3605">
        <v>98.155379999999994</v>
      </c>
      <c r="FM3605">
        <v>100.8219</v>
      </c>
      <c r="FN3605">
        <v>102.39190000000001</v>
      </c>
      <c r="FO3605">
        <v>103.1705</v>
      </c>
      <c r="FP3605">
        <v>103.366</v>
      </c>
      <c r="FQ3605">
        <v>101.93040000000001</v>
      </c>
      <c r="FR3605">
        <v>98.153220000000005</v>
      </c>
      <c r="FS3605">
        <v>93.361490000000003</v>
      </c>
      <c r="FT3605">
        <v>89.922280000000001</v>
      </c>
      <c r="FU3605">
        <v>85.968140000000005</v>
      </c>
      <c r="FV3605">
        <v>82.354190000000003</v>
      </c>
      <c r="FW3605">
        <v>0.12623529999999999</v>
      </c>
      <c r="FX3605">
        <v>1.13244E-2</v>
      </c>
      <c r="FY3605">
        <v>1.13244E-2</v>
      </c>
      <c r="FZ3605">
        <v>0</v>
      </c>
      <c r="GA3605">
        <v>0</v>
      </c>
    </row>
    <row r="3606" spans="1:183" x14ac:dyDescent="0.3">
      <c r="A3606" t="s">
        <v>63</v>
      </c>
      <c r="B3606" t="s">
        <v>53</v>
      </c>
      <c r="C3606" t="s">
        <v>54</v>
      </c>
      <c r="D3606" s="6">
        <v>44790</v>
      </c>
      <c r="E3606" s="46">
        <v>17</v>
      </c>
      <c r="F3606">
        <v>19</v>
      </c>
      <c r="G3606">
        <v>18</v>
      </c>
      <c r="H3606">
        <v>19</v>
      </c>
      <c r="I3606">
        <v>8168</v>
      </c>
      <c r="J3606">
        <v>66395</v>
      </c>
      <c r="K3606">
        <v>1.290178</v>
      </c>
      <c r="L3606">
        <v>1.1074600000000001</v>
      </c>
      <c r="M3606">
        <v>0.97950979999999999</v>
      </c>
      <c r="N3606">
        <v>0.88315290000000002</v>
      </c>
      <c r="O3606">
        <v>0.83742360000000005</v>
      </c>
      <c r="P3606">
        <v>0.83403680000000002</v>
      </c>
      <c r="Q3606">
        <v>0.86609080000000005</v>
      </c>
      <c r="R3606">
        <v>0.8203049</v>
      </c>
      <c r="S3606">
        <v>0.7676248</v>
      </c>
      <c r="T3606">
        <v>0.82275869999999995</v>
      </c>
      <c r="U3606">
        <v>0.91765929999999996</v>
      </c>
      <c r="V3606">
        <v>1.0651170000000001</v>
      </c>
      <c r="W3606">
        <v>1.219322</v>
      </c>
      <c r="X3606">
        <v>1.4359660000000001</v>
      </c>
      <c r="Y3606">
        <v>1.6142000000000001</v>
      </c>
      <c r="Z3606">
        <v>1.746523</v>
      </c>
      <c r="AA3606">
        <v>1.8973</v>
      </c>
      <c r="AB3606">
        <v>2.079561</v>
      </c>
      <c r="AC3606">
        <v>2.2659250000000002</v>
      </c>
      <c r="AD3606">
        <v>2.2061359999999999</v>
      </c>
      <c r="AE3606">
        <v>2.0299710000000002</v>
      </c>
      <c r="AF3606">
        <v>1.8550899999999999</v>
      </c>
      <c r="AG3606">
        <v>1.530446</v>
      </c>
      <c r="AH3606">
        <v>1.249897</v>
      </c>
      <c r="AI3606">
        <v>-4.8645399999999998E-2</v>
      </c>
      <c r="AJ3606">
        <v>-3.1813099999999997E-2</v>
      </c>
      <c r="AK3606">
        <v>-1.31497E-2</v>
      </c>
      <c r="AL3606">
        <v>-1.29105E-2</v>
      </c>
      <c r="AM3606">
        <v>-8.4180000000000001E-3</v>
      </c>
      <c r="AN3606">
        <v>-2.1544799999999999E-2</v>
      </c>
      <c r="AO3606">
        <v>-2.9281600000000001E-2</v>
      </c>
      <c r="AP3606">
        <v>-3.3959900000000001E-2</v>
      </c>
      <c r="AQ3606">
        <v>-4.0574600000000002E-2</v>
      </c>
      <c r="AR3606">
        <v>-3.6605499999999999E-2</v>
      </c>
      <c r="AS3606">
        <v>-5.4637499999999999E-2</v>
      </c>
      <c r="AT3606">
        <v>-6.3168500000000002E-2</v>
      </c>
      <c r="AU3606">
        <v>-7.6698299999999997E-2</v>
      </c>
      <c r="AV3606">
        <v>-6.8086800000000003E-2</v>
      </c>
      <c r="AW3606">
        <v>-8.6545300000000006E-2</v>
      </c>
      <c r="AX3606">
        <v>-6.1127399999999998E-2</v>
      </c>
      <c r="AY3606">
        <v>6.10676E-2</v>
      </c>
      <c r="AZ3606">
        <v>0.1245062</v>
      </c>
      <c r="BA3606">
        <v>0.12311039999999999</v>
      </c>
      <c r="BB3606">
        <v>-0.1831467</v>
      </c>
      <c r="BC3606">
        <v>-0.11066819999999999</v>
      </c>
      <c r="BD3606">
        <v>-3.55952E-2</v>
      </c>
      <c r="BE3606">
        <v>-4.1036999999999997E-2</v>
      </c>
      <c r="BF3606">
        <v>-1.04352E-2</v>
      </c>
      <c r="BG3606">
        <v>-3.9425000000000002E-2</v>
      </c>
      <c r="BH3606">
        <v>-2.34767E-2</v>
      </c>
      <c r="BI3606">
        <v>-5.7564000000000001E-3</v>
      </c>
      <c r="BJ3606">
        <v>-6.1199000000000002E-3</v>
      </c>
      <c r="BK3606">
        <v>-2.2669999999999999E-3</v>
      </c>
      <c r="BL3606">
        <v>-1.55292E-2</v>
      </c>
      <c r="BM3606">
        <v>-2.3202299999999999E-2</v>
      </c>
      <c r="BN3606">
        <v>-2.7289000000000001E-2</v>
      </c>
      <c r="BO3606">
        <v>-3.3327200000000001E-2</v>
      </c>
      <c r="BP3606">
        <v>-2.85679E-2</v>
      </c>
      <c r="BQ3606">
        <v>-4.5666600000000002E-2</v>
      </c>
      <c r="BR3606">
        <v>-5.29834E-2</v>
      </c>
      <c r="BS3606">
        <v>-6.5839200000000001E-2</v>
      </c>
      <c r="BT3606">
        <v>-5.60984E-2</v>
      </c>
      <c r="BU3606">
        <v>-7.3452000000000003E-2</v>
      </c>
      <c r="BV3606">
        <v>-4.7676299999999998E-2</v>
      </c>
      <c r="BW3606">
        <v>7.4900599999999998E-2</v>
      </c>
      <c r="BX3606">
        <v>0.1374948</v>
      </c>
      <c r="BY3606">
        <v>0.13577259999999999</v>
      </c>
      <c r="BZ3606">
        <v>-0.17061770000000001</v>
      </c>
      <c r="CA3606">
        <v>-9.9310899999999994E-2</v>
      </c>
      <c r="CB3606">
        <v>-2.4840299999999999E-2</v>
      </c>
      <c r="CC3606">
        <v>-3.1464100000000002E-2</v>
      </c>
      <c r="CD3606">
        <v>-2.0037000000000002E-3</v>
      </c>
      <c r="CE3606">
        <v>-3.3038999999999999E-2</v>
      </c>
      <c r="CF3606">
        <v>-1.7703E-2</v>
      </c>
      <c r="CG3606">
        <v>-6.357E-4</v>
      </c>
      <c r="CH3606">
        <v>-1.4166000000000001E-3</v>
      </c>
      <c r="CI3606">
        <v>1.9930999999999998E-3</v>
      </c>
      <c r="CJ3606">
        <v>-1.1362799999999999E-2</v>
      </c>
      <c r="CK3606">
        <v>-1.89918E-2</v>
      </c>
      <c r="CL3606">
        <v>-2.26687E-2</v>
      </c>
      <c r="CM3606">
        <v>-2.8307599999999999E-2</v>
      </c>
      <c r="CN3606">
        <v>-2.30011E-2</v>
      </c>
      <c r="CO3606">
        <v>-3.94534E-2</v>
      </c>
      <c r="CP3606">
        <v>-4.5929200000000003E-2</v>
      </c>
      <c r="CQ3606">
        <v>-5.8318200000000001E-2</v>
      </c>
      <c r="CR3606">
        <v>-4.7795400000000002E-2</v>
      </c>
      <c r="CS3606">
        <v>-6.4383599999999999E-2</v>
      </c>
      <c r="CT3606">
        <v>-3.8360100000000001E-2</v>
      </c>
      <c r="CU3606">
        <v>8.4481299999999995E-2</v>
      </c>
      <c r="CV3606">
        <v>0.1464907</v>
      </c>
      <c r="CW3606">
        <v>0.14454239999999999</v>
      </c>
      <c r="CX3606">
        <v>-0.16194020000000001</v>
      </c>
      <c r="CY3606">
        <v>-9.1444899999999996E-2</v>
      </c>
      <c r="CZ3606">
        <v>-1.7391500000000001E-2</v>
      </c>
      <c r="DA3606">
        <v>-2.4833899999999999E-2</v>
      </c>
      <c r="DB3606">
        <v>3.8359000000000002E-3</v>
      </c>
      <c r="DC3606">
        <v>-2.6653E-2</v>
      </c>
      <c r="DD3606">
        <v>-1.1929199999999999E-2</v>
      </c>
      <c r="DE3606">
        <v>4.4849E-3</v>
      </c>
      <c r="DF3606">
        <v>3.2866000000000002E-3</v>
      </c>
      <c r="DG3606">
        <v>6.2532999999999998E-3</v>
      </c>
      <c r="DH3606">
        <v>-7.1964000000000004E-3</v>
      </c>
      <c r="DI3606">
        <v>-1.4781300000000001E-2</v>
      </c>
      <c r="DJ3606">
        <v>-1.8048499999999999E-2</v>
      </c>
      <c r="DK3606">
        <v>-2.3288099999999999E-2</v>
      </c>
      <c r="DL3606">
        <v>-1.74343E-2</v>
      </c>
      <c r="DM3606">
        <v>-3.3240199999999998E-2</v>
      </c>
      <c r="DN3606">
        <v>-3.8875100000000003E-2</v>
      </c>
      <c r="DO3606">
        <v>-5.0797299999999997E-2</v>
      </c>
      <c r="DP3606">
        <v>-3.9492300000000001E-2</v>
      </c>
      <c r="DQ3606">
        <v>-5.5315299999999998E-2</v>
      </c>
      <c r="DR3606">
        <v>-2.9043800000000002E-2</v>
      </c>
      <c r="DS3606">
        <v>9.4062000000000007E-2</v>
      </c>
      <c r="DT3606">
        <v>0.1554866</v>
      </c>
      <c r="DU3606">
        <v>0.15331220000000001</v>
      </c>
      <c r="DV3606">
        <v>-0.1532626</v>
      </c>
      <c r="DW3606">
        <v>-8.3579000000000001E-2</v>
      </c>
      <c r="DX3606">
        <v>-9.9427000000000005E-3</v>
      </c>
      <c r="DY3606">
        <v>-1.82037E-2</v>
      </c>
      <c r="DZ3606">
        <v>9.6755000000000001E-3</v>
      </c>
      <c r="EA3606">
        <v>-1.7432699999999999E-2</v>
      </c>
      <c r="EB3606">
        <v>-3.5929E-3</v>
      </c>
      <c r="EC3606">
        <v>1.18783E-2</v>
      </c>
      <c r="ED3606">
        <v>1.0077300000000001E-2</v>
      </c>
      <c r="EE3606">
        <v>1.2404200000000001E-2</v>
      </c>
      <c r="EF3606">
        <v>-1.1808999999999999E-3</v>
      </c>
      <c r="EG3606">
        <v>-8.7021000000000008E-3</v>
      </c>
      <c r="EH3606">
        <v>-1.13775E-2</v>
      </c>
      <c r="EI3606">
        <v>-1.6040599999999999E-2</v>
      </c>
      <c r="EJ3606">
        <v>-9.3966999999999992E-3</v>
      </c>
      <c r="EK3606">
        <v>-2.42694E-2</v>
      </c>
      <c r="EL3606">
        <v>-2.869E-2</v>
      </c>
      <c r="EM3606">
        <v>-3.99382E-2</v>
      </c>
      <c r="EN3606">
        <v>-2.7504000000000001E-2</v>
      </c>
      <c r="EO3606">
        <v>-4.2222000000000003E-2</v>
      </c>
      <c r="EP3606">
        <v>-1.5592699999999999E-2</v>
      </c>
      <c r="EQ3606">
        <v>0.107895</v>
      </c>
      <c r="ER3606">
        <v>0.16847529999999999</v>
      </c>
      <c r="ES3606">
        <v>0.16597439999999999</v>
      </c>
      <c r="ET3606">
        <v>-0.14073359999999999</v>
      </c>
      <c r="EU3606">
        <v>-7.22217E-2</v>
      </c>
      <c r="EV3606">
        <v>8.1220000000000001E-4</v>
      </c>
      <c r="EW3606">
        <v>-8.6307999999999992E-3</v>
      </c>
      <c r="EX3606">
        <v>1.8107100000000001E-2</v>
      </c>
      <c r="EY3606">
        <v>80.458619999999996</v>
      </c>
      <c r="EZ3606">
        <v>79.339969999999994</v>
      </c>
      <c r="FA3606">
        <v>77.990070000000003</v>
      </c>
      <c r="FB3606">
        <v>76.335160000000002</v>
      </c>
      <c r="FC3606">
        <v>76.118459999999999</v>
      </c>
      <c r="FD3606">
        <v>75.784899999999993</v>
      </c>
      <c r="FE3606">
        <v>74.690240000000003</v>
      </c>
      <c r="FF3606">
        <v>76.288359999999997</v>
      </c>
      <c r="FG3606">
        <v>80.494759999999999</v>
      </c>
      <c r="FH3606">
        <v>84.242909999999995</v>
      </c>
      <c r="FI3606">
        <v>85.681489999999997</v>
      </c>
      <c r="FJ3606">
        <v>88.293040000000005</v>
      </c>
      <c r="FK3606">
        <v>91.691720000000004</v>
      </c>
      <c r="FL3606">
        <v>92.467870000000005</v>
      </c>
      <c r="FM3606">
        <v>92.795940000000002</v>
      </c>
      <c r="FN3606">
        <v>92.297979999999995</v>
      </c>
      <c r="FO3606">
        <v>91.796499999999995</v>
      </c>
      <c r="FP3606">
        <v>92.690860000000001</v>
      </c>
      <c r="FQ3606">
        <v>92.846140000000005</v>
      </c>
      <c r="FR3606">
        <v>90.365809999999996</v>
      </c>
      <c r="FS3606">
        <v>86.684629999999999</v>
      </c>
      <c r="FT3606">
        <v>83.529660000000007</v>
      </c>
      <c r="FU3606">
        <v>80.790700000000001</v>
      </c>
      <c r="FV3606">
        <v>78.653679999999994</v>
      </c>
      <c r="FW3606">
        <v>0.13377339999999999</v>
      </c>
      <c r="FX3606">
        <v>1.00429E-2</v>
      </c>
      <c r="FY3606">
        <v>1.19787E-2</v>
      </c>
      <c r="FZ3606">
        <v>0</v>
      </c>
      <c r="GA3606">
        <v>0</v>
      </c>
    </row>
    <row r="3607" spans="1:183" x14ac:dyDescent="0.3">
      <c r="A3607" t="s">
        <v>63</v>
      </c>
      <c r="B3607" t="s">
        <v>53</v>
      </c>
      <c r="C3607" t="s">
        <v>54</v>
      </c>
      <c r="D3607" s="6">
        <v>44792</v>
      </c>
      <c r="FZ3607">
        <v>0</v>
      </c>
      <c r="GA3607">
        <v>1</v>
      </c>
    </row>
    <row r="3608" spans="1:183" x14ac:dyDescent="0.3">
      <c r="A3608" t="s">
        <v>63</v>
      </c>
      <c r="B3608" t="s">
        <v>53</v>
      </c>
      <c r="C3608" t="s">
        <v>54</v>
      </c>
      <c r="D3608" s="6">
        <v>44806</v>
      </c>
      <c r="FZ3608">
        <v>0</v>
      </c>
      <c r="GA3608">
        <v>1</v>
      </c>
    </row>
    <row r="3609" spans="1:183" x14ac:dyDescent="0.3">
      <c r="A3609" t="s">
        <v>63</v>
      </c>
      <c r="B3609" t="s">
        <v>53</v>
      </c>
      <c r="C3609" t="s">
        <v>54</v>
      </c>
      <c r="D3609" s="6">
        <v>44809</v>
      </c>
      <c r="E3609" s="46">
        <v>19</v>
      </c>
      <c r="F3609">
        <v>22</v>
      </c>
      <c r="G3609">
        <v>19</v>
      </c>
      <c r="H3609">
        <v>20</v>
      </c>
      <c r="I3609">
        <v>9070</v>
      </c>
      <c r="J3609">
        <v>66062</v>
      </c>
      <c r="K3609">
        <v>1.2775669999999999</v>
      </c>
      <c r="L3609">
        <v>1.0972489999999999</v>
      </c>
      <c r="M3609">
        <v>0.97117290000000001</v>
      </c>
      <c r="N3609">
        <v>0.88006479999999998</v>
      </c>
      <c r="O3609">
        <v>0.82624350000000002</v>
      </c>
      <c r="P3609">
        <v>0.80522470000000002</v>
      </c>
      <c r="Q3609">
        <v>0.80818210000000001</v>
      </c>
      <c r="R3609">
        <v>0.80109929999999996</v>
      </c>
      <c r="S3609">
        <v>0.86115719999999996</v>
      </c>
      <c r="T3609">
        <v>0.98851359999999999</v>
      </c>
      <c r="U3609">
        <v>1.1918930000000001</v>
      </c>
      <c r="V3609">
        <v>1.4777979999999999</v>
      </c>
      <c r="W3609">
        <v>1.8057179999999999</v>
      </c>
      <c r="X3609">
        <v>2.1223320000000001</v>
      </c>
      <c r="Y3609">
        <v>2.425316</v>
      </c>
      <c r="Z3609">
        <v>2.7728820000000001</v>
      </c>
      <c r="AA3609">
        <v>3.1152570000000002</v>
      </c>
      <c r="AB3609">
        <v>3.4141659999999998</v>
      </c>
      <c r="AC3609">
        <v>3.5406909999999998</v>
      </c>
      <c r="AD3609">
        <v>3.3722590000000001</v>
      </c>
      <c r="AE3609">
        <v>3.098973</v>
      </c>
      <c r="AF3609">
        <v>2.7870659999999998</v>
      </c>
      <c r="AG3609">
        <v>2.3620459999999999</v>
      </c>
      <c r="AH3609">
        <v>1.9706859999999999</v>
      </c>
      <c r="AI3609">
        <v>-7.3264000000000003E-3</v>
      </c>
      <c r="AJ3609">
        <v>-9.4376000000000008E-3</v>
      </c>
      <c r="AK3609">
        <v>-4.3416000000000001E-3</v>
      </c>
      <c r="AL3609">
        <v>-2.5918E-3</v>
      </c>
      <c r="AM3609">
        <v>-1.0857E-3</v>
      </c>
      <c r="AN3609">
        <v>-1.51039E-2</v>
      </c>
      <c r="AO3609">
        <v>-4.1562099999999998E-2</v>
      </c>
      <c r="AP3609">
        <v>-3.7819100000000001E-2</v>
      </c>
      <c r="AQ3609">
        <v>4.4259E-3</v>
      </c>
      <c r="AR3609">
        <v>1.3096200000000001E-2</v>
      </c>
      <c r="AS3609">
        <v>1.5034499999999999E-2</v>
      </c>
      <c r="AT3609">
        <v>3.1169599999999999E-2</v>
      </c>
      <c r="AU3609">
        <v>3.2323299999999999E-2</v>
      </c>
      <c r="AV3609">
        <v>5.5840000000000002E-4</v>
      </c>
      <c r="AW3609">
        <v>-7.0136699999999996E-2</v>
      </c>
      <c r="AX3609">
        <v>-0.10401100000000001</v>
      </c>
      <c r="AY3609">
        <v>-0.11321970000000001</v>
      </c>
      <c r="AZ3609">
        <v>-0.12292930000000001</v>
      </c>
      <c r="BA3609">
        <v>0.29308020000000001</v>
      </c>
      <c r="BB3609">
        <v>0.31321589999999999</v>
      </c>
      <c r="BC3609">
        <v>8.2801399999999997E-2</v>
      </c>
      <c r="BD3609">
        <v>-8.7263800000000002E-2</v>
      </c>
      <c r="BE3609">
        <v>-0.21628459999999999</v>
      </c>
      <c r="BF3609">
        <v>-0.1636677</v>
      </c>
      <c r="BG3609">
        <v>2.2767999999999998E-3</v>
      </c>
      <c r="BH3609">
        <v>-6.7770000000000005E-4</v>
      </c>
      <c r="BI3609">
        <v>3.5051000000000001E-3</v>
      </c>
      <c r="BJ3609">
        <v>4.4818999999999996E-3</v>
      </c>
      <c r="BK3609">
        <v>5.4787000000000004E-3</v>
      </c>
      <c r="BL3609">
        <v>-8.7521000000000005E-3</v>
      </c>
      <c r="BM3609">
        <v>-3.5111000000000003E-2</v>
      </c>
      <c r="BN3609">
        <v>-3.0753200000000001E-2</v>
      </c>
      <c r="BO3609">
        <v>1.2735399999999999E-2</v>
      </c>
      <c r="BP3609">
        <v>2.2795300000000001E-2</v>
      </c>
      <c r="BQ3609">
        <v>2.61745E-2</v>
      </c>
      <c r="BR3609">
        <v>4.3770000000000003E-2</v>
      </c>
      <c r="BS3609">
        <v>4.5975299999999997E-2</v>
      </c>
      <c r="BT3609">
        <v>1.5010300000000001E-2</v>
      </c>
      <c r="BU3609">
        <v>-5.5159399999999997E-2</v>
      </c>
      <c r="BV3609">
        <v>-8.8598399999999994E-2</v>
      </c>
      <c r="BW3609">
        <v>-9.73575E-2</v>
      </c>
      <c r="BX3609">
        <v>-0.10690819999999999</v>
      </c>
      <c r="BY3609">
        <v>0.30879380000000001</v>
      </c>
      <c r="BZ3609">
        <v>0.32817350000000001</v>
      </c>
      <c r="CA3609">
        <v>9.7205100000000003E-2</v>
      </c>
      <c r="CB3609">
        <v>-7.3000399999999993E-2</v>
      </c>
      <c r="CC3609">
        <v>-0.20226420000000001</v>
      </c>
      <c r="CD3609">
        <v>-0.15071870000000001</v>
      </c>
      <c r="CE3609">
        <v>8.9279000000000008E-3</v>
      </c>
      <c r="CF3609">
        <v>5.3893999999999999E-3</v>
      </c>
      <c r="CG3609">
        <v>8.9397000000000001E-3</v>
      </c>
      <c r="CH3609">
        <v>9.3811999999999993E-3</v>
      </c>
      <c r="CI3609">
        <v>1.00251E-2</v>
      </c>
      <c r="CJ3609">
        <v>-4.3528999999999998E-3</v>
      </c>
      <c r="CK3609">
        <v>-3.0642900000000001E-2</v>
      </c>
      <c r="CL3609">
        <v>-2.5859400000000001E-2</v>
      </c>
      <c r="CM3609">
        <v>1.84905E-2</v>
      </c>
      <c r="CN3609">
        <v>2.9512900000000002E-2</v>
      </c>
      <c r="CO3609">
        <v>3.3890099999999999E-2</v>
      </c>
      <c r="CP3609">
        <v>5.2496899999999999E-2</v>
      </c>
      <c r="CQ3609">
        <v>5.5430699999999999E-2</v>
      </c>
      <c r="CR3609">
        <v>2.5019599999999999E-2</v>
      </c>
      <c r="CS3609">
        <v>-4.4786199999999998E-2</v>
      </c>
      <c r="CT3609">
        <v>-7.7923699999999999E-2</v>
      </c>
      <c r="CU3609">
        <v>-8.6371400000000001E-2</v>
      </c>
      <c r="CV3609">
        <v>-9.5812099999999997E-2</v>
      </c>
      <c r="CW3609">
        <v>0.31967689999999999</v>
      </c>
      <c r="CX3609">
        <v>0.33853309999999998</v>
      </c>
      <c r="CY3609">
        <v>0.1071811</v>
      </c>
      <c r="CZ3609">
        <v>-6.31216E-2</v>
      </c>
      <c r="DA3609">
        <v>-0.19255369999999999</v>
      </c>
      <c r="DB3609">
        <v>-0.1417503</v>
      </c>
      <c r="DC3609">
        <v>1.5579000000000001E-2</v>
      </c>
      <c r="DD3609">
        <v>1.14565E-2</v>
      </c>
      <c r="DE3609">
        <v>1.43743E-2</v>
      </c>
      <c r="DF3609">
        <v>1.42804E-2</v>
      </c>
      <c r="DG3609">
        <v>1.4571600000000001E-2</v>
      </c>
      <c r="DH3609">
        <v>4.6300000000000001E-5</v>
      </c>
      <c r="DI3609">
        <v>-2.6174900000000001E-2</v>
      </c>
      <c r="DJ3609">
        <v>-2.0965600000000001E-2</v>
      </c>
      <c r="DK3609">
        <v>2.4245699999999999E-2</v>
      </c>
      <c r="DL3609">
        <v>3.6230600000000002E-2</v>
      </c>
      <c r="DM3609">
        <v>4.16056E-2</v>
      </c>
      <c r="DN3609">
        <v>6.1223899999999998E-2</v>
      </c>
      <c r="DO3609">
        <v>6.4886100000000002E-2</v>
      </c>
      <c r="DP3609">
        <v>3.5028900000000002E-2</v>
      </c>
      <c r="DQ3609">
        <v>-3.4412999999999999E-2</v>
      </c>
      <c r="DR3609">
        <v>-6.7249000000000003E-2</v>
      </c>
      <c r="DS3609">
        <v>-7.5385400000000005E-2</v>
      </c>
      <c r="DT3609">
        <v>-8.4716E-2</v>
      </c>
      <c r="DU3609">
        <v>0.33056010000000002</v>
      </c>
      <c r="DV3609">
        <v>0.3488927</v>
      </c>
      <c r="DW3609">
        <v>0.1171571</v>
      </c>
      <c r="DX3609">
        <v>-5.3242900000000003E-2</v>
      </c>
      <c r="DY3609">
        <v>-0.18284310000000001</v>
      </c>
      <c r="DZ3609">
        <v>-0.13278190000000001</v>
      </c>
      <c r="EA3609">
        <v>2.5182199999999998E-2</v>
      </c>
      <c r="EB3609">
        <v>2.0216399999999999E-2</v>
      </c>
      <c r="EC3609">
        <v>2.2221000000000001E-2</v>
      </c>
      <c r="ED3609">
        <v>2.13542E-2</v>
      </c>
      <c r="EE3609">
        <v>2.1135999999999999E-2</v>
      </c>
      <c r="EF3609">
        <v>6.398E-3</v>
      </c>
      <c r="EG3609">
        <v>-1.97237E-2</v>
      </c>
      <c r="EH3609">
        <v>-1.38996E-2</v>
      </c>
      <c r="EI3609">
        <v>3.2555199999999999E-2</v>
      </c>
      <c r="EJ3609">
        <v>4.5929699999999997E-2</v>
      </c>
      <c r="EK3609">
        <v>5.2745599999999997E-2</v>
      </c>
      <c r="EL3609">
        <v>7.3824200000000006E-2</v>
      </c>
      <c r="EM3609">
        <v>7.8538200000000002E-2</v>
      </c>
      <c r="EN3609">
        <v>4.9480799999999998E-2</v>
      </c>
      <c r="EO3609">
        <v>-1.94357E-2</v>
      </c>
      <c r="EP3609">
        <v>-5.1836399999999998E-2</v>
      </c>
      <c r="EQ3609">
        <v>-5.9523199999999998E-2</v>
      </c>
      <c r="ER3609">
        <v>-6.8694900000000003E-2</v>
      </c>
      <c r="ES3609">
        <v>0.34627370000000002</v>
      </c>
      <c r="ET3609">
        <v>0.36385020000000001</v>
      </c>
      <c r="EU3609">
        <v>0.13156080000000001</v>
      </c>
      <c r="EV3609">
        <v>-3.89795E-2</v>
      </c>
      <c r="EW3609">
        <v>-0.16882269999999999</v>
      </c>
      <c r="EX3609">
        <v>-0.11983290000000001</v>
      </c>
      <c r="EY3609">
        <v>80.980379999999997</v>
      </c>
      <c r="EZ3609">
        <v>79.202920000000006</v>
      </c>
      <c r="FA3609">
        <v>77.686750000000004</v>
      </c>
      <c r="FB3609">
        <v>76.576139999999995</v>
      </c>
      <c r="FC3609">
        <v>76.140900000000002</v>
      </c>
      <c r="FD3609">
        <v>75.530069999999995</v>
      </c>
      <c r="FE3609">
        <v>74.368830000000003</v>
      </c>
      <c r="FF3609">
        <v>74.677409999999995</v>
      </c>
      <c r="FG3609">
        <v>79.290800000000004</v>
      </c>
      <c r="FH3609">
        <v>85.102320000000006</v>
      </c>
      <c r="FI3609">
        <v>90.268289999999993</v>
      </c>
      <c r="FJ3609">
        <v>95.528009999999995</v>
      </c>
      <c r="FK3609">
        <v>100.03789999999999</v>
      </c>
      <c r="FL3609">
        <v>103.76860000000001</v>
      </c>
      <c r="FM3609">
        <v>106.7683</v>
      </c>
      <c r="FN3609">
        <v>108.756</v>
      </c>
      <c r="FO3609">
        <v>109.50020000000001</v>
      </c>
      <c r="FP3609">
        <v>108.88549999999999</v>
      </c>
      <c r="FQ3609">
        <v>107.05419999999999</v>
      </c>
      <c r="FR3609">
        <v>101.9657</v>
      </c>
      <c r="FS3609">
        <v>97.834540000000004</v>
      </c>
      <c r="FT3609">
        <v>94.664569999999998</v>
      </c>
      <c r="FU3609">
        <v>91.211039999999997</v>
      </c>
      <c r="FV3609">
        <v>88.703649999999996</v>
      </c>
      <c r="FW3609">
        <v>0.18536749999999999</v>
      </c>
      <c r="FX3609">
        <v>9.8034999999999997E-3</v>
      </c>
      <c r="FY3609">
        <v>1.43263E-2</v>
      </c>
      <c r="FZ3609">
        <v>0</v>
      </c>
      <c r="GA3609">
        <v>0</v>
      </c>
    </row>
    <row r="3610" spans="1:183" x14ac:dyDescent="0.3">
      <c r="A3610" t="s">
        <v>63</v>
      </c>
      <c r="B3610" t="s">
        <v>53</v>
      </c>
      <c r="C3610" t="s">
        <v>54</v>
      </c>
      <c r="D3610" s="6">
        <v>44810</v>
      </c>
      <c r="E3610" s="46">
        <v>18</v>
      </c>
      <c r="F3610">
        <v>21</v>
      </c>
      <c r="G3610">
        <v>18</v>
      </c>
      <c r="H3610">
        <v>20</v>
      </c>
      <c r="I3610">
        <v>9059</v>
      </c>
      <c r="J3610">
        <v>65981</v>
      </c>
      <c r="K3610">
        <v>1.689255</v>
      </c>
      <c r="L3610">
        <v>1.4626969999999999</v>
      </c>
      <c r="M3610">
        <v>1.3058650000000001</v>
      </c>
      <c r="N3610">
        <v>1.1813910000000001</v>
      </c>
      <c r="O3610">
        <v>1.101445</v>
      </c>
      <c r="P3610">
        <v>1.0749169999999999</v>
      </c>
      <c r="Q3610">
        <v>1.098198</v>
      </c>
      <c r="R3610">
        <v>1.0908880000000001</v>
      </c>
      <c r="S3610">
        <v>1.0679399999999999</v>
      </c>
      <c r="T3610">
        <v>1.1820550000000001</v>
      </c>
      <c r="U3610">
        <v>1.3743110000000001</v>
      </c>
      <c r="V3610">
        <v>1.6083670000000001</v>
      </c>
      <c r="W3610">
        <v>1.9278960000000001</v>
      </c>
      <c r="X3610">
        <v>2.259207</v>
      </c>
      <c r="Y3610">
        <v>2.5863800000000001</v>
      </c>
      <c r="Z3610">
        <v>2.9385520000000001</v>
      </c>
      <c r="AA3610">
        <v>3.2106780000000001</v>
      </c>
      <c r="AB3610">
        <v>3.4676420000000001</v>
      </c>
      <c r="AC3610">
        <v>3.4198019999999998</v>
      </c>
      <c r="AD3610">
        <v>3.2621060000000002</v>
      </c>
      <c r="AE3610">
        <v>3.038033</v>
      </c>
      <c r="AF3610">
        <v>2.7696350000000001</v>
      </c>
      <c r="AG3610">
        <v>2.3774169999999999</v>
      </c>
      <c r="AH3610">
        <v>1.9892369999999999</v>
      </c>
      <c r="AI3610">
        <v>-0.1475813</v>
      </c>
      <c r="AJ3610">
        <v>-0.11266809999999999</v>
      </c>
      <c r="AK3610">
        <v>-9.2830899999999994E-2</v>
      </c>
      <c r="AL3610">
        <v>-7.9714199999999999E-2</v>
      </c>
      <c r="AM3610">
        <v>-6.7263000000000003E-2</v>
      </c>
      <c r="AN3610">
        <v>-5.2757800000000001E-2</v>
      </c>
      <c r="AO3610">
        <v>-6.3805600000000004E-2</v>
      </c>
      <c r="AP3610">
        <v>-4.3219100000000003E-2</v>
      </c>
      <c r="AQ3610">
        <v>-5.96649E-2</v>
      </c>
      <c r="AR3610">
        <v>-5.27708E-2</v>
      </c>
      <c r="AS3610">
        <v>-3.9163400000000001E-2</v>
      </c>
      <c r="AT3610">
        <v>-5.6268199999999997E-2</v>
      </c>
      <c r="AU3610">
        <v>-6.4000500000000002E-2</v>
      </c>
      <c r="AV3610">
        <v>-6.4149300000000006E-2</v>
      </c>
      <c r="AW3610">
        <v>-9.7928100000000004E-2</v>
      </c>
      <c r="AX3610">
        <v>-0.12750800000000001</v>
      </c>
      <c r="AY3610">
        <v>-0.149425</v>
      </c>
      <c r="AZ3610">
        <v>0.16317950000000001</v>
      </c>
      <c r="BA3610">
        <v>0.29699890000000001</v>
      </c>
      <c r="BB3610">
        <v>0.2468764</v>
      </c>
      <c r="BC3610">
        <v>3.7155999999999999E-3</v>
      </c>
      <c r="BD3610">
        <v>-0.21951580000000001</v>
      </c>
      <c r="BE3610">
        <v>-0.1802337</v>
      </c>
      <c r="BF3610">
        <v>-0.16096240000000001</v>
      </c>
      <c r="BG3610">
        <v>-0.13574649999999999</v>
      </c>
      <c r="BH3610">
        <v>-0.1017363</v>
      </c>
      <c r="BI3610">
        <v>-8.2678699999999994E-2</v>
      </c>
      <c r="BJ3610">
        <v>-7.0487900000000006E-2</v>
      </c>
      <c r="BK3610">
        <v>-5.8770000000000003E-2</v>
      </c>
      <c r="BL3610">
        <v>-4.4594300000000003E-2</v>
      </c>
      <c r="BM3610">
        <v>-5.5430699999999999E-2</v>
      </c>
      <c r="BN3610">
        <v>-3.4288800000000001E-2</v>
      </c>
      <c r="BO3610">
        <v>-4.96131E-2</v>
      </c>
      <c r="BP3610">
        <v>-4.1805200000000001E-2</v>
      </c>
      <c r="BQ3610">
        <v>-2.7209500000000001E-2</v>
      </c>
      <c r="BR3610">
        <v>-4.3216600000000001E-2</v>
      </c>
      <c r="BS3610">
        <v>-4.9996400000000003E-2</v>
      </c>
      <c r="BT3610">
        <v>-4.96435E-2</v>
      </c>
      <c r="BU3610">
        <v>-8.2982100000000003E-2</v>
      </c>
      <c r="BV3610">
        <v>-0.11237179999999999</v>
      </c>
      <c r="BW3610">
        <v>-0.1342952</v>
      </c>
      <c r="BX3610">
        <v>0.1782898</v>
      </c>
      <c r="BY3610">
        <v>0.31260359999999998</v>
      </c>
      <c r="BZ3610">
        <v>0.26102999999999998</v>
      </c>
      <c r="CA3610">
        <v>1.7123900000000001E-2</v>
      </c>
      <c r="CB3610">
        <v>-0.2059021</v>
      </c>
      <c r="CC3610">
        <v>-0.1671919</v>
      </c>
      <c r="CD3610">
        <v>-0.14865419999999999</v>
      </c>
      <c r="CE3610">
        <v>-0.12754979999999999</v>
      </c>
      <c r="CF3610">
        <v>-9.4164999999999999E-2</v>
      </c>
      <c r="CG3610">
        <v>-7.5647199999999998E-2</v>
      </c>
      <c r="CH3610">
        <v>-6.4097799999999996E-2</v>
      </c>
      <c r="CI3610">
        <v>-5.2887700000000003E-2</v>
      </c>
      <c r="CJ3610">
        <v>-3.8940299999999997E-2</v>
      </c>
      <c r="CK3610">
        <v>-4.9630399999999998E-2</v>
      </c>
      <c r="CL3610">
        <v>-2.8103800000000002E-2</v>
      </c>
      <c r="CM3610">
        <v>-4.26512E-2</v>
      </c>
      <c r="CN3610">
        <v>-3.4210400000000002E-2</v>
      </c>
      <c r="CO3610">
        <v>-1.8930300000000001E-2</v>
      </c>
      <c r="CP3610">
        <v>-3.4177100000000002E-2</v>
      </c>
      <c r="CQ3610">
        <v>-4.0297199999999998E-2</v>
      </c>
      <c r="CR3610">
        <v>-3.9596800000000001E-2</v>
      </c>
      <c r="CS3610">
        <v>-7.2630600000000003E-2</v>
      </c>
      <c r="CT3610">
        <v>-0.10188850000000001</v>
      </c>
      <c r="CU3610">
        <v>-0.1238163</v>
      </c>
      <c r="CV3610">
        <v>0.18875510000000001</v>
      </c>
      <c r="CW3610">
        <v>0.32341130000000001</v>
      </c>
      <c r="CX3610">
        <v>0.27083269999999998</v>
      </c>
      <c r="CY3610">
        <v>2.64105E-2</v>
      </c>
      <c r="CZ3610">
        <v>-0.19647329999999999</v>
      </c>
      <c r="DA3610">
        <v>-0.1581592</v>
      </c>
      <c r="DB3610">
        <v>-0.14012959999999999</v>
      </c>
      <c r="DC3610">
        <v>-0.1193531</v>
      </c>
      <c r="DD3610">
        <v>-8.6593699999999996E-2</v>
      </c>
      <c r="DE3610">
        <v>-6.8615800000000005E-2</v>
      </c>
      <c r="DF3610">
        <v>-5.7707599999999998E-2</v>
      </c>
      <c r="DG3610">
        <v>-4.7005400000000003E-2</v>
      </c>
      <c r="DH3610">
        <v>-3.3286299999999998E-2</v>
      </c>
      <c r="DI3610">
        <v>-4.3830000000000001E-2</v>
      </c>
      <c r="DJ3610">
        <v>-2.1918699999999999E-2</v>
      </c>
      <c r="DK3610">
        <v>-3.56893E-2</v>
      </c>
      <c r="DL3610">
        <v>-2.66156E-2</v>
      </c>
      <c r="DM3610">
        <v>-1.06511E-2</v>
      </c>
      <c r="DN3610">
        <v>-2.51376E-2</v>
      </c>
      <c r="DO3610">
        <v>-3.0598E-2</v>
      </c>
      <c r="DP3610">
        <v>-2.9550199999999999E-2</v>
      </c>
      <c r="DQ3610">
        <v>-6.2279000000000001E-2</v>
      </c>
      <c r="DR3610">
        <v>-9.1405200000000006E-2</v>
      </c>
      <c r="DS3610">
        <v>-0.1133374</v>
      </c>
      <c r="DT3610">
        <v>0.19922049999999999</v>
      </c>
      <c r="DU3610">
        <v>0.33421899999999999</v>
      </c>
      <c r="DV3610">
        <v>0.28063539999999998</v>
      </c>
      <c r="DW3610">
        <v>3.5697100000000002E-2</v>
      </c>
      <c r="DX3610">
        <v>-0.1870444</v>
      </c>
      <c r="DY3610">
        <v>-0.1491265</v>
      </c>
      <c r="DZ3610">
        <v>-0.131605</v>
      </c>
      <c r="EA3610">
        <v>-0.1075184</v>
      </c>
      <c r="EB3610">
        <v>-7.5661900000000004E-2</v>
      </c>
      <c r="EC3610">
        <v>-5.8463500000000002E-2</v>
      </c>
      <c r="ED3610">
        <v>-4.8481299999999998E-2</v>
      </c>
      <c r="EE3610">
        <v>-3.8512299999999999E-2</v>
      </c>
      <c r="EF3610">
        <v>-2.5122700000000001E-2</v>
      </c>
      <c r="EG3610">
        <v>-3.5455199999999999E-2</v>
      </c>
      <c r="EH3610">
        <v>-1.2988400000000001E-2</v>
      </c>
      <c r="EI3610">
        <v>-2.5637500000000001E-2</v>
      </c>
      <c r="EJ3610">
        <v>-1.5649900000000001E-2</v>
      </c>
      <c r="EK3610">
        <v>1.3028E-3</v>
      </c>
      <c r="EL3610">
        <v>-1.2086E-2</v>
      </c>
      <c r="EM3610">
        <v>-1.6593900000000002E-2</v>
      </c>
      <c r="EN3610">
        <v>-1.5044399999999999E-2</v>
      </c>
      <c r="EO3610">
        <v>-4.7333100000000003E-2</v>
      </c>
      <c r="EP3610">
        <v>-7.6269000000000003E-2</v>
      </c>
      <c r="EQ3610">
        <v>-9.8207600000000006E-2</v>
      </c>
      <c r="ER3610">
        <v>0.21433079999999999</v>
      </c>
      <c r="ES3610">
        <v>0.34982360000000001</v>
      </c>
      <c r="ET3610">
        <v>0.29478900000000002</v>
      </c>
      <c r="EU3610">
        <v>4.9105500000000003E-2</v>
      </c>
      <c r="EV3610">
        <v>-0.17343069999999999</v>
      </c>
      <c r="EW3610">
        <v>-0.1360846</v>
      </c>
      <c r="EX3610">
        <v>-0.11929679999999999</v>
      </c>
      <c r="EY3610">
        <v>85.892690000000002</v>
      </c>
      <c r="EZ3610">
        <v>84.653509999999997</v>
      </c>
      <c r="FA3610">
        <v>83.249300000000005</v>
      </c>
      <c r="FB3610">
        <v>82.164199999999994</v>
      </c>
      <c r="FC3610">
        <v>80.859070000000003</v>
      </c>
      <c r="FD3610">
        <v>80.358230000000006</v>
      </c>
      <c r="FE3610">
        <v>79.679000000000002</v>
      </c>
      <c r="FF3610">
        <v>81.428979999999996</v>
      </c>
      <c r="FG3610">
        <v>87.372699999999995</v>
      </c>
      <c r="FH3610">
        <v>92.16592</v>
      </c>
      <c r="FI3610">
        <v>96.412390000000002</v>
      </c>
      <c r="FJ3610">
        <v>100.6831</v>
      </c>
      <c r="FK3610">
        <v>104.178</v>
      </c>
      <c r="FL3610">
        <v>107.52979999999999</v>
      </c>
      <c r="FM3610">
        <v>109.7195</v>
      </c>
      <c r="FN3610">
        <v>111.7843</v>
      </c>
      <c r="FO3610">
        <v>111.5498</v>
      </c>
      <c r="FP3610">
        <v>109.9033</v>
      </c>
      <c r="FQ3610">
        <v>107.0879</v>
      </c>
      <c r="FR3610">
        <v>100.3961</v>
      </c>
      <c r="FS3610">
        <v>94.729990000000001</v>
      </c>
      <c r="FT3610">
        <v>92.471779999999995</v>
      </c>
      <c r="FU3610">
        <v>90.228039999999993</v>
      </c>
      <c r="FV3610">
        <v>87.680229999999995</v>
      </c>
      <c r="FW3610">
        <v>0.1929968</v>
      </c>
      <c r="FX3610">
        <v>9.6374000000000008E-3</v>
      </c>
      <c r="FY3610">
        <v>1.14138E-2</v>
      </c>
      <c r="FZ3610">
        <v>0</v>
      </c>
      <c r="GA3610">
        <v>0</v>
      </c>
    </row>
    <row r="3611" spans="1:183" x14ac:dyDescent="0.3">
      <c r="A3611" t="s">
        <v>63</v>
      </c>
      <c r="B3611" t="s">
        <v>53</v>
      </c>
      <c r="C3611" t="s">
        <v>54</v>
      </c>
      <c r="D3611" s="6">
        <v>44811</v>
      </c>
      <c r="E3611" s="46">
        <v>17</v>
      </c>
      <c r="F3611">
        <v>20</v>
      </c>
      <c r="G3611">
        <v>17</v>
      </c>
      <c r="H3611">
        <v>20</v>
      </c>
      <c r="I3611">
        <v>9051</v>
      </c>
      <c r="J3611">
        <v>65923</v>
      </c>
      <c r="K3611">
        <v>1.7033750000000001</v>
      </c>
      <c r="L3611">
        <v>1.476891</v>
      </c>
      <c r="M3611">
        <v>1.315895</v>
      </c>
      <c r="N3611">
        <v>1.1866239999999999</v>
      </c>
      <c r="O3611">
        <v>1.0963499999999999</v>
      </c>
      <c r="P3611">
        <v>1.059483</v>
      </c>
      <c r="Q3611">
        <v>1.078014</v>
      </c>
      <c r="R3611">
        <v>1.0534300000000001</v>
      </c>
      <c r="S3611">
        <v>0.99972740000000004</v>
      </c>
      <c r="T3611">
        <v>1.0568470000000001</v>
      </c>
      <c r="U3611">
        <v>1.194116</v>
      </c>
      <c r="V3611">
        <v>1.3827560000000001</v>
      </c>
      <c r="W3611">
        <v>1.627839</v>
      </c>
      <c r="X3611">
        <v>1.8859600000000001</v>
      </c>
      <c r="Y3611">
        <v>2.1923360000000001</v>
      </c>
      <c r="Z3611">
        <v>2.517388</v>
      </c>
      <c r="AA3611">
        <v>2.7957700000000001</v>
      </c>
      <c r="AB3611">
        <v>3.0394459999999999</v>
      </c>
      <c r="AC3611">
        <v>3.1166770000000001</v>
      </c>
      <c r="AD3611">
        <v>2.9358209999999998</v>
      </c>
      <c r="AE3611">
        <v>2.6886839999999999</v>
      </c>
      <c r="AF3611">
        <v>2.4468969999999999</v>
      </c>
      <c r="AG3611">
        <v>2.0769060000000001</v>
      </c>
      <c r="AH3611">
        <v>1.7283010000000001</v>
      </c>
      <c r="AI3611">
        <v>-0.1447485</v>
      </c>
      <c r="AJ3611">
        <v>-0.109011</v>
      </c>
      <c r="AK3611">
        <v>-7.6303599999999999E-2</v>
      </c>
      <c r="AL3611">
        <v>-6.2076699999999999E-2</v>
      </c>
      <c r="AM3611">
        <v>-4.9711900000000003E-2</v>
      </c>
      <c r="AN3611">
        <v>-4.75012E-2</v>
      </c>
      <c r="AO3611">
        <v>-5.5905099999999999E-2</v>
      </c>
      <c r="AP3611">
        <v>-5.3013600000000001E-2</v>
      </c>
      <c r="AQ3611">
        <v>-7.4224999999999999E-2</v>
      </c>
      <c r="AR3611">
        <v>-5.88476E-2</v>
      </c>
      <c r="AS3611">
        <v>-6.2297499999999999E-2</v>
      </c>
      <c r="AT3611">
        <v>-3.9018499999999998E-2</v>
      </c>
      <c r="AU3611">
        <v>-3.76634E-2</v>
      </c>
      <c r="AV3611">
        <v>-7.3352899999999999E-2</v>
      </c>
      <c r="AW3611">
        <v>-7.7458299999999994E-2</v>
      </c>
      <c r="AX3611">
        <v>-8.2392499999999994E-2</v>
      </c>
      <c r="AY3611">
        <v>0.16517680000000001</v>
      </c>
      <c r="AZ3611">
        <v>0.28158139999999998</v>
      </c>
      <c r="BA3611">
        <v>0.26869140000000002</v>
      </c>
      <c r="BB3611">
        <v>0.20922070000000001</v>
      </c>
      <c r="BC3611">
        <v>-0.26748749999999999</v>
      </c>
      <c r="BD3611">
        <v>-0.26498450000000001</v>
      </c>
      <c r="BE3611">
        <v>-0.19219829999999999</v>
      </c>
      <c r="BF3611">
        <v>-0.12164270000000001</v>
      </c>
      <c r="BG3611">
        <v>-0.13304170000000001</v>
      </c>
      <c r="BH3611">
        <v>-9.8196400000000003E-2</v>
      </c>
      <c r="BI3611">
        <v>-6.6359799999999997E-2</v>
      </c>
      <c r="BJ3611">
        <v>-5.2975500000000002E-2</v>
      </c>
      <c r="BK3611">
        <v>-4.1302100000000001E-2</v>
      </c>
      <c r="BL3611">
        <v>-3.9580999999999998E-2</v>
      </c>
      <c r="BM3611">
        <v>-4.7847899999999999E-2</v>
      </c>
      <c r="BN3611">
        <v>-4.4199700000000001E-2</v>
      </c>
      <c r="BO3611">
        <v>-6.4827599999999999E-2</v>
      </c>
      <c r="BP3611">
        <v>-4.8867800000000003E-2</v>
      </c>
      <c r="BQ3611">
        <v>-5.1392399999999998E-2</v>
      </c>
      <c r="BR3611">
        <v>-2.76473E-2</v>
      </c>
      <c r="BS3611">
        <v>-2.5647099999999999E-2</v>
      </c>
      <c r="BT3611">
        <v>-6.0574000000000003E-2</v>
      </c>
      <c r="BU3611">
        <v>-6.4327200000000001E-2</v>
      </c>
      <c r="BV3611">
        <v>-6.9028800000000001E-2</v>
      </c>
      <c r="BW3611">
        <v>0.1787765</v>
      </c>
      <c r="BX3611">
        <v>0.29545650000000001</v>
      </c>
      <c r="BY3611">
        <v>0.28247679999999997</v>
      </c>
      <c r="BZ3611">
        <v>0.22192609999999999</v>
      </c>
      <c r="CA3611">
        <v>-0.25426910000000003</v>
      </c>
      <c r="CB3611">
        <v>-0.25178440000000002</v>
      </c>
      <c r="CC3611">
        <v>-0.17979919999999999</v>
      </c>
      <c r="CD3611">
        <v>-0.1102084</v>
      </c>
      <c r="CE3611">
        <v>-0.12493360000000001</v>
      </c>
      <c r="CF3611">
        <v>-9.0706300000000004E-2</v>
      </c>
      <c r="CG3611">
        <v>-5.9472799999999999E-2</v>
      </c>
      <c r="CH3611">
        <v>-4.6672100000000001E-2</v>
      </c>
      <c r="CI3611">
        <v>-3.5477500000000002E-2</v>
      </c>
      <c r="CJ3611">
        <v>-3.4095599999999997E-2</v>
      </c>
      <c r="CK3611">
        <v>-4.22675E-2</v>
      </c>
      <c r="CL3611">
        <v>-3.80951E-2</v>
      </c>
      <c r="CM3611">
        <v>-5.8319000000000003E-2</v>
      </c>
      <c r="CN3611">
        <v>-4.1955800000000001E-2</v>
      </c>
      <c r="CO3611">
        <v>-4.3839599999999999E-2</v>
      </c>
      <c r="CP3611">
        <v>-1.97717E-2</v>
      </c>
      <c r="CQ3611">
        <v>-1.7324599999999999E-2</v>
      </c>
      <c r="CR3611">
        <v>-5.17233E-2</v>
      </c>
      <c r="CS3611">
        <v>-5.52326E-2</v>
      </c>
      <c r="CT3611">
        <v>-5.9773199999999999E-2</v>
      </c>
      <c r="CU3611">
        <v>0.18819559999999999</v>
      </c>
      <c r="CV3611">
        <v>0.30506630000000001</v>
      </c>
      <c r="CW3611">
        <v>0.29202460000000002</v>
      </c>
      <c r="CX3611">
        <v>0.23072580000000001</v>
      </c>
      <c r="CY3611">
        <v>-0.2451141</v>
      </c>
      <c r="CZ3611">
        <v>-0.2426421</v>
      </c>
      <c r="DA3611">
        <v>-0.17121159999999999</v>
      </c>
      <c r="DB3611">
        <v>-0.102289</v>
      </c>
      <c r="DC3611">
        <v>-0.1168255</v>
      </c>
      <c r="DD3611">
        <v>-8.3216100000000001E-2</v>
      </c>
      <c r="DE3611">
        <v>-5.2585699999999999E-2</v>
      </c>
      <c r="DF3611">
        <v>-4.03687E-2</v>
      </c>
      <c r="DG3611">
        <v>-2.9652899999999999E-2</v>
      </c>
      <c r="DH3611">
        <v>-2.8610099999999999E-2</v>
      </c>
      <c r="DI3611">
        <v>-3.6687200000000003E-2</v>
      </c>
      <c r="DJ3611">
        <v>-3.1990600000000001E-2</v>
      </c>
      <c r="DK3611">
        <v>-5.18104E-2</v>
      </c>
      <c r="DL3611">
        <v>-3.50438E-2</v>
      </c>
      <c r="DM3611">
        <v>-3.6286800000000001E-2</v>
      </c>
      <c r="DN3611">
        <v>-1.1896E-2</v>
      </c>
      <c r="DO3611">
        <v>-9.0021000000000007E-3</v>
      </c>
      <c r="DP3611">
        <v>-4.28727E-2</v>
      </c>
      <c r="DQ3611">
        <v>-4.6137999999999998E-2</v>
      </c>
      <c r="DR3611">
        <v>-5.0517600000000003E-2</v>
      </c>
      <c r="DS3611">
        <v>0.1976147</v>
      </c>
      <c r="DT3611">
        <v>0.31467620000000002</v>
      </c>
      <c r="DU3611">
        <v>0.30157230000000002</v>
      </c>
      <c r="DV3611">
        <v>0.2395255</v>
      </c>
      <c r="DW3611">
        <v>-0.2359591</v>
      </c>
      <c r="DX3611">
        <v>-0.2334997</v>
      </c>
      <c r="DY3611">
        <v>-0.16262389999999999</v>
      </c>
      <c r="DZ3611">
        <v>-9.4369599999999998E-2</v>
      </c>
      <c r="EA3611">
        <v>-0.1051187</v>
      </c>
      <c r="EB3611">
        <v>-7.2401499999999994E-2</v>
      </c>
      <c r="EC3611">
        <v>-4.2641999999999999E-2</v>
      </c>
      <c r="ED3611">
        <v>-3.12676E-2</v>
      </c>
      <c r="EE3611">
        <v>-2.1243100000000001E-2</v>
      </c>
      <c r="EF3611">
        <v>-2.069E-2</v>
      </c>
      <c r="EG3611">
        <v>-2.8629999999999999E-2</v>
      </c>
      <c r="EH3611">
        <v>-2.3176599999999999E-2</v>
      </c>
      <c r="EI3611">
        <v>-4.2412999999999999E-2</v>
      </c>
      <c r="EJ3611">
        <v>-2.5063999999999999E-2</v>
      </c>
      <c r="EK3611">
        <v>-2.53817E-2</v>
      </c>
      <c r="EL3611">
        <v>-5.2479999999999996E-4</v>
      </c>
      <c r="EM3611">
        <v>3.0143000000000001E-3</v>
      </c>
      <c r="EN3611">
        <v>-3.0093700000000001E-2</v>
      </c>
      <c r="EO3611">
        <v>-3.3006899999999999E-2</v>
      </c>
      <c r="EP3611">
        <v>-3.7153899999999997E-2</v>
      </c>
      <c r="EQ3611">
        <v>0.2112144</v>
      </c>
      <c r="ER3611">
        <v>0.32855129999999999</v>
      </c>
      <c r="ES3611">
        <v>0.31535770000000002</v>
      </c>
      <c r="ET3611">
        <v>0.25223089999999998</v>
      </c>
      <c r="EU3611">
        <v>-0.22274070000000001</v>
      </c>
      <c r="EV3611">
        <v>-0.22029969999999999</v>
      </c>
      <c r="EW3611">
        <v>-0.15022479999999999</v>
      </c>
      <c r="EX3611">
        <v>-8.2935300000000003E-2</v>
      </c>
      <c r="EY3611">
        <v>85.947090000000003</v>
      </c>
      <c r="EZ3611">
        <v>84.967920000000007</v>
      </c>
      <c r="FA3611">
        <v>83.079970000000003</v>
      </c>
      <c r="FB3611">
        <v>82.611270000000005</v>
      </c>
      <c r="FC3611">
        <v>81.445700000000002</v>
      </c>
      <c r="FD3611">
        <v>79.543049999999994</v>
      </c>
      <c r="FE3611">
        <v>78.439300000000003</v>
      </c>
      <c r="FF3611">
        <v>79.027069999999995</v>
      </c>
      <c r="FG3611">
        <v>83.411060000000006</v>
      </c>
      <c r="FH3611">
        <v>88.566379999999995</v>
      </c>
      <c r="FI3611">
        <v>92.762090000000001</v>
      </c>
      <c r="FJ3611">
        <v>96.347179999999994</v>
      </c>
      <c r="FK3611">
        <v>99.907889999999995</v>
      </c>
      <c r="FL3611">
        <v>102.83880000000001</v>
      </c>
      <c r="FM3611">
        <v>104.9115</v>
      </c>
      <c r="FN3611">
        <v>105.5573</v>
      </c>
      <c r="FO3611">
        <v>105.7924</v>
      </c>
      <c r="FP3611">
        <v>104.8218</v>
      </c>
      <c r="FQ3611">
        <v>101.1692</v>
      </c>
      <c r="FR3611">
        <v>96.488690000000005</v>
      </c>
      <c r="FS3611">
        <v>92.843779999999995</v>
      </c>
      <c r="FT3611">
        <v>90.371409999999997</v>
      </c>
      <c r="FU3611">
        <v>87.319559999999996</v>
      </c>
      <c r="FV3611">
        <v>85.091999999999999</v>
      </c>
      <c r="FW3611">
        <v>0.16967019999999999</v>
      </c>
      <c r="FX3611">
        <v>8.9146E-3</v>
      </c>
      <c r="FY3611">
        <v>8.9146E-3</v>
      </c>
      <c r="FZ3611">
        <v>0</v>
      </c>
      <c r="GA3611">
        <v>0</v>
      </c>
    </row>
    <row r="3612" spans="1:183" x14ac:dyDescent="0.3">
      <c r="A3612" t="s">
        <v>63</v>
      </c>
      <c r="B3612" t="s">
        <v>53</v>
      </c>
      <c r="C3612" t="s">
        <v>54</v>
      </c>
      <c r="D3612" s="6">
        <v>44812</v>
      </c>
      <c r="E3612" s="46">
        <v>18</v>
      </c>
      <c r="F3612">
        <v>19</v>
      </c>
      <c r="G3612">
        <v>18</v>
      </c>
      <c r="H3612">
        <v>19</v>
      </c>
      <c r="I3612">
        <v>9047</v>
      </c>
      <c r="J3612">
        <v>65875</v>
      </c>
      <c r="K3612">
        <v>1.475384</v>
      </c>
      <c r="L3612">
        <v>1.2718510000000001</v>
      </c>
      <c r="M3612">
        <v>1.1290119999999999</v>
      </c>
      <c r="N3612">
        <v>1.0350969999999999</v>
      </c>
      <c r="O3612">
        <v>0.9715028</v>
      </c>
      <c r="P3612">
        <v>0.95778240000000003</v>
      </c>
      <c r="Q3612">
        <v>0.9980057</v>
      </c>
      <c r="R3612">
        <v>0.97634880000000002</v>
      </c>
      <c r="S3612">
        <v>0.90861890000000001</v>
      </c>
      <c r="T3612">
        <v>0.97976410000000003</v>
      </c>
      <c r="U3612">
        <v>1.132309</v>
      </c>
      <c r="V3612">
        <v>1.3681570000000001</v>
      </c>
      <c r="W3612">
        <v>1.6541110000000001</v>
      </c>
      <c r="X3612">
        <v>1.9786109999999999</v>
      </c>
      <c r="Y3612">
        <v>2.311258</v>
      </c>
      <c r="Z3612">
        <v>2.6908029999999998</v>
      </c>
      <c r="AA3612">
        <v>3.0254650000000001</v>
      </c>
      <c r="AB3612">
        <v>3.3335159999999999</v>
      </c>
      <c r="AC3612">
        <v>3.432312</v>
      </c>
      <c r="AD3612">
        <v>3.2308050000000001</v>
      </c>
      <c r="AE3612">
        <v>2.9626450000000002</v>
      </c>
      <c r="AF3612">
        <v>2.6576240000000002</v>
      </c>
      <c r="AG3612">
        <v>2.2885049999999998</v>
      </c>
      <c r="AH3612">
        <v>1.8947320000000001</v>
      </c>
      <c r="AI3612">
        <v>-8.8203599999999993E-2</v>
      </c>
      <c r="AJ3612">
        <v>-7.2825600000000004E-2</v>
      </c>
      <c r="AK3612">
        <v>-6.0566700000000001E-2</v>
      </c>
      <c r="AL3612">
        <v>-4.2971799999999997E-2</v>
      </c>
      <c r="AM3612">
        <v>-3.4139299999999997E-2</v>
      </c>
      <c r="AN3612">
        <v>-2.4773400000000001E-2</v>
      </c>
      <c r="AO3612">
        <v>-3.8836900000000001E-2</v>
      </c>
      <c r="AP3612">
        <v>-4.3696100000000002E-2</v>
      </c>
      <c r="AQ3612">
        <v>-6.8548100000000001E-2</v>
      </c>
      <c r="AR3612">
        <v>-5.3550199999999999E-2</v>
      </c>
      <c r="AS3612">
        <v>-4.6575400000000003E-2</v>
      </c>
      <c r="AT3612">
        <v>-3.4592600000000001E-2</v>
      </c>
      <c r="AU3612">
        <v>-6.1555600000000002E-2</v>
      </c>
      <c r="AV3612">
        <v>-8.2393800000000003E-2</v>
      </c>
      <c r="AW3612">
        <v>-0.11473800000000001</v>
      </c>
      <c r="AX3612">
        <v>-0.12700130000000001</v>
      </c>
      <c r="AY3612">
        <v>-0.1113676</v>
      </c>
      <c r="AZ3612">
        <v>0.1778129</v>
      </c>
      <c r="BA3612">
        <v>0.33170149999999998</v>
      </c>
      <c r="BB3612">
        <v>-0.1031473</v>
      </c>
      <c r="BC3612">
        <v>-0.1492127</v>
      </c>
      <c r="BD3612">
        <v>-0.14769060000000001</v>
      </c>
      <c r="BE3612">
        <v>-0.1167195</v>
      </c>
      <c r="BF3612">
        <v>-0.10647089999999999</v>
      </c>
      <c r="BG3612">
        <v>-7.7633900000000006E-2</v>
      </c>
      <c r="BH3612">
        <v>-6.3086400000000001E-2</v>
      </c>
      <c r="BI3612">
        <v>-5.1729700000000003E-2</v>
      </c>
      <c r="BJ3612">
        <v>-3.49714E-2</v>
      </c>
      <c r="BK3612">
        <v>-2.68557E-2</v>
      </c>
      <c r="BL3612">
        <v>-1.78613E-2</v>
      </c>
      <c r="BM3612">
        <v>-3.1407999999999998E-2</v>
      </c>
      <c r="BN3612">
        <v>-3.5628899999999998E-2</v>
      </c>
      <c r="BO3612">
        <v>-5.9876800000000001E-2</v>
      </c>
      <c r="BP3612">
        <v>-4.3868999999999998E-2</v>
      </c>
      <c r="BQ3612">
        <v>-3.6083200000000003E-2</v>
      </c>
      <c r="BR3612">
        <v>-2.31764E-2</v>
      </c>
      <c r="BS3612">
        <v>-4.9055300000000003E-2</v>
      </c>
      <c r="BT3612">
        <v>-6.9094900000000001E-2</v>
      </c>
      <c r="BU3612">
        <v>-0.10090730000000001</v>
      </c>
      <c r="BV3612">
        <v>-0.11274240000000001</v>
      </c>
      <c r="BW3612">
        <v>-9.6923899999999993E-2</v>
      </c>
      <c r="BX3612">
        <v>0.19275610000000001</v>
      </c>
      <c r="BY3612">
        <v>0.34651290000000001</v>
      </c>
      <c r="BZ3612">
        <v>-8.8992299999999996E-2</v>
      </c>
      <c r="CA3612">
        <v>-0.13539960000000001</v>
      </c>
      <c r="CB3612">
        <v>-0.13425339999999999</v>
      </c>
      <c r="CC3612">
        <v>-0.10359069999999999</v>
      </c>
      <c r="CD3612">
        <v>-9.4289300000000006E-2</v>
      </c>
      <c r="CE3612">
        <v>-7.0313299999999995E-2</v>
      </c>
      <c r="CF3612">
        <v>-5.6341000000000002E-2</v>
      </c>
      <c r="CG3612">
        <v>-4.56091E-2</v>
      </c>
      <c r="CH3612">
        <v>-2.94303E-2</v>
      </c>
      <c r="CI3612">
        <v>-2.1811199999999999E-2</v>
      </c>
      <c r="CJ3612">
        <v>-1.3074000000000001E-2</v>
      </c>
      <c r="CK3612">
        <v>-2.6262799999999999E-2</v>
      </c>
      <c r="CL3612">
        <v>-3.0041700000000001E-2</v>
      </c>
      <c r="CM3612">
        <v>-5.3871099999999998E-2</v>
      </c>
      <c r="CN3612">
        <v>-3.71639E-2</v>
      </c>
      <c r="CO3612">
        <v>-2.8816399999999999E-2</v>
      </c>
      <c r="CP3612">
        <v>-1.5269599999999999E-2</v>
      </c>
      <c r="CQ3612">
        <v>-4.0397700000000002E-2</v>
      </c>
      <c r="CR3612">
        <v>-5.9884199999999999E-2</v>
      </c>
      <c r="CS3612">
        <v>-9.1328199999999998E-2</v>
      </c>
      <c r="CT3612">
        <v>-0.1028666</v>
      </c>
      <c r="CU3612">
        <v>-8.6920300000000006E-2</v>
      </c>
      <c r="CV3612">
        <v>0.2031058</v>
      </c>
      <c r="CW3612">
        <v>0.35677130000000001</v>
      </c>
      <c r="CX3612">
        <v>-7.9188700000000001E-2</v>
      </c>
      <c r="CY3612">
        <v>-0.12583259999999999</v>
      </c>
      <c r="CZ3612">
        <v>-0.1249468</v>
      </c>
      <c r="DA3612">
        <v>-9.4497800000000007E-2</v>
      </c>
      <c r="DB3612">
        <v>-8.5852300000000006E-2</v>
      </c>
      <c r="DC3612">
        <v>-6.2992800000000002E-2</v>
      </c>
      <c r="DD3612">
        <v>-4.9595599999999997E-2</v>
      </c>
      <c r="DE3612">
        <v>-3.9488599999999999E-2</v>
      </c>
      <c r="DF3612">
        <v>-2.3889199999999999E-2</v>
      </c>
      <c r="DG3612">
        <v>-1.6766699999999999E-2</v>
      </c>
      <c r="DH3612">
        <v>-8.2866999999999993E-3</v>
      </c>
      <c r="DI3612">
        <v>-2.11176E-2</v>
      </c>
      <c r="DJ3612">
        <v>-2.4454400000000001E-2</v>
      </c>
      <c r="DK3612">
        <v>-4.7865400000000002E-2</v>
      </c>
      <c r="DL3612">
        <v>-3.0458699999999998E-2</v>
      </c>
      <c r="DM3612">
        <v>-2.1549599999999999E-2</v>
      </c>
      <c r="DN3612">
        <v>-7.3628000000000001E-3</v>
      </c>
      <c r="DO3612">
        <v>-3.1739999999999997E-2</v>
      </c>
      <c r="DP3612">
        <v>-5.06734E-2</v>
      </c>
      <c r="DQ3612">
        <v>-8.1749000000000002E-2</v>
      </c>
      <c r="DR3612">
        <v>-9.2990900000000001E-2</v>
      </c>
      <c r="DS3612">
        <v>-7.6916700000000005E-2</v>
      </c>
      <c r="DT3612">
        <v>0.21345549999999999</v>
      </c>
      <c r="DU3612">
        <v>0.36702970000000001</v>
      </c>
      <c r="DV3612">
        <v>-6.9385000000000002E-2</v>
      </c>
      <c r="DW3612">
        <v>-0.1162657</v>
      </c>
      <c r="DX3612">
        <v>-0.1156402</v>
      </c>
      <c r="DY3612">
        <v>-8.5404900000000006E-2</v>
      </c>
      <c r="DZ3612">
        <v>-7.7415300000000006E-2</v>
      </c>
      <c r="EA3612">
        <v>-5.24231E-2</v>
      </c>
      <c r="EB3612">
        <v>-3.98564E-2</v>
      </c>
      <c r="EC3612">
        <v>-3.0651600000000001E-2</v>
      </c>
      <c r="ED3612">
        <v>-1.5888699999999999E-2</v>
      </c>
      <c r="EE3612">
        <v>-9.4830999999999995E-3</v>
      </c>
      <c r="EF3612">
        <v>-1.3745999999999999E-3</v>
      </c>
      <c r="EG3612">
        <v>-1.36887E-2</v>
      </c>
      <c r="EH3612">
        <v>-1.63873E-2</v>
      </c>
      <c r="EI3612">
        <v>-3.9194E-2</v>
      </c>
      <c r="EJ3612">
        <v>-2.0777500000000001E-2</v>
      </c>
      <c r="EK3612">
        <v>-1.10575E-2</v>
      </c>
      <c r="EL3612">
        <v>4.0534000000000004E-3</v>
      </c>
      <c r="EM3612">
        <v>-1.9239800000000001E-2</v>
      </c>
      <c r="EN3612">
        <v>-3.7374600000000001E-2</v>
      </c>
      <c r="EO3612">
        <v>-6.7918300000000001E-2</v>
      </c>
      <c r="EP3612">
        <v>-7.8731899999999994E-2</v>
      </c>
      <c r="EQ3612">
        <v>-6.2473000000000001E-2</v>
      </c>
      <c r="ER3612">
        <v>0.22839880000000001</v>
      </c>
      <c r="ES3612">
        <v>0.38184119999999999</v>
      </c>
      <c r="ET3612">
        <v>-5.5230099999999997E-2</v>
      </c>
      <c r="EU3612">
        <v>-0.1024525</v>
      </c>
      <c r="EV3612">
        <v>-0.102203</v>
      </c>
      <c r="EW3612">
        <v>-7.2276199999999999E-2</v>
      </c>
      <c r="EX3612">
        <v>-6.5233700000000006E-2</v>
      </c>
      <c r="EY3612">
        <v>84.28819</v>
      </c>
      <c r="EZ3612">
        <v>81.790700000000001</v>
      </c>
      <c r="FA3612">
        <v>80.220389999999995</v>
      </c>
      <c r="FB3612">
        <v>79.208910000000003</v>
      </c>
      <c r="FC3612">
        <v>78.866140000000001</v>
      </c>
      <c r="FD3612">
        <v>77.728030000000004</v>
      </c>
      <c r="FE3612">
        <v>77.249110000000002</v>
      </c>
      <c r="FF3612">
        <v>78.275419999999997</v>
      </c>
      <c r="FG3612">
        <v>82.384479999999996</v>
      </c>
      <c r="FH3612">
        <v>87.457350000000005</v>
      </c>
      <c r="FI3612">
        <v>92.087419999999995</v>
      </c>
      <c r="FJ3612">
        <v>97.268060000000006</v>
      </c>
      <c r="FK3612">
        <v>100.7963</v>
      </c>
      <c r="FL3612">
        <v>103.8903</v>
      </c>
      <c r="FM3612">
        <v>106.3199</v>
      </c>
      <c r="FN3612">
        <v>107.8485</v>
      </c>
      <c r="FO3612">
        <v>108.4221</v>
      </c>
      <c r="FP3612">
        <v>107.6575</v>
      </c>
      <c r="FQ3612">
        <v>105.1807</v>
      </c>
      <c r="FR3612">
        <v>99.801349999999999</v>
      </c>
      <c r="FS3612">
        <v>95.0916</v>
      </c>
      <c r="FT3612">
        <v>92.847570000000005</v>
      </c>
      <c r="FU3612">
        <v>90.55001</v>
      </c>
      <c r="FV3612">
        <v>87.703280000000007</v>
      </c>
      <c r="FW3612">
        <v>0.1767968</v>
      </c>
      <c r="FX3612">
        <v>1.3894200000000001E-2</v>
      </c>
      <c r="FY3612">
        <v>1.3894200000000001E-2</v>
      </c>
      <c r="FZ3612">
        <v>0</v>
      </c>
      <c r="GA3612">
        <v>0</v>
      </c>
    </row>
    <row r="3613" spans="1:183" x14ac:dyDescent="0.3">
      <c r="A3613" t="s">
        <v>63</v>
      </c>
      <c r="B3613" t="s">
        <v>53</v>
      </c>
      <c r="C3613" t="s">
        <v>54</v>
      </c>
      <c r="D3613" s="6">
        <v>44813</v>
      </c>
      <c r="E3613" s="46">
        <v>17</v>
      </c>
      <c r="F3613">
        <v>18</v>
      </c>
      <c r="G3613">
        <v>17</v>
      </c>
      <c r="H3613">
        <v>18</v>
      </c>
      <c r="I3613">
        <v>10502</v>
      </c>
      <c r="J3613">
        <v>71869</v>
      </c>
      <c r="K3613">
        <v>1.572071</v>
      </c>
      <c r="L3613">
        <v>1.34738</v>
      </c>
      <c r="M3613">
        <v>1.177103</v>
      </c>
      <c r="N3613">
        <v>1.0570740000000001</v>
      </c>
      <c r="O3613">
        <v>0.98142720000000006</v>
      </c>
      <c r="P3613">
        <v>0.95424699999999996</v>
      </c>
      <c r="Q3613">
        <v>0.99085029999999996</v>
      </c>
      <c r="R3613">
        <v>0.97604840000000004</v>
      </c>
      <c r="S3613">
        <v>0.9042192</v>
      </c>
      <c r="T3613">
        <v>0.91256740000000003</v>
      </c>
      <c r="U3613">
        <v>1.0190969999999999</v>
      </c>
      <c r="V3613">
        <v>1.2063060000000001</v>
      </c>
      <c r="W3613">
        <v>1.439176</v>
      </c>
      <c r="X3613">
        <v>1.709371</v>
      </c>
      <c r="Y3613">
        <v>2.0365440000000001</v>
      </c>
      <c r="Z3613">
        <v>2.407826</v>
      </c>
      <c r="AA3613">
        <v>2.6895250000000002</v>
      </c>
      <c r="AB3613">
        <v>2.9083100000000002</v>
      </c>
      <c r="AC3613">
        <v>2.93771</v>
      </c>
      <c r="AD3613">
        <v>2.6821839999999999</v>
      </c>
      <c r="AE3613">
        <v>2.4028700000000001</v>
      </c>
      <c r="AF3613">
        <v>2.1056530000000002</v>
      </c>
      <c r="AG3613">
        <v>1.7793049999999999</v>
      </c>
      <c r="AH3613">
        <v>1.472334</v>
      </c>
      <c r="AI3613">
        <v>-7.3070800000000005E-2</v>
      </c>
      <c r="AJ3613">
        <v>-5.6328700000000002E-2</v>
      </c>
      <c r="AK3613">
        <v>-5.2156500000000001E-2</v>
      </c>
      <c r="AL3613">
        <v>-3.6495100000000003E-2</v>
      </c>
      <c r="AM3613">
        <v>-2.9720300000000002E-2</v>
      </c>
      <c r="AN3613">
        <v>-2.3116999999999999E-2</v>
      </c>
      <c r="AO3613">
        <v>-2.7725099999999999E-2</v>
      </c>
      <c r="AP3613">
        <v>-2.00129E-2</v>
      </c>
      <c r="AQ3613">
        <v>-3.1706100000000001E-2</v>
      </c>
      <c r="AR3613">
        <v>-4.7396300000000002E-2</v>
      </c>
      <c r="AS3613">
        <v>-4.0033600000000003E-2</v>
      </c>
      <c r="AT3613">
        <v>-3.9227100000000001E-2</v>
      </c>
      <c r="AU3613">
        <v>-5.4456499999999998E-2</v>
      </c>
      <c r="AV3613">
        <v>-8.6980100000000005E-2</v>
      </c>
      <c r="AW3613">
        <v>-9.6632999999999997E-2</v>
      </c>
      <c r="AX3613">
        <v>-9.4094300000000006E-2</v>
      </c>
      <c r="AY3613">
        <v>0.18766240000000001</v>
      </c>
      <c r="AZ3613">
        <v>0.2819758</v>
      </c>
      <c r="BA3613">
        <v>-0.1280569</v>
      </c>
      <c r="BB3613">
        <v>-0.16429640000000001</v>
      </c>
      <c r="BC3613">
        <v>-0.1126341</v>
      </c>
      <c r="BD3613">
        <v>-8.0820199999999995E-2</v>
      </c>
      <c r="BE3613">
        <v>-6.43841E-2</v>
      </c>
      <c r="BF3613">
        <v>-3.9347699999999999E-2</v>
      </c>
      <c r="BG3613">
        <v>-6.2327399999999998E-2</v>
      </c>
      <c r="BH3613">
        <v>-4.6342800000000003E-2</v>
      </c>
      <c r="BI3613">
        <v>-4.3177E-2</v>
      </c>
      <c r="BJ3613">
        <v>-2.8439300000000001E-2</v>
      </c>
      <c r="BK3613">
        <v>-2.2167800000000001E-2</v>
      </c>
      <c r="BL3613">
        <v>-1.6102399999999999E-2</v>
      </c>
      <c r="BM3613">
        <v>-2.04961E-2</v>
      </c>
      <c r="BN3613">
        <v>-1.2426599999999999E-2</v>
      </c>
      <c r="BO3613">
        <v>-2.3619299999999999E-2</v>
      </c>
      <c r="BP3613">
        <v>-3.8817900000000002E-2</v>
      </c>
      <c r="BQ3613">
        <v>-3.0754699999999999E-2</v>
      </c>
      <c r="BR3613">
        <v>-2.9032200000000001E-2</v>
      </c>
      <c r="BS3613">
        <v>-4.3404199999999997E-2</v>
      </c>
      <c r="BT3613">
        <v>-7.5195600000000001E-2</v>
      </c>
      <c r="BU3613">
        <v>-8.4223300000000001E-2</v>
      </c>
      <c r="BV3613">
        <v>-8.1192100000000003E-2</v>
      </c>
      <c r="BW3613">
        <v>0.20076920000000001</v>
      </c>
      <c r="BX3613">
        <v>0.29561470000000001</v>
      </c>
      <c r="BY3613">
        <v>-0.1143145</v>
      </c>
      <c r="BZ3613">
        <v>-0.15154380000000001</v>
      </c>
      <c r="CA3613">
        <v>-0.1006484</v>
      </c>
      <c r="CB3613">
        <v>-6.9511199999999995E-2</v>
      </c>
      <c r="CC3613">
        <v>-5.3792300000000001E-2</v>
      </c>
      <c r="CD3613">
        <v>-2.9794899999999999E-2</v>
      </c>
      <c r="CE3613">
        <v>-5.4886499999999998E-2</v>
      </c>
      <c r="CF3613">
        <v>-3.9426700000000002E-2</v>
      </c>
      <c r="CG3613">
        <v>-3.6957799999999999E-2</v>
      </c>
      <c r="CH3613">
        <v>-2.2859899999999999E-2</v>
      </c>
      <c r="CI3613">
        <v>-1.6937000000000001E-2</v>
      </c>
      <c r="CJ3613">
        <v>-1.1244000000000001E-2</v>
      </c>
      <c r="CK3613">
        <v>-1.5489299999999999E-2</v>
      </c>
      <c r="CL3613">
        <v>-7.1723999999999998E-3</v>
      </c>
      <c r="CM3613">
        <v>-1.80185E-2</v>
      </c>
      <c r="CN3613">
        <v>-3.2876599999999999E-2</v>
      </c>
      <c r="CO3613">
        <v>-2.4328200000000001E-2</v>
      </c>
      <c r="CP3613">
        <v>-2.1971299999999999E-2</v>
      </c>
      <c r="CQ3613">
        <v>-3.5749400000000001E-2</v>
      </c>
      <c r="CR3613">
        <v>-6.7033599999999999E-2</v>
      </c>
      <c r="CS3613">
        <v>-7.5628500000000001E-2</v>
      </c>
      <c r="CT3613">
        <v>-7.2256100000000004E-2</v>
      </c>
      <c r="CU3613">
        <v>0.2098469</v>
      </c>
      <c r="CV3613">
        <v>0.30506100000000003</v>
      </c>
      <c r="CW3613">
        <v>-0.1047966</v>
      </c>
      <c r="CX3613">
        <v>-0.14271130000000001</v>
      </c>
      <c r="CY3613">
        <v>-9.2347100000000001E-2</v>
      </c>
      <c r="CZ3613">
        <v>-6.16786E-2</v>
      </c>
      <c r="DA3613">
        <v>-4.6456400000000002E-2</v>
      </c>
      <c r="DB3613">
        <v>-2.31787E-2</v>
      </c>
      <c r="DC3613">
        <v>-4.7445599999999997E-2</v>
      </c>
      <c r="DD3613">
        <v>-3.2510499999999998E-2</v>
      </c>
      <c r="DE3613">
        <v>-3.0738700000000001E-2</v>
      </c>
      <c r="DF3613">
        <v>-1.7280500000000001E-2</v>
      </c>
      <c r="DG3613">
        <v>-1.17062E-2</v>
      </c>
      <c r="DH3613">
        <v>-6.3857000000000002E-3</v>
      </c>
      <c r="DI3613">
        <v>-1.04825E-2</v>
      </c>
      <c r="DJ3613">
        <v>-1.9181000000000001E-3</v>
      </c>
      <c r="DK3613">
        <v>-1.2417600000000001E-2</v>
      </c>
      <c r="DL3613">
        <v>-2.6935199999999999E-2</v>
      </c>
      <c r="DM3613">
        <v>-1.79016E-2</v>
      </c>
      <c r="DN3613">
        <v>-1.49103E-2</v>
      </c>
      <c r="DO3613">
        <v>-2.8094600000000001E-2</v>
      </c>
      <c r="DP3613">
        <v>-5.8871699999999999E-2</v>
      </c>
      <c r="DQ3613">
        <v>-6.7033599999999999E-2</v>
      </c>
      <c r="DR3613">
        <v>-6.3320199999999993E-2</v>
      </c>
      <c r="DS3613">
        <v>0.2189247</v>
      </c>
      <c r="DT3613">
        <v>0.31450729999999999</v>
      </c>
      <c r="DU3613">
        <v>-9.5278699999999994E-2</v>
      </c>
      <c r="DV3613">
        <v>-0.1338789</v>
      </c>
      <c r="DW3613">
        <v>-8.4045800000000004E-2</v>
      </c>
      <c r="DX3613">
        <v>-5.3845900000000002E-2</v>
      </c>
      <c r="DY3613">
        <v>-3.9120500000000002E-2</v>
      </c>
      <c r="DZ3613">
        <v>-1.6562400000000001E-2</v>
      </c>
      <c r="EA3613">
        <v>-3.6702100000000001E-2</v>
      </c>
      <c r="EB3613">
        <v>-2.2524599999999999E-2</v>
      </c>
      <c r="EC3613">
        <v>-2.1759199999999999E-2</v>
      </c>
      <c r="ED3613">
        <v>-9.2248E-3</v>
      </c>
      <c r="EE3613">
        <v>-4.1538E-3</v>
      </c>
      <c r="EF3613">
        <v>6.2890000000000005E-4</v>
      </c>
      <c r="EG3613">
        <v>-3.2536000000000002E-3</v>
      </c>
      <c r="EH3613">
        <v>5.6682E-3</v>
      </c>
      <c r="EI3613">
        <v>-4.3308000000000001E-3</v>
      </c>
      <c r="EJ3613">
        <v>-1.83568E-2</v>
      </c>
      <c r="EK3613">
        <v>-8.6227000000000005E-3</v>
      </c>
      <c r="EL3613">
        <v>-4.7153999999999998E-3</v>
      </c>
      <c r="EM3613">
        <v>-1.70423E-2</v>
      </c>
      <c r="EN3613">
        <v>-4.7087200000000003E-2</v>
      </c>
      <c r="EO3613">
        <v>-5.4623999999999999E-2</v>
      </c>
      <c r="EP3613">
        <v>-5.0417999999999998E-2</v>
      </c>
      <c r="EQ3613">
        <v>0.2320315</v>
      </c>
      <c r="ER3613">
        <v>0.3281462</v>
      </c>
      <c r="ES3613">
        <v>-8.1536300000000006E-2</v>
      </c>
      <c r="ET3613">
        <v>-0.12112630000000001</v>
      </c>
      <c r="EU3613">
        <v>-7.2060100000000002E-2</v>
      </c>
      <c r="EV3613">
        <v>-4.2536900000000002E-2</v>
      </c>
      <c r="EW3613">
        <v>-2.8528600000000001E-2</v>
      </c>
      <c r="EX3613">
        <v>-7.0096000000000004E-3</v>
      </c>
      <c r="EY3613">
        <v>85.853269999999995</v>
      </c>
      <c r="EZ3613">
        <v>84.923490000000001</v>
      </c>
      <c r="FA3613">
        <v>82.199910000000003</v>
      </c>
      <c r="FB3613">
        <v>80.456800000000001</v>
      </c>
      <c r="FC3613">
        <v>80.54392</v>
      </c>
      <c r="FD3613">
        <v>79.034610000000001</v>
      </c>
      <c r="FE3613">
        <v>77.257850000000005</v>
      </c>
      <c r="FF3613">
        <v>77.411779999999993</v>
      </c>
      <c r="FG3613">
        <v>80.607039999999998</v>
      </c>
      <c r="FH3613">
        <v>84.134200000000007</v>
      </c>
      <c r="FI3613">
        <v>88.236969999999999</v>
      </c>
      <c r="FJ3613">
        <v>92.63252</v>
      </c>
      <c r="FK3613">
        <v>96.584959999999995</v>
      </c>
      <c r="FL3613">
        <v>100.0638</v>
      </c>
      <c r="FM3613">
        <v>102.2521</v>
      </c>
      <c r="FN3613">
        <v>103.6572</v>
      </c>
      <c r="FO3613">
        <v>103.794</v>
      </c>
      <c r="FP3613">
        <v>103.4684</v>
      </c>
      <c r="FQ3613">
        <v>100.70059999999999</v>
      </c>
      <c r="FR3613">
        <v>95.140640000000005</v>
      </c>
      <c r="FS3613">
        <v>89.963139999999996</v>
      </c>
      <c r="FT3613">
        <v>86.289050000000003</v>
      </c>
      <c r="FU3613">
        <v>83.572050000000004</v>
      </c>
      <c r="FV3613">
        <v>81.898340000000005</v>
      </c>
      <c r="FW3613">
        <v>0.15695690000000001</v>
      </c>
      <c r="FX3613">
        <v>1.24914E-2</v>
      </c>
      <c r="FY3613">
        <v>1.24914E-2</v>
      </c>
      <c r="FZ3613">
        <v>0</v>
      </c>
      <c r="GA3613">
        <v>0</v>
      </c>
    </row>
    <row r="3614" spans="1:183" x14ac:dyDescent="0.3">
      <c r="A3614" t="s">
        <v>63</v>
      </c>
      <c r="B3614" t="s">
        <v>53</v>
      </c>
      <c r="C3614" t="s">
        <v>95</v>
      </c>
      <c r="D3614" s="6">
        <v>44753</v>
      </c>
      <c r="FZ3614">
        <v>0</v>
      </c>
      <c r="GA3614">
        <v>1</v>
      </c>
    </row>
    <row r="3615" spans="1:183" x14ac:dyDescent="0.3">
      <c r="A3615" t="s">
        <v>63</v>
      </c>
      <c r="B3615" t="s">
        <v>53</v>
      </c>
      <c r="C3615" t="s">
        <v>95</v>
      </c>
      <c r="D3615" s="6">
        <v>44758</v>
      </c>
      <c r="FZ3615">
        <v>0</v>
      </c>
      <c r="GA3615">
        <v>1</v>
      </c>
    </row>
    <row r="3616" spans="1:183" x14ac:dyDescent="0.3">
      <c r="A3616" t="s">
        <v>63</v>
      </c>
      <c r="B3616" t="s">
        <v>53</v>
      </c>
      <c r="C3616" t="s">
        <v>95</v>
      </c>
      <c r="D3616" s="6">
        <v>44759</v>
      </c>
      <c r="FZ3616">
        <v>0</v>
      </c>
      <c r="GA3616">
        <v>1</v>
      </c>
    </row>
    <row r="3617" spans="1:183" x14ac:dyDescent="0.3">
      <c r="A3617" t="s">
        <v>63</v>
      </c>
      <c r="B3617" t="s">
        <v>53</v>
      </c>
      <c r="C3617" t="s">
        <v>95</v>
      </c>
      <c r="D3617" s="6">
        <v>44766</v>
      </c>
      <c r="FZ3617">
        <v>0</v>
      </c>
      <c r="GA3617">
        <v>1</v>
      </c>
    </row>
    <row r="3618" spans="1:183" x14ac:dyDescent="0.3">
      <c r="A3618" t="s">
        <v>63</v>
      </c>
      <c r="B3618" t="s">
        <v>53</v>
      </c>
      <c r="C3618" t="s">
        <v>95</v>
      </c>
      <c r="D3618" s="6">
        <v>44771</v>
      </c>
      <c r="FZ3618">
        <v>0</v>
      </c>
      <c r="GA3618">
        <v>1</v>
      </c>
    </row>
    <row r="3619" spans="1:183" x14ac:dyDescent="0.3">
      <c r="A3619" t="s">
        <v>63</v>
      </c>
      <c r="B3619" t="s">
        <v>53</v>
      </c>
      <c r="C3619" t="s">
        <v>95</v>
      </c>
      <c r="D3619" s="6">
        <v>44789</v>
      </c>
      <c r="FZ3619">
        <v>0</v>
      </c>
      <c r="GA3619">
        <v>1</v>
      </c>
    </row>
    <row r="3620" spans="1:183" x14ac:dyDescent="0.3">
      <c r="A3620" t="s">
        <v>63</v>
      </c>
      <c r="B3620" t="s">
        <v>53</v>
      </c>
      <c r="C3620" t="s">
        <v>95</v>
      </c>
      <c r="D3620" s="6">
        <v>44790</v>
      </c>
      <c r="FZ3620">
        <v>0</v>
      </c>
      <c r="GA3620">
        <v>1</v>
      </c>
    </row>
    <row r="3621" spans="1:183" x14ac:dyDescent="0.3">
      <c r="A3621" t="s">
        <v>63</v>
      </c>
      <c r="B3621" t="s">
        <v>53</v>
      </c>
      <c r="C3621" t="s">
        <v>95</v>
      </c>
      <c r="D3621" s="6">
        <v>44792</v>
      </c>
      <c r="FZ3621">
        <v>0</v>
      </c>
      <c r="GA3621">
        <v>1</v>
      </c>
    </row>
    <row r="3622" spans="1:183" x14ac:dyDescent="0.3">
      <c r="A3622" t="s">
        <v>63</v>
      </c>
      <c r="B3622" t="s">
        <v>53</v>
      </c>
      <c r="C3622" t="s">
        <v>95</v>
      </c>
      <c r="D3622" s="6">
        <v>44806</v>
      </c>
      <c r="FZ3622">
        <v>0</v>
      </c>
      <c r="GA3622">
        <v>1</v>
      </c>
    </row>
    <row r="3623" spans="1:183" x14ac:dyDescent="0.3">
      <c r="A3623" t="s">
        <v>63</v>
      </c>
      <c r="B3623" t="s">
        <v>53</v>
      </c>
      <c r="C3623" t="s">
        <v>95</v>
      </c>
      <c r="D3623" s="6">
        <v>44809</v>
      </c>
      <c r="FZ3623">
        <v>0</v>
      </c>
      <c r="GA3623">
        <v>1</v>
      </c>
    </row>
    <row r="3624" spans="1:183" x14ac:dyDescent="0.3">
      <c r="A3624" t="s">
        <v>63</v>
      </c>
      <c r="B3624" t="s">
        <v>53</v>
      </c>
      <c r="C3624" t="s">
        <v>95</v>
      </c>
      <c r="D3624" s="6">
        <v>44810</v>
      </c>
      <c r="FZ3624">
        <v>0</v>
      </c>
      <c r="GA3624">
        <v>1</v>
      </c>
    </row>
    <row r="3625" spans="1:183" x14ac:dyDescent="0.3">
      <c r="A3625" t="s">
        <v>63</v>
      </c>
      <c r="B3625" t="s">
        <v>53</v>
      </c>
      <c r="C3625" t="s">
        <v>95</v>
      </c>
      <c r="D3625" s="6">
        <v>44811</v>
      </c>
      <c r="FZ3625">
        <v>0</v>
      </c>
      <c r="GA3625">
        <v>1</v>
      </c>
    </row>
    <row r="3626" spans="1:183" x14ac:dyDescent="0.3">
      <c r="A3626" t="s">
        <v>63</v>
      </c>
      <c r="B3626" t="s">
        <v>53</v>
      </c>
      <c r="C3626" t="s">
        <v>95</v>
      </c>
      <c r="D3626" s="6">
        <v>44812</v>
      </c>
      <c r="FZ3626">
        <v>0</v>
      </c>
      <c r="GA3626">
        <v>1</v>
      </c>
    </row>
    <row r="3627" spans="1:183" x14ac:dyDescent="0.3">
      <c r="A3627" t="s">
        <v>63</v>
      </c>
      <c r="B3627" t="s">
        <v>53</v>
      </c>
      <c r="C3627" t="s">
        <v>95</v>
      </c>
      <c r="D3627" s="6">
        <v>44813</v>
      </c>
      <c r="FZ3627">
        <v>0</v>
      </c>
      <c r="GA3627">
        <v>1</v>
      </c>
    </row>
    <row r="3628" spans="1:183" x14ac:dyDescent="0.3">
      <c r="A3628" t="s">
        <v>63</v>
      </c>
      <c r="B3628" t="s">
        <v>53</v>
      </c>
      <c r="C3628" t="s">
        <v>104</v>
      </c>
      <c r="D3628" s="6">
        <v>44753</v>
      </c>
      <c r="FZ3628">
        <v>0</v>
      </c>
      <c r="GA3628">
        <v>1</v>
      </c>
    </row>
    <row r="3629" spans="1:183" x14ac:dyDescent="0.3">
      <c r="A3629" t="s">
        <v>63</v>
      </c>
      <c r="B3629" t="s">
        <v>53</v>
      </c>
      <c r="C3629" t="s">
        <v>104</v>
      </c>
      <c r="D3629" s="6">
        <v>44758</v>
      </c>
      <c r="FZ3629">
        <v>0</v>
      </c>
      <c r="GA3629">
        <v>1</v>
      </c>
    </row>
    <row r="3630" spans="1:183" x14ac:dyDescent="0.3">
      <c r="A3630" t="s">
        <v>63</v>
      </c>
      <c r="B3630" t="s">
        <v>53</v>
      </c>
      <c r="C3630" t="s">
        <v>104</v>
      </c>
      <c r="D3630" s="6">
        <v>44759</v>
      </c>
      <c r="FZ3630">
        <v>0</v>
      </c>
      <c r="GA3630">
        <v>1</v>
      </c>
    </row>
    <row r="3631" spans="1:183" x14ac:dyDescent="0.3">
      <c r="A3631" t="s">
        <v>63</v>
      </c>
      <c r="B3631" t="s">
        <v>53</v>
      </c>
      <c r="C3631" t="s">
        <v>104</v>
      </c>
      <c r="D3631" s="6">
        <v>44766</v>
      </c>
      <c r="FZ3631">
        <v>0</v>
      </c>
      <c r="GA3631">
        <v>1</v>
      </c>
    </row>
    <row r="3632" spans="1:183" x14ac:dyDescent="0.3">
      <c r="A3632" t="s">
        <v>63</v>
      </c>
      <c r="B3632" t="s">
        <v>53</v>
      </c>
      <c r="C3632" t="s">
        <v>104</v>
      </c>
      <c r="D3632" s="6">
        <v>44771</v>
      </c>
      <c r="FZ3632">
        <v>0</v>
      </c>
      <c r="GA3632">
        <v>1</v>
      </c>
    </row>
    <row r="3633" spans="1:183" x14ac:dyDescent="0.3">
      <c r="A3633" t="s">
        <v>63</v>
      </c>
      <c r="B3633" t="s">
        <v>53</v>
      </c>
      <c r="C3633" t="s">
        <v>104</v>
      </c>
      <c r="D3633" s="6">
        <v>44789</v>
      </c>
      <c r="FZ3633">
        <v>0</v>
      </c>
      <c r="GA3633">
        <v>1</v>
      </c>
    </row>
    <row r="3634" spans="1:183" x14ac:dyDescent="0.3">
      <c r="A3634" t="s">
        <v>63</v>
      </c>
      <c r="B3634" t="s">
        <v>53</v>
      </c>
      <c r="C3634" t="s">
        <v>104</v>
      </c>
      <c r="D3634" s="6">
        <v>44790</v>
      </c>
      <c r="FZ3634">
        <v>0</v>
      </c>
      <c r="GA3634">
        <v>1</v>
      </c>
    </row>
    <row r="3635" spans="1:183" x14ac:dyDescent="0.3">
      <c r="A3635" t="s">
        <v>63</v>
      </c>
      <c r="B3635" t="s">
        <v>53</v>
      </c>
      <c r="C3635" t="s">
        <v>104</v>
      </c>
      <c r="D3635" s="6">
        <v>44792</v>
      </c>
      <c r="FZ3635">
        <v>0</v>
      </c>
      <c r="GA3635">
        <v>1</v>
      </c>
    </row>
    <row r="3636" spans="1:183" x14ac:dyDescent="0.3">
      <c r="A3636" t="s">
        <v>63</v>
      </c>
      <c r="B3636" t="s">
        <v>53</v>
      </c>
      <c r="C3636" t="s">
        <v>104</v>
      </c>
      <c r="D3636" s="6">
        <v>44806</v>
      </c>
      <c r="FZ3636">
        <v>0</v>
      </c>
      <c r="GA3636">
        <v>1</v>
      </c>
    </row>
    <row r="3637" spans="1:183" x14ac:dyDescent="0.3">
      <c r="A3637" t="s">
        <v>63</v>
      </c>
      <c r="B3637" t="s">
        <v>53</v>
      </c>
      <c r="C3637" t="s">
        <v>104</v>
      </c>
      <c r="D3637" s="6">
        <v>44809</v>
      </c>
      <c r="FZ3637">
        <v>0</v>
      </c>
      <c r="GA3637">
        <v>1</v>
      </c>
    </row>
    <row r="3638" spans="1:183" x14ac:dyDescent="0.3">
      <c r="A3638" t="s">
        <v>63</v>
      </c>
      <c r="B3638" t="s">
        <v>53</v>
      </c>
      <c r="C3638" t="s">
        <v>104</v>
      </c>
      <c r="D3638" s="6">
        <v>44810</v>
      </c>
      <c r="FZ3638">
        <v>0</v>
      </c>
      <c r="GA3638">
        <v>1</v>
      </c>
    </row>
    <row r="3639" spans="1:183" x14ac:dyDescent="0.3">
      <c r="A3639" t="s">
        <v>63</v>
      </c>
      <c r="B3639" t="s">
        <v>53</v>
      </c>
      <c r="C3639" t="s">
        <v>104</v>
      </c>
      <c r="D3639" s="6">
        <v>44811</v>
      </c>
      <c r="FZ3639">
        <v>0</v>
      </c>
      <c r="GA3639">
        <v>1</v>
      </c>
    </row>
    <row r="3640" spans="1:183" x14ac:dyDescent="0.3">
      <c r="A3640" t="s">
        <v>63</v>
      </c>
      <c r="B3640" t="s">
        <v>53</v>
      </c>
      <c r="C3640" t="s">
        <v>104</v>
      </c>
      <c r="D3640" s="6">
        <v>44812</v>
      </c>
      <c r="FZ3640">
        <v>0</v>
      </c>
      <c r="GA3640">
        <v>1</v>
      </c>
    </row>
    <row r="3641" spans="1:183" x14ac:dyDescent="0.3">
      <c r="A3641" t="s">
        <v>63</v>
      </c>
      <c r="B3641" t="s">
        <v>53</v>
      </c>
      <c r="C3641" t="s">
        <v>104</v>
      </c>
      <c r="D3641" s="6">
        <v>44813</v>
      </c>
      <c r="FZ3641">
        <v>0</v>
      </c>
      <c r="GA3641">
        <v>1</v>
      </c>
    </row>
    <row r="3642" spans="1:183" x14ac:dyDescent="0.3">
      <c r="A3642" t="s">
        <v>63</v>
      </c>
      <c r="B3642" t="s">
        <v>53</v>
      </c>
      <c r="C3642" t="s">
        <v>94</v>
      </c>
      <c r="D3642" s="6">
        <v>44753</v>
      </c>
      <c r="FZ3642">
        <v>0</v>
      </c>
      <c r="GA3642">
        <v>1</v>
      </c>
    </row>
    <row r="3643" spans="1:183" x14ac:dyDescent="0.3">
      <c r="A3643" t="s">
        <v>63</v>
      </c>
      <c r="B3643" t="s">
        <v>53</v>
      </c>
      <c r="C3643" t="s">
        <v>94</v>
      </c>
      <c r="D3643" s="6">
        <v>44758</v>
      </c>
      <c r="FZ3643">
        <v>0</v>
      </c>
      <c r="GA3643">
        <v>1</v>
      </c>
    </row>
    <row r="3644" spans="1:183" x14ac:dyDescent="0.3">
      <c r="A3644" t="s">
        <v>63</v>
      </c>
      <c r="B3644" t="s">
        <v>53</v>
      </c>
      <c r="C3644" t="s">
        <v>94</v>
      </c>
      <c r="D3644" s="6">
        <v>44759</v>
      </c>
      <c r="FZ3644">
        <v>0</v>
      </c>
      <c r="GA3644">
        <v>1</v>
      </c>
    </row>
    <row r="3645" spans="1:183" x14ac:dyDescent="0.3">
      <c r="A3645" t="s">
        <v>63</v>
      </c>
      <c r="B3645" t="s">
        <v>53</v>
      </c>
      <c r="C3645" t="s">
        <v>94</v>
      </c>
      <c r="D3645" s="6">
        <v>44766</v>
      </c>
      <c r="FZ3645">
        <v>0</v>
      </c>
      <c r="GA3645">
        <v>1</v>
      </c>
    </row>
    <row r="3646" spans="1:183" x14ac:dyDescent="0.3">
      <c r="A3646" t="s">
        <v>63</v>
      </c>
      <c r="B3646" t="s">
        <v>53</v>
      </c>
      <c r="C3646" t="s">
        <v>94</v>
      </c>
      <c r="D3646" s="6">
        <v>44771</v>
      </c>
      <c r="FZ3646">
        <v>0</v>
      </c>
      <c r="GA3646">
        <v>1</v>
      </c>
    </row>
    <row r="3647" spans="1:183" x14ac:dyDescent="0.3">
      <c r="A3647" t="s">
        <v>63</v>
      </c>
      <c r="B3647" t="s">
        <v>53</v>
      </c>
      <c r="C3647" t="s">
        <v>94</v>
      </c>
      <c r="D3647" s="6">
        <v>44789</v>
      </c>
      <c r="FZ3647">
        <v>0</v>
      </c>
      <c r="GA3647">
        <v>1</v>
      </c>
    </row>
    <row r="3648" spans="1:183" x14ac:dyDescent="0.3">
      <c r="A3648" t="s">
        <v>63</v>
      </c>
      <c r="B3648" t="s">
        <v>53</v>
      </c>
      <c r="C3648" t="s">
        <v>94</v>
      </c>
      <c r="D3648" s="6">
        <v>44790</v>
      </c>
      <c r="FZ3648">
        <v>0</v>
      </c>
      <c r="GA3648">
        <v>1</v>
      </c>
    </row>
    <row r="3649" spans="1:183" x14ac:dyDescent="0.3">
      <c r="A3649" t="s">
        <v>63</v>
      </c>
      <c r="B3649" t="s">
        <v>53</v>
      </c>
      <c r="C3649" t="s">
        <v>94</v>
      </c>
      <c r="D3649" s="6">
        <v>44792</v>
      </c>
      <c r="FZ3649">
        <v>0</v>
      </c>
      <c r="GA3649">
        <v>1</v>
      </c>
    </row>
    <row r="3650" spans="1:183" x14ac:dyDescent="0.3">
      <c r="A3650" t="s">
        <v>63</v>
      </c>
      <c r="B3650" t="s">
        <v>53</v>
      </c>
      <c r="C3650" t="s">
        <v>94</v>
      </c>
      <c r="D3650" s="6">
        <v>44806</v>
      </c>
      <c r="FZ3650">
        <v>0</v>
      </c>
      <c r="GA3650">
        <v>1</v>
      </c>
    </row>
    <row r="3651" spans="1:183" x14ac:dyDescent="0.3">
      <c r="A3651" t="s">
        <v>63</v>
      </c>
      <c r="B3651" t="s">
        <v>53</v>
      </c>
      <c r="C3651" t="s">
        <v>94</v>
      </c>
      <c r="D3651" s="6">
        <v>44809</v>
      </c>
      <c r="FZ3651">
        <v>0</v>
      </c>
      <c r="GA3651">
        <v>1</v>
      </c>
    </row>
    <row r="3652" spans="1:183" x14ac:dyDescent="0.3">
      <c r="A3652" t="s">
        <v>63</v>
      </c>
      <c r="B3652" t="s">
        <v>53</v>
      </c>
      <c r="C3652" t="s">
        <v>94</v>
      </c>
      <c r="D3652" s="6">
        <v>44810</v>
      </c>
      <c r="FZ3652">
        <v>0</v>
      </c>
      <c r="GA3652">
        <v>1</v>
      </c>
    </row>
    <row r="3653" spans="1:183" x14ac:dyDescent="0.3">
      <c r="A3653" t="s">
        <v>63</v>
      </c>
      <c r="B3653" t="s">
        <v>53</v>
      </c>
      <c r="C3653" t="s">
        <v>94</v>
      </c>
      <c r="D3653" s="6">
        <v>44811</v>
      </c>
      <c r="FZ3653">
        <v>0</v>
      </c>
      <c r="GA3653">
        <v>1</v>
      </c>
    </row>
    <row r="3654" spans="1:183" x14ac:dyDescent="0.3">
      <c r="A3654" t="s">
        <v>63</v>
      </c>
      <c r="B3654" t="s">
        <v>53</v>
      </c>
      <c r="C3654" t="s">
        <v>94</v>
      </c>
      <c r="D3654" s="6">
        <v>44812</v>
      </c>
      <c r="FZ3654">
        <v>0</v>
      </c>
      <c r="GA3654">
        <v>1</v>
      </c>
    </row>
    <row r="3655" spans="1:183" x14ac:dyDescent="0.3">
      <c r="A3655" t="s">
        <v>63</v>
      </c>
      <c r="B3655" t="s">
        <v>53</v>
      </c>
      <c r="C3655" t="s">
        <v>94</v>
      </c>
      <c r="D3655" s="6">
        <v>44813</v>
      </c>
      <c r="FZ3655">
        <v>0</v>
      </c>
      <c r="GA3655">
        <v>1</v>
      </c>
    </row>
    <row r="3656" spans="1:183" x14ac:dyDescent="0.3">
      <c r="A3656" t="s">
        <v>63</v>
      </c>
      <c r="B3656" t="s">
        <v>53</v>
      </c>
      <c r="C3656" t="s">
        <v>102</v>
      </c>
      <c r="D3656" s="6">
        <v>44753</v>
      </c>
      <c r="FZ3656">
        <v>0</v>
      </c>
      <c r="GA3656">
        <v>1</v>
      </c>
    </row>
    <row r="3657" spans="1:183" x14ac:dyDescent="0.3">
      <c r="A3657" t="s">
        <v>63</v>
      </c>
      <c r="B3657" t="s">
        <v>53</v>
      </c>
      <c r="C3657" t="s">
        <v>102</v>
      </c>
      <c r="D3657" s="6">
        <v>44758</v>
      </c>
      <c r="FZ3657">
        <v>0</v>
      </c>
      <c r="GA3657">
        <v>1</v>
      </c>
    </row>
    <row r="3658" spans="1:183" x14ac:dyDescent="0.3">
      <c r="A3658" t="s">
        <v>63</v>
      </c>
      <c r="B3658" t="s">
        <v>53</v>
      </c>
      <c r="C3658" t="s">
        <v>102</v>
      </c>
      <c r="D3658" s="6">
        <v>44759</v>
      </c>
      <c r="FZ3658">
        <v>0</v>
      </c>
      <c r="GA3658">
        <v>1</v>
      </c>
    </row>
    <row r="3659" spans="1:183" x14ac:dyDescent="0.3">
      <c r="A3659" t="s">
        <v>63</v>
      </c>
      <c r="B3659" t="s">
        <v>53</v>
      </c>
      <c r="C3659" t="s">
        <v>102</v>
      </c>
      <c r="D3659" s="6">
        <v>44766</v>
      </c>
      <c r="FZ3659">
        <v>0</v>
      </c>
      <c r="GA3659">
        <v>1</v>
      </c>
    </row>
    <row r="3660" spans="1:183" x14ac:dyDescent="0.3">
      <c r="A3660" t="s">
        <v>63</v>
      </c>
      <c r="B3660" t="s">
        <v>53</v>
      </c>
      <c r="C3660" t="s">
        <v>102</v>
      </c>
      <c r="D3660" s="6">
        <v>44771</v>
      </c>
      <c r="FZ3660">
        <v>0</v>
      </c>
      <c r="GA3660">
        <v>1</v>
      </c>
    </row>
    <row r="3661" spans="1:183" x14ac:dyDescent="0.3">
      <c r="A3661" t="s">
        <v>63</v>
      </c>
      <c r="B3661" t="s">
        <v>53</v>
      </c>
      <c r="C3661" t="s">
        <v>102</v>
      </c>
      <c r="D3661" s="6">
        <v>44789</v>
      </c>
      <c r="FZ3661">
        <v>0</v>
      </c>
      <c r="GA3661">
        <v>1</v>
      </c>
    </row>
    <row r="3662" spans="1:183" x14ac:dyDescent="0.3">
      <c r="A3662" t="s">
        <v>63</v>
      </c>
      <c r="B3662" t="s">
        <v>53</v>
      </c>
      <c r="C3662" t="s">
        <v>102</v>
      </c>
      <c r="D3662" s="6">
        <v>44790</v>
      </c>
      <c r="FZ3662">
        <v>0</v>
      </c>
      <c r="GA3662">
        <v>1</v>
      </c>
    </row>
    <row r="3663" spans="1:183" x14ac:dyDescent="0.3">
      <c r="A3663" t="s">
        <v>63</v>
      </c>
      <c r="B3663" t="s">
        <v>53</v>
      </c>
      <c r="C3663" t="s">
        <v>102</v>
      </c>
      <c r="D3663" s="6">
        <v>44792</v>
      </c>
      <c r="FZ3663">
        <v>0</v>
      </c>
      <c r="GA3663">
        <v>1</v>
      </c>
    </row>
    <row r="3664" spans="1:183" x14ac:dyDescent="0.3">
      <c r="A3664" t="s">
        <v>63</v>
      </c>
      <c r="B3664" t="s">
        <v>53</v>
      </c>
      <c r="C3664" t="s">
        <v>102</v>
      </c>
      <c r="D3664" s="6">
        <v>44806</v>
      </c>
      <c r="FZ3664">
        <v>0</v>
      </c>
      <c r="GA3664">
        <v>1</v>
      </c>
    </row>
    <row r="3665" spans="1:183" x14ac:dyDescent="0.3">
      <c r="A3665" t="s">
        <v>63</v>
      </c>
      <c r="B3665" t="s">
        <v>53</v>
      </c>
      <c r="C3665" t="s">
        <v>102</v>
      </c>
      <c r="D3665" s="6">
        <v>44809</v>
      </c>
      <c r="FZ3665">
        <v>0</v>
      </c>
      <c r="GA3665">
        <v>1</v>
      </c>
    </row>
    <row r="3666" spans="1:183" x14ac:dyDescent="0.3">
      <c r="A3666" t="s">
        <v>63</v>
      </c>
      <c r="B3666" t="s">
        <v>53</v>
      </c>
      <c r="C3666" t="s">
        <v>102</v>
      </c>
      <c r="D3666" s="6">
        <v>44810</v>
      </c>
      <c r="FZ3666">
        <v>0</v>
      </c>
      <c r="GA3666">
        <v>1</v>
      </c>
    </row>
    <row r="3667" spans="1:183" x14ac:dyDescent="0.3">
      <c r="A3667" t="s">
        <v>63</v>
      </c>
      <c r="B3667" t="s">
        <v>53</v>
      </c>
      <c r="C3667" t="s">
        <v>102</v>
      </c>
      <c r="D3667" s="6">
        <v>44811</v>
      </c>
      <c r="FZ3667">
        <v>0</v>
      </c>
      <c r="GA3667">
        <v>1</v>
      </c>
    </row>
    <row r="3668" spans="1:183" x14ac:dyDescent="0.3">
      <c r="A3668" t="s">
        <v>63</v>
      </c>
      <c r="B3668" t="s">
        <v>53</v>
      </c>
      <c r="C3668" t="s">
        <v>102</v>
      </c>
      <c r="D3668" s="6">
        <v>44812</v>
      </c>
      <c r="FZ3668">
        <v>0</v>
      </c>
      <c r="GA3668">
        <v>1</v>
      </c>
    </row>
    <row r="3669" spans="1:183" x14ac:dyDescent="0.3">
      <c r="A3669" t="s">
        <v>63</v>
      </c>
      <c r="B3669" t="s">
        <v>53</v>
      </c>
      <c r="C3669" t="s">
        <v>102</v>
      </c>
      <c r="D3669" s="6">
        <v>44813</v>
      </c>
      <c r="FZ3669">
        <v>0</v>
      </c>
      <c r="GA3669">
        <v>1</v>
      </c>
    </row>
    <row r="3670" spans="1:183" x14ac:dyDescent="0.3">
      <c r="A3670" t="s">
        <v>63</v>
      </c>
      <c r="B3670" t="s">
        <v>53</v>
      </c>
      <c r="C3670" t="s">
        <v>103</v>
      </c>
      <c r="D3670" s="6">
        <v>44753</v>
      </c>
      <c r="FZ3670">
        <v>0</v>
      </c>
      <c r="GA3670">
        <v>1</v>
      </c>
    </row>
    <row r="3671" spans="1:183" x14ac:dyDescent="0.3">
      <c r="A3671" t="s">
        <v>63</v>
      </c>
      <c r="B3671" t="s">
        <v>53</v>
      </c>
      <c r="C3671" t="s">
        <v>103</v>
      </c>
      <c r="D3671" s="6">
        <v>44758</v>
      </c>
      <c r="FZ3671">
        <v>0</v>
      </c>
      <c r="GA3671">
        <v>1</v>
      </c>
    </row>
    <row r="3672" spans="1:183" x14ac:dyDescent="0.3">
      <c r="A3672" t="s">
        <v>63</v>
      </c>
      <c r="B3672" t="s">
        <v>53</v>
      </c>
      <c r="C3672" t="s">
        <v>103</v>
      </c>
      <c r="D3672" s="6">
        <v>44759</v>
      </c>
      <c r="FZ3672">
        <v>0</v>
      </c>
      <c r="GA3672">
        <v>1</v>
      </c>
    </row>
    <row r="3673" spans="1:183" x14ac:dyDescent="0.3">
      <c r="A3673" t="s">
        <v>63</v>
      </c>
      <c r="B3673" t="s">
        <v>53</v>
      </c>
      <c r="C3673" t="s">
        <v>103</v>
      </c>
      <c r="D3673" s="6">
        <v>44766</v>
      </c>
      <c r="FZ3673">
        <v>0</v>
      </c>
      <c r="GA3673">
        <v>1</v>
      </c>
    </row>
    <row r="3674" spans="1:183" x14ac:dyDescent="0.3">
      <c r="A3674" t="s">
        <v>63</v>
      </c>
      <c r="B3674" t="s">
        <v>53</v>
      </c>
      <c r="C3674" t="s">
        <v>103</v>
      </c>
      <c r="D3674" s="6">
        <v>44771</v>
      </c>
      <c r="FZ3674">
        <v>0</v>
      </c>
      <c r="GA3674">
        <v>1</v>
      </c>
    </row>
    <row r="3675" spans="1:183" x14ac:dyDescent="0.3">
      <c r="A3675" t="s">
        <v>63</v>
      </c>
      <c r="B3675" t="s">
        <v>53</v>
      </c>
      <c r="C3675" t="s">
        <v>103</v>
      </c>
      <c r="D3675" s="6">
        <v>44789</v>
      </c>
      <c r="FZ3675">
        <v>0</v>
      </c>
      <c r="GA3675">
        <v>1</v>
      </c>
    </row>
    <row r="3676" spans="1:183" x14ac:dyDescent="0.3">
      <c r="A3676" t="s">
        <v>63</v>
      </c>
      <c r="B3676" t="s">
        <v>53</v>
      </c>
      <c r="C3676" t="s">
        <v>103</v>
      </c>
      <c r="D3676" s="6">
        <v>44790</v>
      </c>
      <c r="FZ3676">
        <v>0</v>
      </c>
      <c r="GA3676">
        <v>1</v>
      </c>
    </row>
    <row r="3677" spans="1:183" x14ac:dyDescent="0.3">
      <c r="A3677" t="s">
        <v>63</v>
      </c>
      <c r="B3677" t="s">
        <v>53</v>
      </c>
      <c r="C3677" t="s">
        <v>103</v>
      </c>
      <c r="D3677" s="6">
        <v>44792</v>
      </c>
      <c r="FZ3677">
        <v>0</v>
      </c>
      <c r="GA3677">
        <v>1</v>
      </c>
    </row>
    <row r="3678" spans="1:183" x14ac:dyDescent="0.3">
      <c r="A3678" t="s">
        <v>63</v>
      </c>
      <c r="B3678" t="s">
        <v>53</v>
      </c>
      <c r="C3678" t="s">
        <v>103</v>
      </c>
      <c r="D3678" s="6">
        <v>44806</v>
      </c>
      <c r="FZ3678">
        <v>0</v>
      </c>
      <c r="GA3678">
        <v>1</v>
      </c>
    </row>
    <row r="3679" spans="1:183" x14ac:dyDescent="0.3">
      <c r="A3679" t="s">
        <v>63</v>
      </c>
      <c r="B3679" t="s">
        <v>53</v>
      </c>
      <c r="C3679" t="s">
        <v>103</v>
      </c>
      <c r="D3679" s="6">
        <v>44809</v>
      </c>
      <c r="FZ3679">
        <v>0</v>
      </c>
      <c r="GA3679">
        <v>1</v>
      </c>
    </row>
    <row r="3680" spans="1:183" x14ac:dyDescent="0.3">
      <c r="A3680" t="s">
        <v>63</v>
      </c>
      <c r="B3680" t="s">
        <v>53</v>
      </c>
      <c r="C3680" t="s">
        <v>103</v>
      </c>
      <c r="D3680" s="6">
        <v>44810</v>
      </c>
      <c r="FZ3680">
        <v>0</v>
      </c>
      <c r="GA3680">
        <v>1</v>
      </c>
    </row>
    <row r="3681" spans="1:183" x14ac:dyDescent="0.3">
      <c r="A3681" t="s">
        <v>63</v>
      </c>
      <c r="B3681" t="s">
        <v>53</v>
      </c>
      <c r="C3681" t="s">
        <v>103</v>
      </c>
      <c r="D3681" s="6">
        <v>44811</v>
      </c>
      <c r="FZ3681">
        <v>0</v>
      </c>
      <c r="GA3681">
        <v>1</v>
      </c>
    </row>
    <row r="3682" spans="1:183" x14ac:dyDescent="0.3">
      <c r="A3682" t="s">
        <v>63</v>
      </c>
      <c r="B3682" t="s">
        <v>53</v>
      </c>
      <c r="C3682" t="s">
        <v>103</v>
      </c>
      <c r="D3682" s="6">
        <v>44812</v>
      </c>
      <c r="FZ3682">
        <v>0</v>
      </c>
      <c r="GA3682">
        <v>1</v>
      </c>
    </row>
    <row r="3683" spans="1:183" x14ac:dyDescent="0.3">
      <c r="A3683" t="s">
        <v>63</v>
      </c>
      <c r="B3683" t="s">
        <v>53</v>
      </c>
      <c r="C3683" t="s">
        <v>103</v>
      </c>
      <c r="D3683" s="6">
        <v>44813</v>
      </c>
      <c r="FZ3683">
        <v>0</v>
      </c>
      <c r="GA3683">
        <v>1</v>
      </c>
    </row>
    <row r="3684" spans="1:183" x14ac:dyDescent="0.3">
      <c r="A3684" t="s">
        <v>63</v>
      </c>
      <c r="B3684" t="s">
        <v>53</v>
      </c>
      <c r="C3684" t="s">
        <v>108</v>
      </c>
      <c r="D3684" s="6">
        <v>44753</v>
      </c>
      <c r="FZ3684">
        <v>0</v>
      </c>
      <c r="GA3684">
        <v>1</v>
      </c>
    </row>
    <row r="3685" spans="1:183" x14ac:dyDescent="0.3">
      <c r="A3685" t="s">
        <v>63</v>
      </c>
      <c r="B3685" t="s">
        <v>53</v>
      </c>
      <c r="C3685" t="s">
        <v>108</v>
      </c>
      <c r="D3685" s="6">
        <v>44758</v>
      </c>
      <c r="FZ3685">
        <v>0</v>
      </c>
      <c r="GA3685">
        <v>1</v>
      </c>
    </row>
    <row r="3686" spans="1:183" x14ac:dyDescent="0.3">
      <c r="A3686" t="s">
        <v>63</v>
      </c>
      <c r="B3686" t="s">
        <v>53</v>
      </c>
      <c r="C3686" t="s">
        <v>108</v>
      </c>
      <c r="D3686" s="6">
        <v>44759</v>
      </c>
      <c r="FZ3686">
        <v>0</v>
      </c>
      <c r="GA3686">
        <v>1</v>
      </c>
    </row>
    <row r="3687" spans="1:183" x14ac:dyDescent="0.3">
      <c r="A3687" t="s">
        <v>63</v>
      </c>
      <c r="B3687" t="s">
        <v>53</v>
      </c>
      <c r="C3687" t="s">
        <v>108</v>
      </c>
      <c r="D3687" s="6">
        <v>44766</v>
      </c>
      <c r="FZ3687">
        <v>0</v>
      </c>
      <c r="GA3687">
        <v>1</v>
      </c>
    </row>
    <row r="3688" spans="1:183" x14ac:dyDescent="0.3">
      <c r="A3688" t="s">
        <v>63</v>
      </c>
      <c r="B3688" t="s">
        <v>53</v>
      </c>
      <c r="C3688" t="s">
        <v>108</v>
      </c>
      <c r="D3688" s="6">
        <v>44771</v>
      </c>
      <c r="FZ3688">
        <v>0</v>
      </c>
      <c r="GA3688">
        <v>1</v>
      </c>
    </row>
    <row r="3689" spans="1:183" x14ac:dyDescent="0.3">
      <c r="A3689" t="s">
        <v>63</v>
      </c>
      <c r="B3689" t="s">
        <v>53</v>
      </c>
      <c r="C3689" t="s">
        <v>108</v>
      </c>
      <c r="D3689" s="6">
        <v>44789</v>
      </c>
      <c r="FZ3689">
        <v>0</v>
      </c>
      <c r="GA3689">
        <v>1</v>
      </c>
    </row>
    <row r="3690" spans="1:183" x14ac:dyDescent="0.3">
      <c r="A3690" t="s">
        <v>63</v>
      </c>
      <c r="B3690" t="s">
        <v>53</v>
      </c>
      <c r="C3690" t="s">
        <v>108</v>
      </c>
      <c r="D3690" s="6">
        <v>44790</v>
      </c>
      <c r="FZ3690">
        <v>0</v>
      </c>
      <c r="GA3690">
        <v>1</v>
      </c>
    </row>
    <row r="3691" spans="1:183" x14ac:dyDescent="0.3">
      <c r="A3691" t="s">
        <v>63</v>
      </c>
      <c r="B3691" t="s">
        <v>53</v>
      </c>
      <c r="C3691" t="s">
        <v>108</v>
      </c>
      <c r="D3691" s="6">
        <v>44792</v>
      </c>
      <c r="FZ3691">
        <v>0</v>
      </c>
      <c r="GA3691">
        <v>1</v>
      </c>
    </row>
    <row r="3692" spans="1:183" x14ac:dyDescent="0.3">
      <c r="A3692" t="s">
        <v>63</v>
      </c>
      <c r="B3692" t="s">
        <v>53</v>
      </c>
      <c r="C3692" t="s">
        <v>108</v>
      </c>
      <c r="D3692" s="6">
        <v>44806</v>
      </c>
      <c r="FZ3692">
        <v>0</v>
      </c>
      <c r="GA3692">
        <v>1</v>
      </c>
    </row>
    <row r="3693" spans="1:183" x14ac:dyDescent="0.3">
      <c r="A3693" t="s">
        <v>63</v>
      </c>
      <c r="B3693" t="s">
        <v>53</v>
      </c>
      <c r="C3693" t="s">
        <v>108</v>
      </c>
      <c r="D3693" s="6">
        <v>44809</v>
      </c>
      <c r="FZ3693">
        <v>0</v>
      </c>
      <c r="GA3693">
        <v>1</v>
      </c>
    </row>
    <row r="3694" spans="1:183" x14ac:dyDescent="0.3">
      <c r="A3694" t="s">
        <v>63</v>
      </c>
      <c r="B3694" t="s">
        <v>53</v>
      </c>
      <c r="C3694" t="s">
        <v>108</v>
      </c>
      <c r="D3694" s="6">
        <v>44810</v>
      </c>
      <c r="FZ3694">
        <v>0</v>
      </c>
      <c r="GA3694">
        <v>1</v>
      </c>
    </row>
    <row r="3695" spans="1:183" x14ac:dyDescent="0.3">
      <c r="A3695" t="s">
        <v>63</v>
      </c>
      <c r="B3695" t="s">
        <v>53</v>
      </c>
      <c r="C3695" t="s">
        <v>108</v>
      </c>
      <c r="D3695" s="6">
        <v>44811</v>
      </c>
      <c r="FZ3695">
        <v>0</v>
      </c>
      <c r="GA3695">
        <v>1</v>
      </c>
    </row>
    <row r="3696" spans="1:183" x14ac:dyDescent="0.3">
      <c r="A3696" t="s">
        <v>63</v>
      </c>
      <c r="B3696" t="s">
        <v>53</v>
      </c>
      <c r="C3696" t="s">
        <v>108</v>
      </c>
      <c r="D3696" s="6">
        <v>44812</v>
      </c>
      <c r="FZ3696">
        <v>0</v>
      </c>
      <c r="GA3696">
        <v>1</v>
      </c>
    </row>
    <row r="3697" spans="1:183" x14ac:dyDescent="0.3">
      <c r="A3697" t="s">
        <v>63</v>
      </c>
      <c r="B3697" t="s">
        <v>53</v>
      </c>
      <c r="C3697" t="s">
        <v>108</v>
      </c>
      <c r="D3697" s="6">
        <v>44813</v>
      </c>
      <c r="FZ3697">
        <v>0</v>
      </c>
      <c r="GA3697">
        <v>1</v>
      </c>
    </row>
    <row r="3698" spans="1:183" x14ac:dyDescent="0.3">
      <c r="A3698" t="s">
        <v>63</v>
      </c>
      <c r="B3698" t="s">
        <v>53</v>
      </c>
      <c r="C3698" t="s">
        <v>106</v>
      </c>
      <c r="D3698" s="6">
        <v>44753</v>
      </c>
      <c r="FZ3698">
        <v>0</v>
      </c>
      <c r="GA3698">
        <v>1</v>
      </c>
    </row>
    <row r="3699" spans="1:183" x14ac:dyDescent="0.3">
      <c r="A3699" t="s">
        <v>63</v>
      </c>
      <c r="B3699" t="s">
        <v>53</v>
      </c>
      <c r="C3699" t="s">
        <v>106</v>
      </c>
      <c r="D3699" s="6">
        <v>44758</v>
      </c>
      <c r="FZ3699">
        <v>0</v>
      </c>
      <c r="GA3699">
        <v>1</v>
      </c>
    </row>
    <row r="3700" spans="1:183" x14ac:dyDescent="0.3">
      <c r="A3700" t="s">
        <v>63</v>
      </c>
      <c r="B3700" t="s">
        <v>53</v>
      </c>
      <c r="C3700" t="s">
        <v>106</v>
      </c>
      <c r="D3700" s="6">
        <v>44759</v>
      </c>
      <c r="FZ3700">
        <v>0</v>
      </c>
      <c r="GA3700">
        <v>1</v>
      </c>
    </row>
    <row r="3701" spans="1:183" x14ac:dyDescent="0.3">
      <c r="A3701" t="s">
        <v>63</v>
      </c>
      <c r="B3701" t="s">
        <v>53</v>
      </c>
      <c r="C3701" t="s">
        <v>106</v>
      </c>
      <c r="D3701" s="6">
        <v>44766</v>
      </c>
      <c r="FZ3701">
        <v>0</v>
      </c>
      <c r="GA3701">
        <v>1</v>
      </c>
    </row>
    <row r="3702" spans="1:183" x14ac:dyDescent="0.3">
      <c r="A3702" t="s">
        <v>63</v>
      </c>
      <c r="B3702" t="s">
        <v>53</v>
      </c>
      <c r="C3702" t="s">
        <v>106</v>
      </c>
      <c r="D3702" s="6">
        <v>44771</v>
      </c>
      <c r="FZ3702">
        <v>0</v>
      </c>
      <c r="GA3702">
        <v>1</v>
      </c>
    </row>
    <row r="3703" spans="1:183" x14ac:dyDescent="0.3">
      <c r="A3703" t="s">
        <v>63</v>
      </c>
      <c r="B3703" t="s">
        <v>53</v>
      </c>
      <c r="C3703" t="s">
        <v>106</v>
      </c>
      <c r="D3703" s="6">
        <v>44789</v>
      </c>
      <c r="FZ3703">
        <v>0</v>
      </c>
      <c r="GA3703">
        <v>1</v>
      </c>
    </row>
    <row r="3704" spans="1:183" x14ac:dyDescent="0.3">
      <c r="A3704" t="s">
        <v>63</v>
      </c>
      <c r="B3704" t="s">
        <v>53</v>
      </c>
      <c r="C3704" t="s">
        <v>106</v>
      </c>
      <c r="D3704" s="6">
        <v>44790</v>
      </c>
      <c r="FZ3704">
        <v>0</v>
      </c>
      <c r="GA3704">
        <v>1</v>
      </c>
    </row>
    <row r="3705" spans="1:183" x14ac:dyDescent="0.3">
      <c r="A3705" t="s">
        <v>63</v>
      </c>
      <c r="B3705" t="s">
        <v>53</v>
      </c>
      <c r="C3705" t="s">
        <v>106</v>
      </c>
      <c r="D3705" s="6">
        <v>44792</v>
      </c>
      <c r="FZ3705">
        <v>0</v>
      </c>
      <c r="GA3705">
        <v>1</v>
      </c>
    </row>
    <row r="3706" spans="1:183" x14ac:dyDescent="0.3">
      <c r="A3706" t="s">
        <v>63</v>
      </c>
      <c r="B3706" t="s">
        <v>53</v>
      </c>
      <c r="C3706" t="s">
        <v>106</v>
      </c>
      <c r="D3706" s="6">
        <v>44806</v>
      </c>
      <c r="FZ3706">
        <v>0</v>
      </c>
      <c r="GA3706">
        <v>1</v>
      </c>
    </row>
    <row r="3707" spans="1:183" x14ac:dyDescent="0.3">
      <c r="A3707" t="s">
        <v>63</v>
      </c>
      <c r="B3707" t="s">
        <v>53</v>
      </c>
      <c r="C3707" t="s">
        <v>106</v>
      </c>
      <c r="D3707" s="6">
        <v>44809</v>
      </c>
      <c r="FZ3707">
        <v>0</v>
      </c>
      <c r="GA3707">
        <v>1</v>
      </c>
    </row>
    <row r="3708" spans="1:183" x14ac:dyDescent="0.3">
      <c r="A3708" t="s">
        <v>63</v>
      </c>
      <c r="B3708" t="s">
        <v>53</v>
      </c>
      <c r="C3708" t="s">
        <v>106</v>
      </c>
      <c r="D3708" s="6">
        <v>44810</v>
      </c>
      <c r="FZ3708">
        <v>0</v>
      </c>
      <c r="GA3708">
        <v>1</v>
      </c>
    </row>
    <row r="3709" spans="1:183" x14ac:dyDescent="0.3">
      <c r="A3709" t="s">
        <v>63</v>
      </c>
      <c r="B3709" t="s">
        <v>53</v>
      </c>
      <c r="C3709" t="s">
        <v>106</v>
      </c>
      <c r="D3709" s="6">
        <v>44811</v>
      </c>
      <c r="FZ3709">
        <v>0</v>
      </c>
      <c r="GA3709">
        <v>1</v>
      </c>
    </row>
    <row r="3710" spans="1:183" x14ac:dyDescent="0.3">
      <c r="A3710" t="s">
        <v>63</v>
      </c>
      <c r="B3710" t="s">
        <v>53</v>
      </c>
      <c r="C3710" t="s">
        <v>106</v>
      </c>
      <c r="D3710" s="6">
        <v>44812</v>
      </c>
      <c r="FZ3710">
        <v>0</v>
      </c>
      <c r="GA3710">
        <v>1</v>
      </c>
    </row>
    <row r="3711" spans="1:183" x14ac:dyDescent="0.3">
      <c r="A3711" t="s">
        <v>63</v>
      </c>
      <c r="B3711" t="s">
        <v>53</v>
      </c>
      <c r="C3711" t="s">
        <v>106</v>
      </c>
      <c r="D3711" s="6">
        <v>44813</v>
      </c>
      <c r="FZ3711">
        <v>0</v>
      </c>
      <c r="GA3711">
        <v>1</v>
      </c>
    </row>
    <row r="3712" spans="1:183" x14ac:dyDescent="0.3">
      <c r="A3712" t="s">
        <v>63</v>
      </c>
      <c r="B3712" t="s">
        <v>53</v>
      </c>
      <c r="C3712" t="s">
        <v>107</v>
      </c>
      <c r="D3712" s="6">
        <v>44753</v>
      </c>
      <c r="FZ3712">
        <v>0</v>
      </c>
      <c r="GA3712">
        <v>1</v>
      </c>
    </row>
    <row r="3713" spans="1:183" x14ac:dyDescent="0.3">
      <c r="A3713" t="s">
        <v>63</v>
      </c>
      <c r="B3713" t="s">
        <v>53</v>
      </c>
      <c r="C3713" t="s">
        <v>107</v>
      </c>
      <c r="D3713" s="6">
        <v>44758</v>
      </c>
      <c r="FZ3713">
        <v>0</v>
      </c>
      <c r="GA3713">
        <v>1</v>
      </c>
    </row>
    <row r="3714" spans="1:183" x14ac:dyDescent="0.3">
      <c r="A3714" t="s">
        <v>63</v>
      </c>
      <c r="B3714" t="s">
        <v>53</v>
      </c>
      <c r="C3714" t="s">
        <v>107</v>
      </c>
      <c r="D3714" s="6">
        <v>44759</v>
      </c>
      <c r="FZ3714">
        <v>0</v>
      </c>
      <c r="GA3714">
        <v>1</v>
      </c>
    </row>
    <row r="3715" spans="1:183" x14ac:dyDescent="0.3">
      <c r="A3715" t="s">
        <v>63</v>
      </c>
      <c r="B3715" t="s">
        <v>53</v>
      </c>
      <c r="C3715" t="s">
        <v>107</v>
      </c>
      <c r="D3715" s="6">
        <v>44766</v>
      </c>
      <c r="FZ3715">
        <v>0</v>
      </c>
      <c r="GA3715">
        <v>1</v>
      </c>
    </row>
    <row r="3716" spans="1:183" x14ac:dyDescent="0.3">
      <c r="A3716" t="s">
        <v>63</v>
      </c>
      <c r="B3716" t="s">
        <v>53</v>
      </c>
      <c r="C3716" t="s">
        <v>107</v>
      </c>
      <c r="D3716" s="6">
        <v>44771</v>
      </c>
      <c r="FZ3716">
        <v>0</v>
      </c>
      <c r="GA3716">
        <v>1</v>
      </c>
    </row>
    <row r="3717" spans="1:183" x14ac:dyDescent="0.3">
      <c r="A3717" t="s">
        <v>63</v>
      </c>
      <c r="B3717" t="s">
        <v>53</v>
      </c>
      <c r="C3717" t="s">
        <v>107</v>
      </c>
      <c r="D3717" s="6">
        <v>44789</v>
      </c>
      <c r="FZ3717">
        <v>0</v>
      </c>
      <c r="GA3717">
        <v>1</v>
      </c>
    </row>
    <row r="3718" spans="1:183" x14ac:dyDescent="0.3">
      <c r="A3718" t="s">
        <v>63</v>
      </c>
      <c r="B3718" t="s">
        <v>53</v>
      </c>
      <c r="C3718" t="s">
        <v>107</v>
      </c>
      <c r="D3718" s="6">
        <v>44790</v>
      </c>
      <c r="FZ3718">
        <v>0</v>
      </c>
      <c r="GA3718">
        <v>1</v>
      </c>
    </row>
    <row r="3719" spans="1:183" x14ac:dyDescent="0.3">
      <c r="A3719" t="s">
        <v>63</v>
      </c>
      <c r="B3719" t="s">
        <v>53</v>
      </c>
      <c r="C3719" t="s">
        <v>107</v>
      </c>
      <c r="D3719" s="6">
        <v>44792</v>
      </c>
      <c r="FZ3719">
        <v>0</v>
      </c>
      <c r="GA3719">
        <v>1</v>
      </c>
    </row>
    <row r="3720" spans="1:183" x14ac:dyDescent="0.3">
      <c r="A3720" t="s">
        <v>63</v>
      </c>
      <c r="B3720" t="s">
        <v>53</v>
      </c>
      <c r="C3720" t="s">
        <v>107</v>
      </c>
      <c r="D3720" s="6">
        <v>44806</v>
      </c>
      <c r="FZ3720">
        <v>0</v>
      </c>
      <c r="GA3720">
        <v>1</v>
      </c>
    </row>
    <row r="3721" spans="1:183" x14ac:dyDescent="0.3">
      <c r="A3721" t="s">
        <v>63</v>
      </c>
      <c r="B3721" t="s">
        <v>53</v>
      </c>
      <c r="C3721" t="s">
        <v>107</v>
      </c>
      <c r="D3721" s="6">
        <v>44809</v>
      </c>
      <c r="FZ3721">
        <v>0</v>
      </c>
      <c r="GA3721">
        <v>1</v>
      </c>
    </row>
    <row r="3722" spans="1:183" x14ac:dyDescent="0.3">
      <c r="A3722" t="s">
        <v>63</v>
      </c>
      <c r="B3722" t="s">
        <v>53</v>
      </c>
      <c r="C3722" t="s">
        <v>107</v>
      </c>
      <c r="D3722" s="6">
        <v>44810</v>
      </c>
      <c r="FZ3722">
        <v>0</v>
      </c>
      <c r="GA3722">
        <v>1</v>
      </c>
    </row>
    <row r="3723" spans="1:183" x14ac:dyDescent="0.3">
      <c r="A3723" t="s">
        <v>63</v>
      </c>
      <c r="B3723" t="s">
        <v>53</v>
      </c>
      <c r="C3723" t="s">
        <v>107</v>
      </c>
      <c r="D3723" s="6">
        <v>44811</v>
      </c>
      <c r="FZ3723">
        <v>0</v>
      </c>
      <c r="GA3723">
        <v>1</v>
      </c>
    </row>
    <row r="3724" spans="1:183" x14ac:dyDescent="0.3">
      <c r="A3724" t="s">
        <v>63</v>
      </c>
      <c r="B3724" t="s">
        <v>53</v>
      </c>
      <c r="C3724" t="s">
        <v>107</v>
      </c>
      <c r="D3724" s="6">
        <v>44812</v>
      </c>
      <c r="FZ3724">
        <v>0</v>
      </c>
      <c r="GA3724">
        <v>1</v>
      </c>
    </row>
    <row r="3725" spans="1:183" x14ac:dyDescent="0.3">
      <c r="A3725" t="s">
        <v>63</v>
      </c>
      <c r="B3725" t="s">
        <v>53</v>
      </c>
      <c r="C3725" t="s">
        <v>107</v>
      </c>
      <c r="D3725" s="6">
        <v>44813</v>
      </c>
      <c r="FZ3725">
        <v>0</v>
      </c>
      <c r="GA3725">
        <v>1</v>
      </c>
    </row>
    <row r="3726" spans="1:183" x14ac:dyDescent="0.3">
      <c r="A3726" t="s">
        <v>63</v>
      </c>
      <c r="B3726" t="s">
        <v>53</v>
      </c>
      <c r="C3726" t="s">
        <v>97</v>
      </c>
      <c r="D3726" s="6">
        <v>44753</v>
      </c>
      <c r="FZ3726">
        <v>0</v>
      </c>
      <c r="GA3726">
        <v>1</v>
      </c>
    </row>
    <row r="3727" spans="1:183" x14ac:dyDescent="0.3">
      <c r="A3727" t="s">
        <v>63</v>
      </c>
      <c r="B3727" t="s">
        <v>53</v>
      </c>
      <c r="C3727" t="s">
        <v>97</v>
      </c>
      <c r="D3727" s="6">
        <v>44758</v>
      </c>
      <c r="FZ3727">
        <v>0</v>
      </c>
      <c r="GA3727">
        <v>1</v>
      </c>
    </row>
    <row r="3728" spans="1:183" x14ac:dyDescent="0.3">
      <c r="A3728" t="s">
        <v>63</v>
      </c>
      <c r="B3728" t="s">
        <v>53</v>
      </c>
      <c r="C3728" t="s">
        <v>97</v>
      </c>
      <c r="D3728" s="6">
        <v>44759</v>
      </c>
      <c r="FZ3728">
        <v>0</v>
      </c>
      <c r="GA3728">
        <v>1</v>
      </c>
    </row>
    <row r="3729" spans="1:183" x14ac:dyDescent="0.3">
      <c r="A3729" t="s">
        <v>63</v>
      </c>
      <c r="B3729" t="s">
        <v>53</v>
      </c>
      <c r="C3729" t="s">
        <v>97</v>
      </c>
      <c r="D3729" s="6">
        <v>44766</v>
      </c>
      <c r="FZ3729">
        <v>0</v>
      </c>
      <c r="GA3729">
        <v>1</v>
      </c>
    </row>
    <row r="3730" spans="1:183" x14ac:dyDescent="0.3">
      <c r="A3730" t="s">
        <v>63</v>
      </c>
      <c r="B3730" t="s">
        <v>53</v>
      </c>
      <c r="C3730" t="s">
        <v>97</v>
      </c>
      <c r="D3730" s="6">
        <v>44771</v>
      </c>
      <c r="FZ3730">
        <v>0</v>
      </c>
      <c r="GA3730">
        <v>1</v>
      </c>
    </row>
    <row r="3731" spans="1:183" x14ac:dyDescent="0.3">
      <c r="A3731" t="s">
        <v>63</v>
      </c>
      <c r="B3731" t="s">
        <v>53</v>
      </c>
      <c r="C3731" t="s">
        <v>97</v>
      </c>
      <c r="D3731" s="6">
        <v>44789</v>
      </c>
      <c r="FZ3731">
        <v>0</v>
      </c>
      <c r="GA3731">
        <v>1</v>
      </c>
    </row>
    <row r="3732" spans="1:183" x14ac:dyDescent="0.3">
      <c r="A3732" t="s">
        <v>63</v>
      </c>
      <c r="B3732" t="s">
        <v>53</v>
      </c>
      <c r="C3732" t="s">
        <v>97</v>
      </c>
      <c r="D3732" s="6">
        <v>44790</v>
      </c>
      <c r="FZ3732">
        <v>0</v>
      </c>
      <c r="GA3732">
        <v>1</v>
      </c>
    </row>
    <row r="3733" spans="1:183" x14ac:dyDescent="0.3">
      <c r="A3733" t="s">
        <v>63</v>
      </c>
      <c r="B3733" t="s">
        <v>53</v>
      </c>
      <c r="C3733" t="s">
        <v>97</v>
      </c>
      <c r="D3733" s="6">
        <v>44792</v>
      </c>
      <c r="FZ3733">
        <v>0</v>
      </c>
      <c r="GA3733">
        <v>1</v>
      </c>
    </row>
    <row r="3734" spans="1:183" x14ac:dyDescent="0.3">
      <c r="A3734" t="s">
        <v>63</v>
      </c>
      <c r="B3734" t="s">
        <v>53</v>
      </c>
      <c r="C3734" t="s">
        <v>97</v>
      </c>
      <c r="D3734" s="6">
        <v>44806</v>
      </c>
      <c r="FZ3734">
        <v>0</v>
      </c>
      <c r="GA3734">
        <v>1</v>
      </c>
    </row>
    <row r="3735" spans="1:183" x14ac:dyDescent="0.3">
      <c r="A3735" t="s">
        <v>63</v>
      </c>
      <c r="B3735" t="s">
        <v>53</v>
      </c>
      <c r="C3735" t="s">
        <v>97</v>
      </c>
      <c r="D3735" s="6">
        <v>44809</v>
      </c>
      <c r="FZ3735">
        <v>0</v>
      </c>
      <c r="GA3735">
        <v>1</v>
      </c>
    </row>
    <row r="3736" spans="1:183" x14ac:dyDescent="0.3">
      <c r="A3736" t="s">
        <v>63</v>
      </c>
      <c r="B3736" t="s">
        <v>53</v>
      </c>
      <c r="C3736" t="s">
        <v>97</v>
      </c>
      <c r="D3736" s="6">
        <v>44810</v>
      </c>
      <c r="FZ3736">
        <v>0</v>
      </c>
      <c r="GA3736">
        <v>1</v>
      </c>
    </row>
    <row r="3737" spans="1:183" x14ac:dyDescent="0.3">
      <c r="A3737" t="s">
        <v>63</v>
      </c>
      <c r="B3737" t="s">
        <v>53</v>
      </c>
      <c r="C3737" t="s">
        <v>97</v>
      </c>
      <c r="D3737" s="6">
        <v>44811</v>
      </c>
      <c r="FZ3737">
        <v>0</v>
      </c>
      <c r="GA3737">
        <v>1</v>
      </c>
    </row>
    <row r="3738" spans="1:183" x14ac:dyDescent="0.3">
      <c r="A3738" t="s">
        <v>63</v>
      </c>
      <c r="B3738" t="s">
        <v>53</v>
      </c>
      <c r="C3738" t="s">
        <v>97</v>
      </c>
      <c r="D3738" s="6">
        <v>44812</v>
      </c>
      <c r="FZ3738">
        <v>0</v>
      </c>
      <c r="GA3738">
        <v>1</v>
      </c>
    </row>
    <row r="3739" spans="1:183" x14ac:dyDescent="0.3">
      <c r="A3739" t="s">
        <v>63</v>
      </c>
      <c r="B3739" t="s">
        <v>53</v>
      </c>
      <c r="C3739" t="s">
        <v>97</v>
      </c>
      <c r="D3739" s="6">
        <v>44813</v>
      </c>
      <c r="FZ3739">
        <v>0</v>
      </c>
      <c r="GA3739">
        <v>1</v>
      </c>
    </row>
    <row r="3740" spans="1:183" x14ac:dyDescent="0.3">
      <c r="A3740" t="s">
        <v>63</v>
      </c>
      <c r="B3740" t="s">
        <v>53</v>
      </c>
      <c r="C3740" t="s">
        <v>96</v>
      </c>
      <c r="D3740" s="6">
        <v>44753</v>
      </c>
      <c r="FZ3740">
        <v>0</v>
      </c>
      <c r="GA3740">
        <v>1</v>
      </c>
    </row>
    <row r="3741" spans="1:183" x14ac:dyDescent="0.3">
      <c r="A3741" t="s">
        <v>63</v>
      </c>
      <c r="B3741" t="s">
        <v>53</v>
      </c>
      <c r="C3741" t="s">
        <v>96</v>
      </c>
      <c r="D3741" s="6">
        <v>44758</v>
      </c>
      <c r="FZ3741">
        <v>0</v>
      </c>
      <c r="GA3741">
        <v>1</v>
      </c>
    </row>
    <row r="3742" spans="1:183" x14ac:dyDescent="0.3">
      <c r="A3742" t="s">
        <v>63</v>
      </c>
      <c r="B3742" t="s">
        <v>53</v>
      </c>
      <c r="C3742" t="s">
        <v>96</v>
      </c>
      <c r="D3742" s="6">
        <v>44759</v>
      </c>
      <c r="FZ3742">
        <v>0</v>
      </c>
      <c r="GA3742">
        <v>1</v>
      </c>
    </row>
    <row r="3743" spans="1:183" x14ac:dyDescent="0.3">
      <c r="A3743" t="s">
        <v>63</v>
      </c>
      <c r="B3743" t="s">
        <v>53</v>
      </c>
      <c r="C3743" t="s">
        <v>96</v>
      </c>
      <c r="D3743" s="6">
        <v>44766</v>
      </c>
      <c r="FZ3743">
        <v>0</v>
      </c>
      <c r="GA3743">
        <v>1</v>
      </c>
    </row>
    <row r="3744" spans="1:183" x14ac:dyDescent="0.3">
      <c r="A3744" t="s">
        <v>63</v>
      </c>
      <c r="B3744" t="s">
        <v>53</v>
      </c>
      <c r="C3744" t="s">
        <v>96</v>
      </c>
      <c r="D3744" s="6">
        <v>44771</v>
      </c>
      <c r="FZ3744">
        <v>0</v>
      </c>
      <c r="GA3744">
        <v>1</v>
      </c>
    </row>
    <row r="3745" spans="1:183" x14ac:dyDescent="0.3">
      <c r="A3745" t="s">
        <v>63</v>
      </c>
      <c r="B3745" t="s">
        <v>53</v>
      </c>
      <c r="C3745" t="s">
        <v>96</v>
      </c>
      <c r="D3745" s="6">
        <v>44789</v>
      </c>
      <c r="FZ3745">
        <v>0</v>
      </c>
      <c r="GA3745">
        <v>1</v>
      </c>
    </row>
    <row r="3746" spans="1:183" x14ac:dyDescent="0.3">
      <c r="A3746" t="s">
        <v>63</v>
      </c>
      <c r="B3746" t="s">
        <v>53</v>
      </c>
      <c r="C3746" t="s">
        <v>96</v>
      </c>
      <c r="D3746" s="6">
        <v>44790</v>
      </c>
      <c r="FZ3746">
        <v>0</v>
      </c>
      <c r="GA3746">
        <v>1</v>
      </c>
    </row>
    <row r="3747" spans="1:183" x14ac:dyDescent="0.3">
      <c r="A3747" t="s">
        <v>63</v>
      </c>
      <c r="B3747" t="s">
        <v>53</v>
      </c>
      <c r="C3747" t="s">
        <v>96</v>
      </c>
      <c r="D3747" s="6">
        <v>44792</v>
      </c>
      <c r="FZ3747">
        <v>0</v>
      </c>
      <c r="GA3747">
        <v>1</v>
      </c>
    </row>
    <row r="3748" spans="1:183" x14ac:dyDescent="0.3">
      <c r="A3748" t="s">
        <v>63</v>
      </c>
      <c r="B3748" t="s">
        <v>53</v>
      </c>
      <c r="C3748" t="s">
        <v>96</v>
      </c>
      <c r="D3748" s="6">
        <v>44806</v>
      </c>
      <c r="FZ3748">
        <v>0</v>
      </c>
      <c r="GA3748">
        <v>1</v>
      </c>
    </row>
    <row r="3749" spans="1:183" x14ac:dyDescent="0.3">
      <c r="A3749" t="s">
        <v>63</v>
      </c>
      <c r="B3749" t="s">
        <v>53</v>
      </c>
      <c r="C3749" t="s">
        <v>96</v>
      </c>
      <c r="D3749" s="6">
        <v>44809</v>
      </c>
      <c r="FZ3749">
        <v>0</v>
      </c>
      <c r="GA3749">
        <v>1</v>
      </c>
    </row>
    <row r="3750" spans="1:183" x14ac:dyDescent="0.3">
      <c r="A3750" t="s">
        <v>63</v>
      </c>
      <c r="B3750" t="s">
        <v>53</v>
      </c>
      <c r="C3750" t="s">
        <v>96</v>
      </c>
      <c r="D3750" s="6">
        <v>44810</v>
      </c>
      <c r="FZ3750">
        <v>0</v>
      </c>
      <c r="GA3750">
        <v>1</v>
      </c>
    </row>
    <row r="3751" spans="1:183" x14ac:dyDescent="0.3">
      <c r="A3751" t="s">
        <v>63</v>
      </c>
      <c r="B3751" t="s">
        <v>53</v>
      </c>
      <c r="C3751" t="s">
        <v>96</v>
      </c>
      <c r="D3751" s="6">
        <v>44811</v>
      </c>
      <c r="FZ3751">
        <v>0</v>
      </c>
      <c r="GA3751">
        <v>1</v>
      </c>
    </row>
    <row r="3752" spans="1:183" x14ac:dyDescent="0.3">
      <c r="A3752" t="s">
        <v>63</v>
      </c>
      <c r="B3752" t="s">
        <v>53</v>
      </c>
      <c r="C3752" t="s">
        <v>96</v>
      </c>
      <c r="D3752" s="6">
        <v>44812</v>
      </c>
      <c r="FZ3752">
        <v>0</v>
      </c>
      <c r="GA3752">
        <v>1</v>
      </c>
    </row>
    <row r="3753" spans="1:183" x14ac:dyDescent="0.3">
      <c r="A3753" t="s">
        <v>63</v>
      </c>
      <c r="B3753" t="s">
        <v>53</v>
      </c>
      <c r="C3753" t="s">
        <v>96</v>
      </c>
      <c r="D3753" s="6">
        <v>44813</v>
      </c>
      <c r="FZ3753">
        <v>0</v>
      </c>
      <c r="GA3753">
        <v>1</v>
      </c>
    </row>
    <row r="3754" spans="1:183" x14ac:dyDescent="0.3">
      <c r="A3754" t="s">
        <v>63</v>
      </c>
      <c r="B3754" t="s">
        <v>53</v>
      </c>
      <c r="C3754" t="s">
        <v>98</v>
      </c>
      <c r="D3754" s="6">
        <v>44753</v>
      </c>
      <c r="FZ3754">
        <v>0</v>
      </c>
      <c r="GA3754">
        <v>1</v>
      </c>
    </row>
    <row r="3755" spans="1:183" x14ac:dyDescent="0.3">
      <c r="A3755" t="s">
        <v>63</v>
      </c>
      <c r="B3755" t="s">
        <v>53</v>
      </c>
      <c r="C3755" t="s">
        <v>98</v>
      </c>
      <c r="D3755" s="6">
        <v>44758</v>
      </c>
      <c r="FZ3755">
        <v>0</v>
      </c>
      <c r="GA3755">
        <v>1</v>
      </c>
    </row>
    <row r="3756" spans="1:183" x14ac:dyDescent="0.3">
      <c r="A3756" t="s">
        <v>63</v>
      </c>
      <c r="B3756" t="s">
        <v>53</v>
      </c>
      <c r="C3756" t="s">
        <v>98</v>
      </c>
      <c r="D3756" s="6">
        <v>44759</v>
      </c>
      <c r="FZ3756">
        <v>0</v>
      </c>
      <c r="GA3756">
        <v>1</v>
      </c>
    </row>
    <row r="3757" spans="1:183" x14ac:dyDescent="0.3">
      <c r="A3757" t="s">
        <v>63</v>
      </c>
      <c r="B3757" t="s">
        <v>53</v>
      </c>
      <c r="C3757" t="s">
        <v>98</v>
      </c>
      <c r="D3757" s="6">
        <v>44766</v>
      </c>
      <c r="FZ3757">
        <v>0</v>
      </c>
      <c r="GA3757">
        <v>1</v>
      </c>
    </row>
    <row r="3758" spans="1:183" x14ac:dyDescent="0.3">
      <c r="A3758" t="s">
        <v>63</v>
      </c>
      <c r="B3758" t="s">
        <v>53</v>
      </c>
      <c r="C3758" t="s">
        <v>98</v>
      </c>
      <c r="D3758" s="6">
        <v>44771</v>
      </c>
      <c r="BR3758" s="34"/>
      <c r="FZ3758">
        <v>0</v>
      </c>
      <c r="GA3758">
        <v>1</v>
      </c>
    </row>
    <row r="3759" spans="1:183" x14ac:dyDescent="0.3">
      <c r="A3759" t="s">
        <v>63</v>
      </c>
      <c r="B3759" t="s">
        <v>53</v>
      </c>
      <c r="C3759" t="s">
        <v>98</v>
      </c>
      <c r="D3759" s="6">
        <v>44789</v>
      </c>
      <c r="FZ3759">
        <v>0</v>
      </c>
      <c r="GA3759">
        <v>1</v>
      </c>
    </row>
    <row r="3760" spans="1:183" x14ac:dyDescent="0.3">
      <c r="A3760" t="s">
        <v>63</v>
      </c>
      <c r="B3760" t="s">
        <v>53</v>
      </c>
      <c r="C3760" t="s">
        <v>98</v>
      </c>
      <c r="D3760" s="6">
        <v>44790</v>
      </c>
      <c r="FZ3760">
        <v>0</v>
      </c>
      <c r="GA3760">
        <v>1</v>
      </c>
    </row>
    <row r="3761" spans="1:183" x14ac:dyDescent="0.3">
      <c r="A3761" t="s">
        <v>63</v>
      </c>
      <c r="B3761" t="s">
        <v>53</v>
      </c>
      <c r="C3761" t="s">
        <v>98</v>
      </c>
      <c r="D3761" s="6">
        <v>44792</v>
      </c>
      <c r="FZ3761">
        <v>0</v>
      </c>
      <c r="GA3761">
        <v>1</v>
      </c>
    </row>
    <row r="3762" spans="1:183" x14ac:dyDescent="0.3">
      <c r="A3762" t="s">
        <v>63</v>
      </c>
      <c r="B3762" t="s">
        <v>53</v>
      </c>
      <c r="C3762" t="s">
        <v>98</v>
      </c>
      <c r="D3762" s="6">
        <v>44806</v>
      </c>
      <c r="FZ3762">
        <v>0</v>
      </c>
      <c r="GA3762">
        <v>1</v>
      </c>
    </row>
    <row r="3763" spans="1:183" x14ac:dyDescent="0.3">
      <c r="A3763" t="s">
        <v>63</v>
      </c>
      <c r="B3763" t="s">
        <v>53</v>
      </c>
      <c r="C3763" t="s">
        <v>98</v>
      </c>
      <c r="D3763" s="6">
        <v>44809</v>
      </c>
      <c r="FZ3763">
        <v>0</v>
      </c>
      <c r="GA3763">
        <v>1</v>
      </c>
    </row>
    <row r="3764" spans="1:183" x14ac:dyDescent="0.3">
      <c r="A3764" t="s">
        <v>63</v>
      </c>
      <c r="B3764" t="s">
        <v>53</v>
      </c>
      <c r="C3764" t="s">
        <v>98</v>
      </c>
      <c r="D3764" s="6">
        <v>44810</v>
      </c>
      <c r="FZ3764">
        <v>0</v>
      </c>
      <c r="GA3764">
        <v>1</v>
      </c>
    </row>
    <row r="3765" spans="1:183" x14ac:dyDescent="0.3">
      <c r="A3765" t="s">
        <v>63</v>
      </c>
      <c r="B3765" t="s">
        <v>53</v>
      </c>
      <c r="C3765" t="s">
        <v>98</v>
      </c>
      <c r="D3765" s="6">
        <v>44811</v>
      </c>
      <c r="FZ3765">
        <v>0</v>
      </c>
      <c r="GA3765">
        <v>1</v>
      </c>
    </row>
    <row r="3766" spans="1:183" x14ac:dyDescent="0.3">
      <c r="A3766" t="s">
        <v>63</v>
      </c>
      <c r="B3766" t="s">
        <v>53</v>
      </c>
      <c r="C3766" t="s">
        <v>98</v>
      </c>
      <c r="D3766" s="6">
        <v>44812</v>
      </c>
      <c r="FZ3766">
        <v>0</v>
      </c>
      <c r="GA3766">
        <v>1</v>
      </c>
    </row>
    <row r="3767" spans="1:183" x14ac:dyDescent="0.3">
      <c r="A3767" t="s">
        <v>63</v>
      </c>
      <c r="B3767" t="s">
        <v>53</v>
      </c>
      <c r="C3767" t="s">
        <v>98</v>
      </c>
      <c r="D3767" s="6">
        <v>44813</v>
      </c>
      <c r="FZ3767">
        <v>0</v>
      </c>
      <c r="GA3767">
        <v>1</v>
      </c>
    </row>
    <row r="3768" spans="1:183" x14ac:dyDescent="0.3">
      <c r="A3768" t="s">
        <v>63</v>
      </c>
      <c r="B3768" t="s">
        <v>53</v>
      </c>
      <c r="C3768" t="s">
        <v>105</v>
      </c>
      <c r="D3768" s="6">
        <v>44753</v>
      </c>
      <c r="FZ3768">
        <v>0</v>
      </c>
      <c r="GA3768">
        <v>1</v>
      </c>
    </row>
    <row r="3769" spans="1:183" x14ac:dyDescent="0.3">
      <c r="A3769" t="s">
        <v>63</v>
      </c>
      <c r="B3769" t="s">
        <v>53</v>
      </c>
      <c r="C3769" t="s">
        <v>105</v>
      </c>
      <c r="D3769" s="6">
        <v>44758</v>
      </c>
      <c r="FZ3769">
        <v>0</v>
      </c>
      <c r="GA3769">
        <v>1</v>
      </c>
    </row>
    <row r="3770" spans="1:183" x14ac:dyDescent="0.3">
      <c r="A3770" t="s">
        <v>63</v>
      </c>
      <c r="B3770" t="s">
        <v>53</v>
      </c>
      <c r="C3770" t="s">
        <v>105</v>
      </c>
      <c r="D3770" s="6">
        <v>44759</v>
      </c>
      <c r="FZ3770">
        <v>0</v>
      </c>
      <c r="GA3770">
        <v>1</v>
      </c>
    </row>
    <row r="3771" spans="1:183" x14ac:dyDescent="0.3">
      <c r="A3771" t="s">
        <v>63</v>
      </c>
      <c r="B3771" t="s">
        <v>53</v>
      </c>
      <c r="C3771" t="s">
        <v>105</v>
      </c>
      <c r="D3771" s="6">
        <v>44766</v>
      </c>
      <c r="FZ3771">
        <v>0</v>
      </c>
      <c r="GA3771">
        <v>1</v>
      </c>
    </row>
    <row r="3772" spans="1:183" x14ac:dyDescent="0.3">
      <c r="A3772" t="s">
        <v>63</v>
      </c>
      <c r="B3772" t="s">
        <v>53</v>
      </c>
      <c r="C3772" t="s">
        <v>105</v>
      </c>
      <c r="D3772" s="6">
        <v>44771</v>
      </c>
      <c r="FZ3772">
        <v>0</v>
      </c>
      <c r="GA3772">
        <v>1</v>
      </c>
    </row>
    <row r="3773" spans="1:183" x14ac:dyDescent="0.3">
      <c r="A3773" t="s">
        <v>63</v>
      </c>
      <c r="B3773" t="s">
        <v>53</v>
      </c>
      <c r="C3773" t="s">
        <v>105</v>
      </c>
      <c r="D3773" s="6">
        <v>44789</v>
      </c>
      <c r="FZ3773">
        <v>0</v>
      </c>
      <c r="GA3773">
        <v>1</v>
      </c>
    </row>
    <row r="3774" spans="1:183" x14ac:dyDescent="0.3">
      <c r="A3774" t="s">
        <v>63</v>
      </c>
      <c r="B3774" t="s">
        <v>53</v>
      </c>
      <c r="C3774" t="s">
        <v>105</v>
      </c>
      <c r="D3774" s="6">
        <v>44790</v>
      </c>
      <c r="FZ3774">
        <v>0</v>
      </c>
      <c r="GA3774">
        <v>1</v>
      </c>
    </row>
    <row r="3775" spans="1:183" x14ac:dyDescent="0.3">
      <c r="A3775" t="s">
        <v>63</v>
      </c>
      <c r="B3775" t="s">
        <v>53</v>
      </c>
      <c r="C3775" t="s">
        <v>105</v>
      </c>
      <c r="D3775" s="6">
        <v>44792</v>
      </c>
      <c r="FZ3775">
        <v>0</v>
      </c>
      <c r="GA3775">
        <v>1</v>
      </c>
    </row>
    <row r="3776" spans="1:183" x14ac:dyDescent="0.3">
      <c r="A3776" t="s">
        <v>63</v>
      </c>
      <c r="B3776" t="s">
        <v>53</v>
      </c>
      <c r="C3776" t="s">
        <v>105</v>
      </c>
      <c r="D3776" s="6">
        <v>44806</v>
      </c>
      <c r="FZ3776">
        <v>0</v>
      </c>
      <c r="GA3776">
        <v>1</v>
      </c>
    </row>
    <row r="3777" spans="1:183" x14ac:dyDescent="0.3">
      <c r="A3777" t="s">
        <v>63</v>
      </c>
      <c r="B3777" t="s">
        <v>53</v>
      </c>
      <c r="C3777" t="s">
        <v>105</v>
      </c>
      <c r="D3777" s="6">
        <v>44809</v>
      </c>
      <c r="FZ3777">
        <v>0</v>
      </c>
      <c r="GA3777">
        <v>1</v>
      </c>
    </row>
    <row r="3778" spans="1:183" x14ac:dyDescent="0.3">
      <c r="A3778" t="s">
        <v>63</v>
      </c>
      <c r="B3778" t="s">
        <v>53</v>
      </c>
      <c r="C3778" t="s">
        <v>105</v>
      </c>
      <c r="D3778" s="6">
        <v>44810</v>
      </c>
      <c r="FZ3778">
        <v>0</v>
      </c>
      <c r="GA3778">
        <v>1</v>
      </c>
    </row>
    <row r="3779" spans="1:183" x14ac:dyDescent="0.3">
      <c r="A3779" t="s">
        <v>63</v>
      </c>
      <c r="B3779" t="s">
        <v>53</v>
      </c>
      <c r="C3779" t="s">
        <v>105</v>
      </c>
      <c r="D3779" s="6">
        <v>44811</v>
      </c>
      <c r="FZ3779">
        <v>0</v>
      </c>
      <c r="GA3779">
        <v>1</v>
      </c>
    </row>
    <row r="3780" spans="1:183" x14ac:dyDescent="0.3">
      <c r="A3780" t="s">
        <v>63</v>
      </c>
      <c r="B3780" t="s">
        <v>53</v>
      </c>
      <c r="C3780" t="s">
        <v>105</v>
      </c>
      <c r="D3780" s="6">
        <v>44812</v>
      </c>
      <c r="FZ3780">
        <v>0</v>
      </c>
      <c r="GA3780">
        <v>1</v>
      </c>
    </row>
    <row r="3781" spans="1:183" x14ac:dyDescent="0.3">
      <c r="A3781" t="s">
        <v>63</v>
      </c>
      <c r="B3781" t="s">
        <v>53</v>
      </c>
      <c r="C3781" t="s">
        <v>105</v>
      </c>
      <c r="D3781" s="6">
        <v>44813</v>
      </c>
      <c r="FZ3781">
        <v>0</v>
      </c>
      <c r="GA3781">
        <v>1</v>
      </c>
    </row>
    <row r="3782" spans="1:183" x14ac:dyDescent="0.3">
      <c r="A3782" t="s">
        <v>63</v>
      </c>
      <c r="B3782" t="s">
        <v>53</v>
      </c>
      <c r="C3782" t="s">
        <v>93</v>
      </c>
      <c r="D3782" s="6">
        <v>44753</v>
      </c>
      <c r="FZ3782">
        <v>0</v>
      </c>
      <c r="GA3782">
        <v>1</v>
      </c>
    </row>
    <row r="3783" spans="1:183" x14ac:dyDescent="0.3">
      <c r="A3783" t="s">
        <v>63</v>
      </c>
      <c r="B3783" t="s">
        <v>53</v>
      </c>
      <c r="C3783" t="s">
        <v>93</v>
      </c>
      <c r="D3783" s="6">
        <v>44758</v>
      </c>
      <c r="FZ3783">
        <v>0</v>
      </c>
      <c r="GA3783">
        <v>1</v>
      </c>
    </row>
    <row r="3784" spans="1:183" x14ac:dyDescent="0.3">
      <c r="A3784" t="s">
        <v>63</v>
      </c>
      <c r="B3784" t="s">
        <v>53</v>
      </c>
      <c r="C3784" t="s">
        <v>93</v>
      </c>
      <c r="D3784" s="6">
        <v>44759</v>
      </c>
      <c r="FZ3784">
        <v>0</v>
      </c>
      <c r="GA3784">
        <v>1</v>
      </c>
    </row>
    <row r="3785" spans="1:183" x14ac:dyDescent="0.3">
      <c r="A3785" t="s">
        <v>63</v>
      </c>
      <c r="B3785" t="s">
        <v>53</v>
      </c>
      <c r="C3785" t="s">
        <v>93</v>
      </c>
      <c r="D3785" s="6">
        <v>44766</v>
      </c>
      <c r="FZ3785">
        <v>0</v>
      </c>
      <c r="GA3785">
        <v>1</v>
      </c>
    </row>
    <row r="3786" spans="1:183" x14ac:dyDescent="0.3">
      <c r="A3786" t="s">
        <v>63</v>
      </c>
      <c r="B3786" t="s">
        <v>53</v>
      </c>
      <c r="C3786" t="s">
        <v>93</v>
      </c>
      <c r="D3786" s="6">
        <v>44771</v>
      </c>
      <c r="FZ3786">
        <v>0</v>
      </c>
      <c r="GA3786">
        <v>1</v>
      </c>
    </row>
    <row r="3787" spans="1:183" x14ac:dyDescent="0.3">
      <c r="A3787" t="s">
        <v>63</v>
      </c>
      <c r="B3787" t="s">
        <v>53</v>
      </c>
      <c r="C3787" t="s">
        <v>93</v>
      </c>
      <c r="D3787" s="6">
        <v>44789</v>
      </c>
      <c r="FZ3787">
        <v>0</v>
      </c>
      <c r="GA3787">
        <v>1</v>
      </c>
    </row>
    <row r="3788" spans="1:183" x14ac:dyDescent="0.3">
      <c r="A3788" t="s">
        <v>63</v>
      </c>
      <c r="B3788" t="s">
        <v>53</v>
      </c>
      <c r="C3788" t="s">
        <v>93</v>
      </c>
      <c r="D3788" s="6">
        <v>44790</v>
      </c>
      <c r="FZ3788">
        <v>0</v>
      </c>
      <c r="GA3788">
        <v>1</v>
      </c>
    </row>
    <row r="3789" spans="1:183" x14ac:dyDescent="0.3">
      <c r="A3789" t="s">
        <v>63</v>
      </c>
      <c r="B3789" t="s">
        <v>53</v>
      </c>
      <c r="C3789" t="s">
        <v>93</v>
      </c>
      <c r="D3789" s="6">
        <v>44792</v>
      </c>
      <c r="FZ3789">
        <v>0</v>
      </c>
      <c r="GA3789">
        <v>1</v>
      </c>
    </row>
    <row r="3790" spans="1:183" x14ac:dyDescent="0.3">
      <c r="A3790" t="s">
        <v>63</v>
      </c>
      <c r="B3790" t="s">
        <v>53</v>
      </c>
      <c r="C3790" t="s">
        <v>93</v>
      </c>
      <c r="D3790" s="6">
        <v>44806</v>
      </c>
      <c r="FZ3790">
        <v>0</v>
      </c>
      <c r="GA3790">
        <v>1</v>
      </c>
    </row>
    <row r="3791" spans="1:183" x14ac:dyDescent="0.3">
      <c r="A3791" t="s">
        <v>63</v>
      </c>
      <c r="B3791" t="s">
        <v>53</v>
      </c>
      <c r="C3791" t="s">
        <v>93</v>
      </c>
      <c r="D3791" s="6">
        <v>44809</v>
      </c>
      <c r="FZ3791">
        <v>0</v>
      </c>
      <c r="GA3791">
        <v>1</v>
      </c>
    </row>
    <row r="3792" spans="1:183" x14ac:dyDescent="0.3">
      <c r="A3792" t="s">
        <v>63</v>
      </c>
      <c r="B3792" t="s">
        <v>53</v>
      </c>
      <c r="C3792" t="s">
        <v>93</v>
      </c>
      <c r="D3792" s="6">
        <v>44810</v>
      </c>
      <c r="FZ3792">
        <v>0</v>
      </c>
      <c r="GA3792">
        <v>1</v>
      </c>
    </row>
    <row r="3793" spans="1:183" x14ac:dyDescent="0.3">
      <c r="A3793" t="s">
        <v>63</v>
      </c>
      <c r="B3793" t="s">
        <v>53</v>
      </c>
      <c r="C3793" t="s">
        <v>93</v>
      </c>
      <c r="D3793" s="6">
        <v>44811</v>
      </c>
      <c r="FZ3793">
        <v>0</v>
      </c>
      <c r="GA3793">
        <v>1</v>
      </c>
    </row>
    <row r="3794" spans="1:183" x14ac:dyDescent="0.3">
      <c r="A3794" t="s">
        <v>63</v>
      </c>
      <c r="B3794" t="s">
        <v>53</v>
      </c>
      <c r="C3794" t="s">
        <v>93</v>
      </c>
      <c r="D3794" s="6">
        <v>44812</v>
      </c>
      <c r="FZ3794">
        <v>0</v>
      </c>
      <c r="GA3794">
        <v>1</v>
      </c>
    </row>
    <row r="3795" spans="1:183" x14ac:dyDescent="0.3">
      <c r="A3795" t="s">
        <v>63</v>
      </c>
      <c r="B3795" t="s">
        <v>53</v>
      </c>
      <c r="C3795" t="s">
        <v>93</v>
      </c>
      <c r="D3795" s="6">
        <v>44813</v>
      </c>
      <c r="FZ3795">
        <v>0</v>
      </c>
      <c r="GA3795">
        <v>1</v>
      </c>
    </row>
    <row r="3796" spans="1:183" x14ac:dyDescent="0.3">
      <c r="A3796" t="s">
        <v>63</v>
      </c>
      <c r="B3796" t="s">
        <v>53</v>
      </c>
      <c r="C3796" t="s">
        <v>101</v>
      </c>
      <c r="D3796" s="6">
        <v>44753</v>
      </c>
      <c r="FZ3796">
        <v>0</v>
      </c>
      <c r="GA3796">
        <v>1</v>
      </c>
    </row>
    <row r="3797" spans="1:183" x14ac:dyDescent="0.3">
      <c r="A3797" t="s">
        <v>63</v>
      </c>
      <c r="B3797" t="s">
        <v>53</v>
      </c>
      <c r="C3797" t="s">
        <v>101</v>
      </c>
      <c r="D3797" s="6">
        <v>44758</v>
      </c>
      <c r="FZ3797">
        <v>0</v>
      </c>
      <c r="GA3797">
        <v>1</v>
      </c>
    </row>
    <row r="3798" spans="1:183" x14ac:dyDescent="0.3">
      <c r="A3798" t="s">
        <v>63</v>
      </c>
      <c r="B3798" t="s">
        <v>53</v>
      </c>
      <c r="C3798" t="s">
        <v>101</v>
      </c>
      <c r="D3798" s="6">
        <v>44759</v>
      </c>
      <c r="FZ3798">
        <v>0</v>
      </c>
      <c r="GA3798">
        <v>1</v>
      </c>
    </row>
    <row r="3799" spans="1:183" x14ac:dyDescent="0.3">
      <c r="A3799" t="s">
        <v>63</v>
      </c>
      <c r="B3799" t="s">
        <v>53</v>
      </c>
      <c r="C3799" t="s">
        <v>101</v>
      </c>
      <c r="D3799" s="6">
        <v>44766</v>
      </c>
      <c r="FZ3799">
        <v>0</v>
      </c>
      <c r="GA3799">
        <v>1</v>
      </c>
    </row>
    <row r="3800" spans="1:183" x14ac:dyDescent="0.3">
      <c r="A3800" t="s">
        <v>63</v>
      </c>
      <c r="B3800" t="s">
        <v>53</v>
      </c>
      <c r="C3800" t="s">
        <v>101</v>
      </c>
      <c r="D3800" s="6">
        <v>44771</v>
      </c>
      <c r="FZ3800">
        <v>0</v>
      </c>
      <c r="GA3800">
        <v>1</v>
      </c>
    </row>
    <row r="3801" spans="1:183" x14ac:dyDescent="0.3">
      <c r="A3801" t="s">
        <v>63</v>
      </c>
      <c r="B3801" t="s">
        <v>53</v>
      </c>
      <c r="C3801" t="s">
        <v>101</v>
      </c>
      <c r="D3801" s="6">
        <v>44789</v>
      </c>
      <c r="FZ3801">
        <v>0</v>
      </c>
      <c r="GA3801">
        <v>1</v>
      </c>
    </row>
    <row r="3802" spans="1:183" x14ac:dyDescent="0.3">
      <c r="A3802" t="s">
        <v>63</v>
      </c>
      <c r="B3802" t="s">
        <v>53</v>
      </c>
      <c r="C3802" t="s">
        <v>101</v>
      </c>
      <c r="D3802" s="6">
        <v>44790</v>
      </c>
      <c r="FZ3802">
        <v>0</v>
      </c>
      <c r="GA3802">
        <v>1</v>
      </c>
    </row>
    <row r="3803" spans="1:183" x14ac:dyDescent="0.3">
      <c r="A3803" t="s">
        <v>63</v>
      </c>
      <c r="B3803" t="s">
        <v>53</v>
      </c>
      <c r="C3803" t="s">
        <v>101</v>
      </c>
      <c r="D3803" s="6">
        <v>44792</v>
      </c>
      <c r="FZ3803">
        <v>0</v>
      </c>
      <c r="GA3803">
        <v>1</v>
      </c>
    </row>
    <row r="3804" spans="1:183" x14ac:dyDescent="0.3">
      <c r="A3804" t="s">
        <v>63</v>
      </c>
      <c r="B3804" t="s">
        <v>53</v>
      </c>
      <c r="C3804" t="s">
        <v>101</v>
      </c>
      <c r="D3804" s="6">
        <v>44806</v>
      </c>
      <c r="FZ3804">
        <v>0</v>
      </c>
      <c r="GA3804">
        <v>1</v>
      </c>
    </row>
    <row r="3805" spans="1:183" x14ac:dyDescent="0.3">
      <c r="A3805" t="s">
        <v>63</v>
      </c>
      <c r="B3805" t="s">
        <v>53</v>
      </c>
      <c r="C3805" t="s">
        <v>101</v>
      </c>
      <c r="D3805" s="6">
        <v>44809</v>
      </c>
      <c r="FZ3805">
        <v>0</v>
      </c>
      <c r="GA3805">
        <v>1</v>
      </c>
    </row>
    <row r="3806" spans="1:183" x14ac:dyDescent="0.3">
      <c r="A3806" t="s">
        <v>63</v>
      </c>
      <c r="B3806" t="s">
        <v>53</v>
      </c>
      <c r="C3806" t="s">
        <v>101</v>
      </c>
      <c r="D3806" s="6">
        <v>44810</v>
      </c>
      <c r="FZ3806">
        <v>0</v>
      </c>
      <c r="GA3806">
        <v>1</v>
      </c>
    </row>
    <row r="3807" spans="1:183" x14ac:dyDescent="0.3">
      <c r="A3807" t="s">
        <v>63</v>
      </c>
      <c r="B3807" t="s">
        <v>53</v>
      </c>
      <c r="C3807" t="s">
        <v>101</v>
      </c>
      <c r="D3807" s="6">
        <v>44811</v>
      </c>
      <c r="FZ3807">
        <v>0</v>
      </c>
      <c r="GA3807">
        <v>1</v>
      </c>
    </row>
    <row r="3808" spans="1:183" x14ac:dyDescent="0.3">
      <c r="A3808" t="s">
        <v>63</v>
      </c>
      <c r="B3808" t="s">
        <v>53</v>
      </c>
      <c r="C3808" t="s">
        <v>101</v>
      </c>
      <c r="D3808" s="6">
        <v>44812</v>
      </c>
      <c r="FZ3808">
        <v>0</v>
      </c>
      <c r="GA3808">
        <v>1</v>
      </c>
    </row>
    <row r="3809" spans="1:183" x14ac:dyDescent="0.3">
      <c r="A3809" t="s">
        <v>63</v>
      </c>
      <c r="B3809" t="s">
        <v>53</v>
      </c>
      <c r="C3809" t="s">
        <v>101</v>
      </c>
      <c r="D3809" s="6">
        <v>44813</v>
      </c>
      <c r="FZ3809">
        <v>0</v>
      </c>
      <c r="GA3809">
        <v>1</v>
      </c>
    </row>
    <row r="3810" spans="1:183" x14ac:dyDescent="0.3">
      <c r="A3810" t="s">
        <v>74</v>
      </c>
      <c r="B3810" t="s">
        <v>53</v>
      </c>
      <c r="C3810" t="s">
        <v>99</v>
      </c>
      <c r="D3810" s="6">
        <v>44753</v>
      </c>
      <c r="FZ3810">
        <v>0</v>
      </c>
      <c r="GA3810">
        <v>1</v>
      </c>
    </row>
    <row r="3811" spans="1:183" x14ac:dyDescent="0.3">
      <c r="A3811" t="s">
        <v>74</v>
      </c>
      <c r="B3811" t="s">
        <v>53</v>
      </c>
      <c r="C3811" t="s">
        <v>99</v>
      </c>
      <c r="D3811" s="6">
        <v>44758</v>
      </c>
      <c r="FZ3811">
        <v>0</v>
      </c>
      <c r="GA3811">
        <v>1</v>
      </c>
    </row>
    <row r="3812" spans="1:183" x14ac:dyDescent="0.3">
      <c r="A3812" t="s">
        <v>74</v>
      </c>
      <c r="B3812" t="s">
        <v>53</v>
      </c>
      <c r="C3812" t="s">
        <v>99</v>
      </c>
      <c r="D3812" s="6">
        <v>44759</v>
      </c>
      <c r="FZ3812">
        <v>0</v>
      </c>
      <c r="GA3812">
        <v>1</v>
      </c>
    </row>
    <row r="3813" spans="1:183" x14ac:dyDescent="0.3">
      <c r="A3813" t="s">
        <v>74</v>
      </c>
      <c r="B3813" t="s">
        <v>53</v>
      </c>
      <c r="C3813" t="s">
        <v>99</v>
      </c>
      <c r="D3813" s="6">
        <v>44766</v>
      </c>
      <c r="FZ3813">
        <v>0</v>
      </c>
      <c r="GA3813">
        <v>1</v>
      </c>
    </row>
    <row r="3814" spans="1:183" x14ac:dyDescent="0.3">
      <c r="A3814" t="s">
        <v>74</v>
      </c>
      <c r="B3814" t="s">
        <v>53</v>
      </c>
      <c r="C3814" t="s">
        <v>99</v>
      </c>
      <c r="D3814" s="6">
        <v>44771</v>
      </c>
      <c r="FZ3814">
        <v>0</v>
      </c>
      <c r="GA3814">
        <v>1</v>
      </c>
    </row>
    <row r="3815" spans="1:183" x14ac:dyDescent="0.3">
      <c r="A3815" t="s">
        <v>74</v>
      </c>
      <c r="B3815" t="s">
        <v>53</v>
      </c>
      <c r="C3815" t="s">
        <v>99</v>
      </c>
      <c r="D3815" s="6">
        <v>44789</v>
      </c>
      <c r="FZ3815">
        <v>0</v>
      </c>
      <c r="GA3815">
        <v>1</v>
      </c>
    </row>
    <row r="3816" spans="1:183" x14ac:dyDescent="0.3">
      <c r="A3816" t="s">
        <v>74</v>
      </c>
      <c r="B3816" t="s">
        <v>53</v>
      </c>
      <c r="C3816" t="s">
        <v>99</v>
      </c>
      <c r="D3816" s="6">
        <v>44790</v>
      </c>
      <c r="FZ3816">
        <v>0</v>
      </c>
      <c r="GA3816">
        <v>1</v>
      </c>
    </row>
    <row r="3817" spans="1:183" x14ac:dyDescent="0.3">
      <c r="A3817" t="s">
        <v>74</v>
      </c>
      <c r="B3817" t="s">
        <v>53</v>
      </c>
      <c r="C3817" t="s">
        <v>99</v>
      </c>
      <c r="D3817" s="6">
        <v>44792</v>
      </c>
      <c r="FZ3817">
        <v>0</v>
      </c>
      <c r="GA3817">
        <v>1</v>
      </c>
    </row>
    <row r="3818" spans="1:183" x14ac:dyDescent="0.3">
      <c r="A3818" t="s">
        <v>74</v>
      </c>
      <c r="B3818" t="s">
        <v>53</v>
      </c>
      <c r="C3818" t="s">
        <v>99</v>
      </c>
      <c r="D3818" s="6">
        <v>44806</v>
      </c>
      <c r="FZ3818">
        <v>0</v>
      </c>
      <c r="GA3818">
        <v>1</v>
      </c>
    </row>
    <row r="3819" spans="1:183" x14ac:dyDescent="0.3">
      <c r="A3819" t="s">
        <v>74</v>
      </c>
      <c r="B3819" t="s">
        <v>53</v>
      </c>
      <c r="C3819" t="s">
        <v>99</v>
      </c>
      <c r="D3819" s="6">
        <v>44809</v>
      </c>
      <c r="FZ3819">
        <v>0</v>
      </c>
      <c r="GA3819">
        <v>1</v>
      </c>
    </row>
    <row r="3820" spans="1:183" x14ac:dyDescent="0.3">
      <c r="A3820" t="s">
        <v>74</v>
      </c>
      <c r="B3820" t="s">
        <v>53</v>
      </c>
      <c r="C3820" t="s">
        <v>99</v>
      </c>
      <c r="D3820" s="6">
        <v>44810</v>
      </c>
      <c r="FZ3820">
        <v>0</v>
      </c>
      <c r="GA3820">
        <v>1</v>
      </c>
    </row>
    <row r="3821" spans="1:183" x14ac:dyDescent="0.3">
      <c r="A3821" t="s">
        <v>74</v>
      </c>
      <c r="B3821" t="s">
        <v>53</v>
      </c>
      <c r="C3821" t="s">
        <v>99</v>
      </c>
      <c r="D3821" s="6">
        <v>44811</v>
      </c>
      <c r="FZ3821">
        <v>0</v>
      </c>
      <c r="GA3821">
        <v>1</v>
      </c>
    </row>
    <row r="3822" spans="1:183" x14ac:dyDescent="0.3">
      <c r="A3822" t="s">
        <v>74</v>
      </c>
      <c r="B3822" t="s">
        <v>53</v>
      </c>
      <c r="C3822" t="s">
        <v>99</v>
      </c>
      <c r="D3822" s="6">
        <v>44812</v>
      </c>
      <c r="FZ3822">
        <v>0</v>
      </c>
      <c r="GA3822">
        <v>1</v>
      </c>
    </row>
    <row r="3823" spans="1:183" x14ac:dyDescent="0.3">
      <c r="A3823" t="s">
        <v>74</v>
      </c>
      <c r="B3823" t="s">
        <v>53</v>
      </c>
      <c r="C3823" t="s">
        <v>99</v>
      </c>
      <c r="D3823" s="6">
        <v>44813</v>
      </c>
      <c r="FZ3823">
        <v>0</v>
      </c>
      <c r="GA3823">
        <v>1</v>
      </c>
    </row>
    <row r="3824" spans="1:183" x14ac:dyDescent="0.3">
      <c r="A3824" t="s">
        <v>74</v>
      </c>
      <c r="B3824" t="s">
        <v>53</v>
      </c>
      <c r="C3824" t="s">
        <v>100</v>
      </c>
      <c r="D3824" s="6">
        <v>44753</v>
      </c>
      <c r="FZ3824">
        <v>0</v>
      </c>
      <c r="GA3824">
        <v>1</v>
      </c>
    </row>
    <row r="3825" spans="1:183" x14ac:dyDescent="0.3">
      <c r="A3825" t="s">
        <v>74</v>
      </c>
      <c r="B3825" t="s">
        <v>53</v>
      </c>
      <c r="C3825" t="s">
        <v>100</v>
      </c>
      <c r="D3825" s="6">
        <v>44758</v>
      </c>
      <c r="FZ3825">
        <v>0</v>
      </c>
      <c r="GA3825">
        <v>1</v>
      </c>
    </row>
    <row r="3826" spans="1:183" x14ac:dyDescent="0.3">
      <c r="A3826" t="s">
        <v>74</v>
      </c>
      <c r="B3826" t="s">
        <v>53</v>
      </c>
      <c r="C3826" t="s">
        <v>100</v>
      </c>
      <c r="D3826" s="6">
        <v>44759</v>
      </c>
      <c r="FZ3826">
        <v>0</v>
      </c>
      <c r="GA3826">
        <v>1</v>
      </c>
    </row>
    <row r="3827" spans="1:183" x14ac:dyDescent="0.3">
      <c r="A3827" t="s">
        <v>74</v>
      </c>
      <c r="B3827" t="s">
        <v>53</v>
      </c>
      <c r="C3827" t="s">
        <v>100</v>
      </c>
      <c r="D3827" s="6">
        <v>44766</v>
      </c>
      <c r="FZ3827">
        <v>0</v>
      </c>
      <c r="GA3827">
        <v>1</v>
      </c>
    </row>
    <row r="3828" spans="1:183" x14ac:dyDescent="0.3">
      <c r="A3828" t="s">
        <v>74</v>
      </c>
      <c r="B3828" t="s">
        <v>53</v>
      </c>
      <c r="C3828" t="s">
        <v>100</v>
      </c>
      <c r="D3828" s="6">
        <v>44771</v>
      </c>
      <c r="FZ3828">
        <v>0</v>
      </c>
      <c r="GA3828">
        <v>1</v>
      </c>
    </row>
    <row r="3829" spans="1:183" x14ac:dyDescent="0.3">
      <c r="A3829" t="s">
        <v>74</v>
      </c>
      <c r="B3829" t="s">
        <v>53</v>
      </c>
      <c r="C3829" t="s">
        <v>100</v>
      </c>
      <c r="D3829" s="6">
        <v>44789</v>
      </c>
      <c r="FZ3829">
        <v>0</v>
      </c>
      <c r="GA3829">
        <v>1</v>
      </c>
    </row>
    <row r="3830" spans="1:183" x14ac:dyDescent="0.3">
      <c r="A3830" t="s">
        <v>74</v>
      </c>
      <c r="B3830" t="s">
        <v>53</v>
      </c>
      <c r="C3830" t="s">
        <v>100</v>
      </c>
      <c r="D3830" s="6">
        <v>44790</v>
      </c>
      <c r="FZ3830">
        <v>0</v>
      </c>
      <c r="GA3830">
        <v>1</v>
      </c>
    </row>
    <row r="3831" spans="1:183" x14ac:dyDescent="0.3">
      <c r="A3831" t="s">
        <v>74</v>
      </c>
      <c r="B3831" t="s">
        <v>53</v>
      </c>
      <c r="C3831" t="s">
        <v>100</v>
      </c>
      <c r="D3831" s="6">
        <v>44792</v>
      </c>
      <c r="FZ3831">
        <v>0</v>
      </c>
      <c r="GA3831">
        <v>1</v>
      </c>
    </row>
    <row r="3832" spans="1:183" x14ac:dyDescent="0.3">
      <c r="A3832" t="s">
        <v>74</v>
      </c>
      <c r="B3832" t="s">
        <v>53</v>
      </c>
      <c r="C3832" t="s">
        <v>100</v>
      </c>
      <c r="D3832" s="6">
        <v>44806</v>
      </c>
      <c r="FZ3832">
        <v>0</v>
      </c>
      <c r="GA3832">
        <v>1</v>
      </c>
    </row>
    <row r="3833" spans="1:183" x14ac:dyDescent="0.3">
      <c r="A3833" t="s">
        <v>74</v>
      </c>
      <c r="B3833" t="s">
        <v>53</v>
      </c>
      <c r="C3833" t="s">
        <v>100</v>
      </c>
      <c r="D3833" s="6">
        <v>44809</v>
      </c>
      <c r="FZ3833">
        <v>0</v>
      </c>
      <c r="GA3833">
        <v>1</v>
      </c>
    </row>
    <row r="3834" spans="1:183" x14ac:dyDescent="0.3">
      <c r="A3834" t="s">
        <v>74</v>
      </c>
      <c r="B3834" t="s">
        <v>53</v>
      </c>
      <c r="C3834" t="s">
        <v>100</v>
      </c>
      <c r="D3834" s="6">
        <v>44810</v>
      </c>
      <c r="FZ3834">
        <v>0</v>
      </c>
      <c r="GA3834">
        <v>1</v>
      </c>
    </row>
    <row r="3835" spans="1:183" x14ac:dyDescent="0.3">
      <c r="A3835" t="s">
        <v>74</v>
      </c>
      <c r="B3835" t="s">
        <v>53</v>
      </c>
      <c r="C3835" t="s">
        <v>100</v>
      </c>
      <c r="D3835" s="6">
        <v>44811</v>
      </c>
      <c r="FZ3835">
        <v>0</v>
      </c>
      <c r="GA3835">
        <v>1</v>
      </c>
    </row>
    <row r="3836" spans="1:183" x14ac:dyDescent="0.3">
      <c r="A3836" t="s">
        <v>74</v>
      </c>
      <c r="B3836" t="s">
        <v>53</v>
      </c>
      <c r="C3836" t="s">
        <v>100</v>
      </c>
      <c r="D3836" s="6">
        <v>44812</v>
      </c>
      <c r="FZ3836">
        <v>0</v>
      </c>
      <c r="GA3836">
        <v>1</v>
      </c>
    </row>
    <row r="3837" spans="1:183" x14ac:dyDescent="0.3">
      <c r="A3837" t="s">
        <v>74</v>
      </c>
      <c r="B3837" t="s">
        <v>53</v>
      </c>
      <c r="C3837" t="s">
        <v>100</v>
      </c>
      <c r="D3837" s="6">
        <v>44813</v>
      </c>
      <c r="FZ3837">
        <v>0</v>
      </c>
      <c r="GA3837">
        <v>1</v>
      </c>
    </row>
    <row r="3838" spans="1:183" x14ac:dyDescent="0.3">
      <c r="A3838" t="s">
        <v>74</v>
      </c>
      <c r="B3838" t="s">
        <v>53</v>
      </c>
      <c r="C3838" t="s">
        <v>54</v>
      </c>
      <c r="D3838" s="6">
        <v>44753</v>
      </c>
      <c r="FZ3838">
        <v>0</v>
      </c>
      <c r="GA3838">
        <v>1</v>
      </c>
    </row>
    <row r="3839" spans="1:183" x14ac:dyDescent="0.3">
      <c r="A3839" t="s">
        <v>74</v>
      </c>
      <c r="B3839" t="s">
        <v>53</v>
      </c>
      <c r="C3839" t="s">
        <v>54</v>
      </c>
      <c r="D3839" s="6">
        <v>44758</v>
      </c>
      <c r="FZ3839">
        <v>0</v>
      </c>
      <c r="GA3839">
        <v>1</v>
      </c>
    </row>
    <row r="3840" spans="1:183" x14ac:dyDescent="0.3">
      <c r="A3840" t="s">
        <v>74</v>
      </c>
      <c r="B3840" t="s">
        <v>53</v>
      </c>
      <c r="C3840" t="s">
        <v>54</v>
      </c>
      <c r="D3840" s="6">
        <v>44759</v>
      </c>
      <c r="FZ3840">
        <v>0</v>
      </c>
      <c r="GA3840">
        <v>1</v>
      </c>
    </row>
    <row r="3841" spans="1:183" x14ac:dyDescent="0.3">
      <c r="A3841" t="s">
        <v>74</v>
      </c>
      <c r="B3841" t="s">
        <v>53</v>
      </c>
      <c r="C3841" t="s">
        <v>54</v>
      </c>
      <c r="D3841" s="6">
        <v>44766</v>
      </c>
      <c r="FZ3841">
        <v>0</v>
      </c>
      <c r="GA3841">
        <v>1</v>
      </c>
    </row>
    <row r="3842" spans="1:183" x14ac:dyDescent="0.3">
      <c r="A3842" t="s">
        <v>74</v>
      </c>
      <c r="B3842" t="s">
        <v>53</v>
      </c>
      <c r="C3842" t="s">
        <v>54</v>
      </c>
      <c r="D3842" s="6">
        <v>44771</v>
      </c>
      <c r="FZ3842">
        <v>0</v>
      </c>
      <c r="GA3842">
        <v>1</v>
      </c>
    </row>
    <row r="3843" spans="1:183" x14ac:dyDescent="0.3">
      <c r="A3843" t="s">
        <v>74</v>
      </c>
      <c r="B3843" t="s">
        <v>53</v>
      </c>
      <c r="C3843" t="s">
        <v>54</v>
      </c>
      <c r="D3843" s="6">
        <v>44789</v>
      </c>
      <c r="E3843" s="46">
        <v>18</v>
      </c>
      <c r="F3843">
        <v>19</v>
      </c>
      <c r="G3843">
        <v>18</v>
      </c>
      <c r="H3843">
        <v>19</v>
      </c>
      <c r="I3843">
        <v>2914</v>
      </c>
      <c r="J3843">
        <v>66411</v>
      </c>
      <c r="K3843">
        <v>1.067164</v>
      </c>
      <c r="L3843">
        <v>0.96352539999999998</v>
      </c>
      <c r="M3843">
        <v>0.84687599999999996</v>
      </c>
      <c r="N3843">
        <v>0.74963179999999996</v>
      </c>
      <c r="O3843">
        <v>0.70500799999999997</v>
      </c>
      <c r="P3843">
        <v>0.67797629999999998</v>
      </c>
      <c r="Q3843">
        <v>0.69141980000000003</v>
      </c>
      <c r="R3843">
        <v>0.70093360000000005</v>
      </c>
      <c r="S3843">
        <v>0.70396409999999998</v>
      </c>
      <c r="T3843">
        <v>0.72310790000000003</v>
      </c>
      <c r="U3843">
        <v>0.76130240000000005</v>
      </c>
      <c r="V3843">
        <v>0.83108649999999995</v>
      </c>
      <c r="W3843">
        <v>0.9967859</v>
      </c>
      <c r="X3843">
        <v>1.227454</v>
      </c>
      <c r="Y3843">
        <v>1.5534829999999999</v>
      </c>
      <c r="Z3843">
        <v>1.854498</v>
      </c>
      <c r="AA3843">
        <v>2.0969199999999999</v>
      </c>
      <c r="AB3843">
        <v>2.3794400000000002</v>
      </c>
      <c r="AC3843">
        <v>2.5554429999999999</v>
      </c>
      <c r="AD3843">
        <v>2.4512070000000001</v>
      </c>
      <c r="AE3843">
        <v>2.2437130000000001</v>
      </c>
      <c r="AF3843">
        <v>2.113461</v>
      </c>
      <c r="AG3843">
        <v>1.7641</v>
      </c>
      <c r="AH3843">
        <v>1.409386</v>
      </c>
      <c r="AI3843">
        <v>-2.5926899999999999E-2</v>
      </c>
      <c r="AJ3843">
        <v>-6.1286999999999999E-3</v>
      </c>
      <c r="AK3843">
        <v>-1.13203E-2</v>
      </c>
      <c r="AL3843">
        <v>-2.41245E-2</v>
      </c>
      <c r="AM3843">
        <v>-9.7371999999999997E-3</v>
      </c>
      <c r="AN3843">
        <v>-2.3236099999999999E-2</v>
      </c>
      <c r="AO3843">
        <v>-1.59294E-2</v>
      </c>
      <c r="AP3843">
        <v>-1.9122299999999998E-2</v>
      </c>
      <c r="AQ3843">
        <v>-2.4512300000000001E-2</v>
      </c>
      <c r="AR3843">
        <v>-2.49898E-2</v>
      </c>
      <c r="AS3843">
        <v>-5.15281E-2</v>
      </c>
      <c r="AT3843">
        <v>-4.5374900000000003E-2</v>
      </c>
      <c r="AU3843">
        <v>-6.8157000000000001E-3</v>
      </c>
      <c r="AV3843">
        <v>-3.3379399999999997E-2</v>
      </c>
      <c r="AW3843">
        <v>-7.3439900000000002E-2</v>
      </c>
      <c r="AX3843">
        <v>-0.1023077</v>
      </c>
      <c r="AY3843">
        <v>-0.11682380000000001</v>
      </c>
      <c r="AZ3843">
        <v>0.2113505</v>
      </c>
      <c r="BA3843">
        <v>0.31983709999999999</v>
      </c>
      <c r="BB3843">
        <v>-0.2063304</v>
      </c>
      <c r="BC3843">
        <v>-0.22546189999999999</v>
      </c>
      <c r="BD3843">
        <v>-9.0890299999999993E-2</v>
      </c>
      <c r="BE3843">
        <v>-5.4856299999999997E-2</v>
      </c>
      <c r="BF3843">
        <v>-6.55887E-2</v>
      </c>
      <c r="BG3843">
        <v>-3.6389999999999999E-3</v>
      </c>
      <c r="BH3843">
        <v>1.6718500000000001E-2</v>
      </c>
      <c r="BI3843">
        <v>9.4488000000000003E-3</v>
      </c>
      <c r="BJ3843">
        <v>-6.5471000000000001E-3</v>
      </c>
      <c r="BK3843">
        <v>6.5529000000000004E-3</v>
      </c>
      <c r="BL3843">
        <v>-9.9422999999999994E-3</v>
      </c>
      <c r="BM3843">
        <v>-5.5931000000000002E-3</v>
      </c>
      <c r="BN3843">
        <v>-9.8814000000000003E-3</v>
      </c>
      <c r="BO3843">
        <v>-1.3990300000000001E-2</v>
      </c>
      <c r="BP3843">
        <v>-1.32468E-2</v>
      </c>
      <c r="BQ3843">
        <v>-3.8864599999999999E-2</v>
      </c>
      <c r="BR3843">
        <v>-3.1317299999999999E-2</v>
      </c>
      <c r="BS3843">
        <v>9.6585999999999998E-3</v>
      </c>
      <c r="BT3843">
        <v>-1.2181000000000001E-2</v>
      </c>
      <c r="BU3843">
        <v>-4.9327299999999998E-2</v>
      </c>
      <c r="BV3843">
        <v>-7.6491400000000001E-2</v>
      </c>
      <c r="BW3843">
        <v>-8.9551599999999995E-2</v>
      </c>
      <c r="BX3843">
        <v>0.23863980000000001</v>
      </c>
      <c r="BY3843">
        <v>0.34835519999999998</v>
      </c>
      <c r="BZ3843">
        <v>-0.1762253</v>
      </c>
      <c r="CA3843">
        <v>-0.1973471</v>
      </c>
      <c r="CB3843">
        <v>-6.3964499999999994E-2</v>
      </c>
      <c r="CC3843">
        <v>-2.9425E-2</v>
      </c>
      <c r="CD3843">
        <v>-4.2840200000000002E-2</v>
      </c>
      <c r="CE3843">
        <v>1.17976E-2</v>
      </c>
      <c r="CF3843">
        <v>3.2542399999999999E-2</v>
      </c>
      <c r="CG3843">
        <v>2.3833300000000002E-2</v>
      </c>
      <c r="CH3843">
        <v>5.6268999999999998E-3</v>
      </c>
      <c r="CI3843">
        <v>1.7835400000000001E-2</v>
      </c>
      <c r="CJ3843">
        <v>-7.3510000000000003E-4</v>
      </c>
      <c r="CK3843">
        <v>1.5656999999999999E-3</v>
      </c>
      <c r="CL3843">
        <v>-3.4811999999999998E-3</v>
      </c>
      <c r="CM3843">
        <v>-6.7028000000000001E-3</v>
      </c>
      <c r="CN3843">
        <v>-5.1136000000000003E-3</v>
      </c>
      <c r="CO3843">
        <v>-3.0093999999999999E-2</v>
      </c>
      <c r="CP3843">
        <v>-2.1581099999999999E-2</v>
      </c>
      <c r="CQ3843">
        <v>2.1068699999999999E-2</v>
      </c>
      <c r="CR3843">
        <v>2.5008999999999999E-3</v>
      </c>
      <c r="CS3843">
        <v>-3.26269E-2</v>
      </c>
      <c r="CT3843">
        <v>-5.8611200000000002E-2</v>
      </c>
      <c r="CU3843">
        <v>-7.0663000000000004E-2</v>
      </c>
      <c r="CV3843">
        <v>0.2575402</v>
      </c>
      <c r="CW3843">
        <v>0.36810670000000001</v>
      </c>
      <c r="CX3843">
        <v>-0.1553746</v>
      </c>
      <c r="CY3843">
        <v>-0.1778748</v>
      </c>
      <c r="CZ3843">
        <v>-4.5315800000000003E-2</v>
      </c>
      <c r="DA3843">
        <v>-1.18113E-2</v>
      </c>
      <c r="DB3843">
        <v>-2.70846E-2</v>
      </c>
      <c r="DC3843">
        <v>2.7234100000000001E-2</v>
      </c>
      <c r="DD3843">
        <v>4.8366300000000001E-2</v>
      </c>
      <c r="DE3843">
        <v>3.8217899999999999E-2</v>
      </c>
      <c r="DF3843">
        <v>1.7801000000000001E-2</v>
      </c>
      <c r="DG3843">
        <v>2.9117899999999999E-2</v>
      </c>
      <c r="DH3843">
        <v>8.4720999999999998E-3</v>
      </c>
      <c r="DI3843">
        <v>8.7246000000000008E-3</v>
      </c>
      <c r="DJ3843">
        <v>2.9191E-3</v>
      </c>
      <c r="DK3843">
        <v>5.8469999999999996E-4</v>
      </c>
      <c r="DL3843">
        <v>3.0195E-3</v>
      </c>
      <c r="DM3843">
        <v>-2.13233E-2</v>
      </c>
      <c r="DN3843">
        <v>-1.18449E-2</v>
      </c>
      <c r="DO3843">
        <v>3.2478699999999999E-2</v>
      </c>
      <c r="DP3843">
        <v>1.7182800000000002E-2</v>
      </c>
      <c r="DQ3843">
        <v>-1.5926599999999999E-2</v>
      </c>
      <c r="DR3843">
        <v>-4.07309E-2</v>
      </c>
      <c r="DS3843">
        <v>-5.1774399999999998E-2</v>
      </c>
      <c r="DT3843">
        <v>0.27644069999999998</v>
      </c>
      <c r="DU3843">
        <v>0.38785819999999999</v>
      </c>
      <c r="DV3843">
        <v>-0.134524</v>
      </c>
      <c r="DW3843">
        <v>-0.1584025</v>
      </c>
      <c r="DX3843">
        <v>-2.6667E-2</v>
      </c>
      <c r="DY3843">
        <v>5.8022999999999998E-3</v>
      </c>
      <c r="DZ3843">
        <v>-1.13291E-2</v>
      </c>
      <c r="EA3843">
        <v>4.9521999999999997E-2</v>
      </c>
      <c r="EB3843">
        <v>7.1213499999999999E-2</v>
      </c>
      <c r="EC3843">
        <v>5.8986900000000002E-2</v>
      </c>
      <c r="ED3843">
        <v>3.5378300000000001E-2</v>
      </c>
      <c r="EE3843">
        <v>4.5407999999999997E-2</v>
      </c>
      <c r="EF3843">
        <v>2.1765900000000001E-2</v>
      </c>
      <c r="EG3843">
        <v>1.9060799999999999E-2</v>
      </c>
      <c r="EH3843">
        <v>1.2160000000000001E-2</v>
      </c>
      <c r="EI3843">
        <v>1.11068E-2</v>
      </c>
      <c r="EJ3843">
        <v>1.47625E-2</v>
      </c>
      <c r="EK3843">
        <v>-8.6598000000000005E-3</v>
      </c>
      <c r="EL3843">
        <v>2.2127000000000002E-3</v>
      </c>
      <c r="EM3843">
        <v>4.8953000000000003E-2</v>
      </c>
      <c r="EN3843">
        <v>3.8381100000000001E-2</v>
      </c>
      <c r="EO3843">
        <v>8.1861E-3</v>
      </c>
      <c r="EP3843">
        <v>-1.49146E-2</v>
      </c>
      <c r="EQ3843">
        <v>-2.4502199999999998E-2</v>
      </c>
      <c r="ER3843">
        <v>0.3037299</v>
      </c>
      <c r="ES3843">
        <v>0.41637629999999998</v>
      </c>
      <c r="ET3843">
        <v>-0.1044189</v>
      </c>
      <c r="EU3843">
        <v>-0.1302876</v>
      </c>
      <c r="EV3843">
        <v>2.588E-4</v>
      </c>
      <c r="EW3843">
        <v>3.12337E-2</v>
      </c>
      <c r="EX3843">
        <v>1.1419500000000001E-2</v>
      </c>
      <c r="EY3843">
        <v>66.415940000000006</v>
      </c>
      <c r="EZ3843">
        <v>65.37218</v>
      </c>
      <c r="FA3843">
        <v>64.373050000000006</v>
      </c>
      <c r="FB3843">
        <v>63.06738</v>
      </c>
      <c r="FC3843">
        <v>61.972389999999997</v>
      </c>
      <c r="FD3843">
        <v>61.54081</v>
      </c>
      <c r="FE3843">
        <v>61.000169999999997</v>
      </c>
      <c r="FF3843">
        <v>63.876170000000002</v>
      </c>
      <c r="FG3843">
        <v>68.350470000000001</v>
      </c>
      <c r="FH3843">
        <v>72.589269999999999</v>
      </c>
      <c r="FI3843">
        <v>77.198509999999999</v>
      </c>
      <c r="FJ3843">
        <v>81.5976</v>
      </c>
      <c r="FK3843">
        <v>86.549149999999997</v>
      </c>
      <c r="FL3843">
        <v>91.347170000000006</v>
      </c>
      <c r="FM3843">
        <v>93.721429999999998</v>
      </c>
      <c r="FN3843">
        <v>94.345609999999994</v>
      </c>
      <c r="FO3843">
        <v>94.35915</v>
      </c>
      <c r="FP3843">
        <v>90.933999999999997</v>
      </c>
      <c r="FQ3843">
        <v>87.823899999999995</v>
      </c>
      <c r="FR3843">
        <v>82.960229999999996</v>
      </c>
      <c r="FS3843">
        <v>78.239670000000004</v>
      </c>
      <c r="FT3843">
        <v>75.474469999999997</v>
      </c>
      <c r="FU3843">
        <v>73.351860000000002</v>
      </c>
      <c r="FV3843">
        <v>71.878950000000003</v>
      </c>
      <c r="FW3843">
        <v>0.27987079999999998</v>
      </c>
      <c r="FX3843">
        <v>2.6065700000000001E-2</v>
      </c>
      <c r="FY3843">
        <v>2.6065700000000001E-2</v>
      </c>
      <c r="FZ3843">
        <v>0</v>
      </c>
      <c r="GA3843">
        <v>0</v>
      </c>
    </row>
    <row r="3844" spans="1:183" x14ac:dyDescent="0.3">
      <c r="A3844" t="s">
        <v>74</v>
      </c>
      <c r="B3844" t="s">
        <v>53</v>
      </c>
      <c r="C3844" t="s">
        <v>54</v>
      </c>
      <c r="D3844" s="6">
        <v>44790</v>
      </c>
      <c r="E3844" s="46">
        <v>17</v>
      </c>
      <c r="F3844">
        <v>19</v>
      </c>
      <c r="G3844">
        <v>18</v>
      </c>
      <c r="H3844">
        <v>19</v>
      </c>
      <c r="I3844">
        <v>2557</v>
      </c>
      <c r="J3844">
        <v>66395</v>
      </c>
      <c r="K3844">
        <v>1.2114590000000001</v>
      </c>
      <c r="L3844">
        <v>1.0393289999999999</v>
      </c>
      <c r="M3844">
        <v>0.89249210000000001</v>
      </c>
      <c r="N3844">
        <v>0.80148140000000001</v>
      </c>
      <c r="O3844">
        <v>0.74885610000000002</v>
      </c>
      <c r="P3844">
        <v>0.73716210000000004</v>
      </c>
      <c r="Q3844">
        <v>0.77058320000000002</v>
      </c>
      <c r="R3844">
        <v>0.81988729999999999</v>
      </c>
      <c r="S3844">
        <v>0.79946209999999995</v>
      </c>
      <c r="T3844">
        <v>0.8370978</v>
      </c>
      <c r="U3844">
        <v>0.94519370000000003</v>
      </c>
      <c r="V3844">
        <v>1.0306409999999999</v>
      </c>
      <c r="W3844">
        <v>1.1460790000000001</v>
      </c>
      <c r="X3844">
        <v>1.1816580000000001</v>
      </c>
      <c r="Y3844">
        <v>1.327769</v>
      </c>
      <c r="Z3844">
        <v>1.4626049999999999</v>
      </c>
      <c r="AA3844">
        <v>1.5410809999999999</v>
      </c>
      <c r="AB3844">
        <v>1.7427189999999999</v>
      </c>
      <c r="AC3844">
        <v>1.8658920000000001</v>
      </c>
      <c r="AD3844">
        <v>1.7993479999999999</v>
      </c>
      <c r="AE3844">
        <v>1.66658</v>
      </c>
      <c r="AF3844">
        <v>1.570241</v>
      </c>
      <c r="AG3844">
        <v>1.336662</v>
      </c>
      <c r="AH3844">
        <v>1.1082829999999999</v>
      </c>
      <c r="AI3844">
        <v>-7.0452699999999993E-2</v>
      </c>
      <c r="AJ3844">
        <v>-6.6321900000000003E-2</v>
      </c>
      <c r="AK3844">
        <v>-5.0874900000000001E-2</v>
      </c>
      <c r="AL3844">
        <v>-2.89933E-2</v>
      </c>
      <c r="AM3844">
        <v>-2.4699499999999999E-2</v>
      </c>
      <c r="AN3844">
        <v>-2.7886899999999999E-2</v>
      </c>
      <c r="AO3844">
        <v>-9.6003000000000008E-3</v>
      </c>
      <c r="AP3844">
        <v>-3.2033000000000001E-3</v>
      </c>
      <c r="AQ3844">
        <v>-5.0692999999999997E-3</v>
      </c>
      <c r="AR3844">
        <v>-1.10081E-2</v>
      </c>
      <c r="AS3844">
        <v>-9.3845999999999999E-3</v>
      </c>
      <c r="AT3844">
        <v>-6.9861699999999999E-2</v>
      </c>
      <c r="AU3844">
        <v>-5.4251599999999997E-2</v>
      </c>
      <c r="AV3844">
        <v>-9.2721300000000006E-2</v>
      </c>
      <c r="AW3844">
        <v>-9.3835100000000005E-2</v>
      </c>
      <c r="AX3844">
        <v>-4.8682900000000001E-2</v>
      </c>
      <c r="AY3844">
        <v>0.10059410000000001</v>
      </c>
      <c r="AZ3844">
        <v>0.1139029</v>
      </c>
      <c r="BA3844">
        <v>8.0729800000000004E-2</v>
      </c>
      <c r="BB3844">
        <v>-0.26795370000000002</v>
      </c>
      <c r="BC3844">
        <v>-0.18107110000000001</v>
      </c>
      <c r="BD3844">
        <v>-0.1157827</v>
      </c>
      <c r="BE3844">
        <v>-8.9172500000000002E-2</v>
      </c>
      <c r="BF3844">
        <v>-6.1586500000000002E-2</v>
      </c>
      <c r="BG3844">
        <v>-4.6835700000000001E-2</v>
      </c>
      <c r="BH3844">
        <v>-4.2750000000000003E-2</v>
      </c>
      <c r="BI3844">
        <v>-3.0140799999999999E-2</v>
      </c>
      <c r="BJ3844">
        <v>-1.1534000000000001E-2</v>
      </c>
      <c r="BK3844">
        <v>-9.1441999999999999E-3</v>
      </c>
      <c r="BL3844">
        <v>-1.40638E-2</v>
      </c>
      <c r="BM3844">
        <v>2.2236000000000001E-3</v>
      </c>
      <c r="BN3844">
        <v>9.3737999999999998E-3</v>
      </c>
      <c r="BO3844">
        <v>7.9517000000000008E-3</v>
      </c>
      <c r="BP3844">
        <v>2.3292999999999999E-3</v>
      </c>
      <c r="BQ3844">
        <v>6.5104999999999998E-3</v>
      </c>
      <c r="BR3844">
        <v>-5.1854400000000002E-2</v>
      </c>
      <c r="BS3844">
        <v>-3.4363400000000002E-2</v>
      </c>
      <c r="BT3844">
        <v>-7.1651599999999996E-2</v>
      </c>
      <c r="BU3844">
        <v>-7.1406399999999995E-2</v>
      </c>
      <c r="BV3844">
        <v>-2.6408000000000001E-2</v>
      </c>
      <c r="BW3844">
        <v>0.1225034</v>
      </c>
      <c r="BX3844">
        <v>0.13679350000000001</v>
      </c>
      <c r="BY3844">
        <v>0.10417700000000001</v>
      </c>
      <c r="BZ3844">
        <v>-0.24382290000000001</v>
      </c>
      <c r="CA3844">
        <v>-0.158251</v>
      </c>
      <c r="CB3844">
        <v>-9.43687E-2</v>
      </c>
      <c r="CC3844">
        <v>-6.8991399999999994E-2</v>
      </c>
      <c r="CD3844">
        <v>-4.2639999999999997E-2</v>
      </c>
      <c r="CE3844">
        <v>-3.0478600000000002E-2</v>
      </c>
      <c r="CF3844">
        <v>-2.6424099999999999E-2</v>
      </c>
      <c r="CG3844">
        <v>-1.5780499999999999E-2</v>
      </c>
      <c r="CH3844">
        <v>5.5820000000000002E-4</v>
      </c>
      <c r="CI3844">
        <v>1.6294E-3</v>
      </c>
      <c r="CJ3844">
        <v>-4.4900000000000001E-3</v>
      </c>
      <c r="CK3844">
        <v>1.04128E-2</v>
      </c>
      <c r="CL3844">
        <v>1.8084699999999999E-2</v>
      </c>
      <c r="CM3844">
        <v>1.6970099999999998E-2</v>
      </c>
      <c r="CN3844">
        <v>1.15668E-2</v>
      </c>
      <c r="CO3844">
        <v>1.7519400000000001E-2</v>
      </c>
      <c r="CP3844">
        <v>-3.9382599999999997E-2</v>
      </c>
      <c r="CQ3844">
        <v>-2.05889E-2</v>
      </c>
      <c r="CR3844">
        <v>-5.70588E-2</v>
      </c>
      <c r="CS3844">
        <v>-5.5872400000000003E-2</v>
      </c>
      <c r="CT3844">
        <v>-1.09804E-2</v>
      </c>
      <c r="CU3844">
        <v>0.13767760000000001</v>
      </c>
      <c r="CV3844">
        <v>0.15264749999999999</v>
      </c>
      <c r="CW3844">
        <v>0.1204165</v>
      </c>
      <c r="CX3844">
        <v>-0.22711000000000001</v>
      </c>
      <c r="CY3844">
        <v>-0.14244580000000001</v>
      </c>
      <c r="CZ3844">
        <v>-7.9537499999999997E-2</v>
      </c>
      <c r="DA3844">
        <v>-5.5014E-2</v>
      </c>
      <c r="DB3844">
        <v>-2.95178E-2</v>
      </c>
      <c r="DC3844">
        <v>-1.41215E-2</v>
      </c>
      <c r="DD3844">
        <v>-1.0098299999999999E-2</v>
      </c>
      <c r="DE3844">
        <v>-1.4201000000000001E-3</v>
      </c>
      <c r="DF3844">
        <v>1.26505E-2</v>
      </c>
      <c r="DG3844">
        <v>1.2403000000000001E-2</v>
      </c>
      <c r="DH3844">
        <v>5.0837E-3</v>
      </c>
      <c r="DI3844">
        <v>1.8602E-2</v>
      </c>
      <c r="DJ3844">
        <v>2.67955E-2</v>
      </c>
      <c r="DK3844">
        <v>2.5988500000000001E-2</v>
      </c>
      <c r="DL3844">
        <v>2.0804300000000001E-2</v>
      </c>
      <c r="DM3844">
        <v>2.8528299999999999E-2</v>
      </c>
      <c r="DN3844">
        <v>-2.6910799999999999E-2</v>
      </c>
      <c r="DO3844">
        <v>-6.8144E-3</v>
      </c>
      <c r="DP3844">
        <v>-4.2465999999999997E-2</v>
      </c>
      <c r="DQ3844">
        <v>-4.0338300000000001E-2</v>
      </c>
      <c r="DR3844">
        <v>4.4472000000000001E-3</v>
      </c>
      <c r="DS3844">
        <v>0.15285190000000001</v>
      </c>
      <c r="DT3844">
        <v>0.1685014</v>
      </c>
      <c r="DU3844">
        <v>0.136656</v>
      </c>
      <c r="DV3844">
        <v>-0.2103971</v>
      </c>
      <c r="DW3844">
        <v>-0.12664059999999999</v>
      </c>
      <c r="DX3844">
        <v>-6.4706200000000005E-2</v>
      </c>
      <c r="DY3844">
        <v>-4.1036700000000002E-2</v>
      </c>
      <c r="DZ3844">
        <v>-1.63956E-2</v>
      </c>
      <c r="EA3844">
        <v>9.4955999999999999E-3</v>
      </c>
      <c r="EB3844">
        <v>1.3473600000000001E-2</v>
      </c>
      <c r="EC3844">
        <v>1.9314000000000001E-2</v>
      </c>
      <c r="ED3844">
        <v>3.0109799999999999E-2</v>
      </c>
      <c r="EE3844">
        <v>2.7958400000000001E-2</v>
      </c>
      <c r="EF3844">
        <v>1.8906800000000001E-2</v>
      </c>
      <c r="EG3844">
        <v>3.0425899999999999E-2</v>
      </c>
      <c r="EH3844">
        <v>3.9372600000000001E-2</v>
      </c>
      <c r="EI3844">
        <v>3.9009500000000003E-2</v>
      </c>
      <c r="EJ3844">
        <v>3.41418E-2</v>
      </c>
      <c r="EK3844">
        <v>4.4423299999999999E-2</v>
      </c>
      <c r="EL3844">
        <v>-8.9035E-3</v>
      </c>
      <c r="EM3844">
        <v>1.30738E-2</v>
      </c>
      <c r="EN3844">
        <v>-2.1396200000000001E-2</v>
      </c>
      <c r="EO3844">
        <v>-1.7909600000000001E-2</v>
      </c>
      <c r="EP3844">
        <v>2.6722200000000002E-2</v>
      </c>
      <c r="EQ3844">
        <v>0.1747611</v>
      </c>
      <c r="ER3844">
        <v>0.19139200000000001</v>
      </c>
      <c r="ES3844">
        <v>0.1601033</v>
      </c>
      <c r="ET3844">
        <v>-0.1862663</v>
      </c>
      <c r="EU3844">
        <v>-0.10382039999999999</v>
      </c>
      <c r="EV3844">
        <v>-4.3292200000000003E-2</v>
      </c>
      <c r="EW3844">
        <v>-2.0855599999999998E-2</v>
      </c>
      <c r="EX3844">
        <v>2.5508000000000002E-3</v>
      </c>
      <c r="EY3844">
        <v>69.891840000000002</v>
      </c>
      <c r="EZ3844">
        <v>69.104600000000005</v>
      </c>
      <c r="FA3844">
        <v>68.009510000000006</v>
      </c>
      <c r="FB3844">
        <v>67.680670000000006</v>
      </c>
      <c r="FC3844">
        <v>67.584980000000002</v>
      </c>
      <c r="FD3844">
        <v>66.696510000000004</v>
      </c>
      <c r="FE3844">
        <v>66.620440000000002</v>
      </c>
      <c r="FF3844">
        <v>66.911649999999995</v>
      </c>
      <c r="FG3844">
        <v>69.879750000000001</v>
      </c>
      <c r="FH3844">
        <v>72.378169999999997</v>
      </c>
      <c r="FI3844">
        <v>74.784469999999999</v>
      </c>
      <c r="FJ3844">
        <v>77.765060000000005</v>
      </c>
      <c r="FK3844">
        <v>78.410060000000001</v>
      </c>
      <c r="FL3844">
        <v>79.390450000000001</v>
      </c>
      <c r="FM3844">
        <v>80.480980000000002</v>
      </c>
      <c r="FN3844">
        <v>79.578450000000004</v>
      </c>
      <c r="FO3844">
        <v>81.117270000000005</v>
      </c>
      <c r="FP3844">
        <v>81.983559999999997</v>
      </c>
      <c r="FQ3844">
        <v>79.191959999999995</v>
      </c>
      <c r="FR3844">
        <v>75.407690000000002</v>
      </c>
      <c r="FS3844">
        <v>70.824680000000001</v>
      </c>
      <c r="FT3844">
        <v>68.131339999999994</v>
      </c>
      <c r="FU3844">
        <v>66.666200000000003</v>
      </c>
      <c r="FV3844">
        <v>65.569929999999999</v>
      </c>
      <c r="FW3844">
        <v>0.2644165</v>
      </c>
      <c r="FX3844">
        <v>1.73536E-2</v>
      </c>
      <c r="FY3844">
        <v>2.1639100000000001E-2</v>
      </c>
      <c r="FZ3844">
        <v>0</v>
      </c>
      <c r="GA3844">
        <v>0</v>
      </c>
    </row>
    <row r="3845" spans="1:183" x14ac:dyDescent="0.3">
      <c r="A3845" t="s">
        <v>74</v>
      </c>
      <c r="B3845" t="s">
        <v>53</v>
      </c>
      <c r="C3845" t="s">
        <v>54</v>
      </c>
      <c r="D3845" s="6">
        <v>44792</v>
      </c>
      <c r="FZ3845">
        <v>0</v>
      </c>
      <c r="GA3845">
        <v>1</v>
      </c>
    </row>
    <row r="3846" spans="1:183" x14ac:dyDescent="0.3">
      <c r="A3846" t="s">
        <v>74</v>
      </c>
      <c r="B3846" t="s">
        <v>53</v>
      </c>
      <c r="C3846" t="s">
        <v>54</v>
      </c>
      <c r="D3846" s="6">
        <v>44806</v>
      </c>
      <c r="FZ3846">
        <v>0</v>
      </c>
      <c r="GA3846">
        <v>1</v>
      </c>
    </row>
    <row r="3847" spans="1:183" x14ac:dyDescent="0.3">
      <c r="A3847" t="s">
        <v>74</v>
      </c>
      <c r="B3847" t="s">
        <v>53</v>
      </c>
      <c r="C3847" t="s">
        <v>54</v>
      </c>
      <c r="D3847" s="6">
        <v>44809</v>
      </c>
      <c r="E3847" s="46">
        <v>19</v>
      </c>
      <c r="F3847">
        <v>22</v>
      </c>
      <c r="G3847">
        <v>19</v>
      </c>
      <c r="H3847">
        <v>20</v>
      </c>
      <c r="I3847">
        <v>2912</v>
      </c>
      <c r="J3847">
        <v>66062</v>
      </c>
      <c r="K3847">
        <v>1.264758</v>
      </c>
      <c r="L3847">
        <v>1.1083480000000001</v>
      </c>
      <c r="M3847">
        <v>0.99158489999999999</v>
      </c>
      <c r="N3847">
        <v>0.86847839999999998</v>
      </c>
      <c r="O3847">
        <v>0.77460770000000001</v>
      </c>
      <c r="P3847">
        <v>0.75155400000000006</v>
      </c>
      <c r="Q3847">
        <v>0.75313059999999998</v>
      </c>
      <c r="R3847">
        <v>0.74375840000000004</v>
      </c>
      <c r="S3847">
        <v>0.79930480000000004</v>
      </c>
      <c r="T3847">
        <v>0.93994880000000003</v>
      </c>
      <c r="U3847">
        <v>1.166488</v>
      </c>
      <c r="V3847">
        <v>1.429468</v>
      </c>
      <c r="W3847">
        <v>1.777919</v>
      </c>
      <c r="X3847">
        <v>2.1239810000000001</v>
      </c>
      <c r="Y3847">
        <v>2.4810530000000002</v>
      </c>
      <c r="Z3847">
        <v>2.7854830000000002</v>
      </c>
      <c r="AA3847">
        <v>2.9502350000000002</v>
      </c>
      <c r="AB3847">
        <v>3.1968040000000002</v>
      </c>
      <c r="AC3847">
        <v>3.182137</v>
      </c>
      <c r="AD3847">
        <v>3.0342090000000002</v>
      </c>
      <c r="AE3847">
        <v>2.8365529999999999</v>
      </c>
      <c r="AF3847">
        <v>2.73367</v>
      </c>
      <c r="AG3847">
        <v>2.3591299999999999</v>
      </c>
      <c r="AH3847">
        <v>1.9814339999999999</v>
      </c>
      <c r="AI3847">
        <v>-4.4108000000000003E-3</v>
      </c>
      <c r="AJ3847">
        <v>-1.17599E-2</v>
      </c>
      <c r="AK3847">
        <v>-9.6170000000000001E-4</v>
      </c>
      <c r="AL3847">
        <v>-2.6288099999999998E-2</v>
      </c>
      <c r="AM3847">
        <v>-5.4352299999999999E-2</v>
      </c>
      <c r="AN3847">
        <v>-1.61122E-2</v>
      </c>
      <c r="AO3847">
        <v>-2.1316999999999999E-2</v>
      </c>
      <c r="AP3847">
        <v>-4.9072699999999997E-2</v>
      </c>
      <c r="AQ3847">
        <v>-1.9112899999999999E-2</v>
      </c>
      <c r="AR3847">
        <v>1.00175E-2</v>
      </c>
      <c r="AS3847">
        <v>1.8013500000000002E-2</v>
      </c>
      <c r="AT3847">
        <v>2.5116000000000001E-3</v>
      </c>
      <c r="AU3847">
        <v>3.1727000000000001E-3</v>
      </c>
      <c r="AV3847">
        <v>-8.2387799999999997E-2</v>
      </c>
      <c r="AW3847">
        <v>-0.1288214</v>
      </c>
      <c r="AX3847">
        <v>-0.10808810000000001</v>
      </c>
      <c r="AY3847">
        <v>-0.1256217</v>
      </c>
      <c r="AZ3847">
        <v>-8.1929299999999997E-2</v>
      </c>
      <c r="BA3847">
        <v>0.27968900000000002</v>
      </c>
      <c r="BB3847">
        <v>0.44782339999999998</v>
      </c>
      <c r="BC3847">
        <v>0.23817720000000001</v>
      </c>
      <c r="BD3847">
        <v>-4.2433999999999996E-3</v>
      </c>
      <c r="BE3847">
        <v>-0.2334165</v>
      </c>
      <c r="BF3847">
        <v>-0.12831770000000001</v>
      </c>
      <c r="BG3847">
        <v>2.0911800000000001E-2</v>
      </c>
      <c r="BH3847">
        <v>1.3155200000000001E-2</v>
      </c>
      <c r="BI3847">
        <v>2.21709E-2</v>
      </c>
      <c r="BJ3847">
        <v>-5.5401000000000001E-3</v>
      </c>
      <c r="BK3847">
        <v>-3.63833E-2</v>
      </c>
      <c r="BL3847">
        <v>-8.2140000000000002E-4</v>
      </c>
      <c r="BM3847">
        <v>-7.3603999999999996E-3</v>
      </c>
      <c r="BN3847">
        <v>-3.6669300000000002E-2</v>
      </c>
      <c r="BO3847">
        <v>-5.9291999999999999E-3</v>
      </c>
      <c r="BP3847">
        <v>2.6340300000000001E-2</v>
      </c>
      <c r="BQ3847">
        <v>3.9287200000000001E-2</v>
      </c>
      <c r="BR3847">
        <v>2.72073E-2</v>
      </c>
      <c r="BS3847">
        <v>3.1559799999999999E-2</v>
      </c>
      <c r="BT3847">
        <v>-5.0544199999999997E-2</v>
      </c>
      <c r="BU3847">
        <v>-9.4818299999999994E-2</v>
      </c>
      <c r="BV3847">
        <v>-7.2852899999999998E-2</v>
      </c>
      <c r="BW3847">
        <v>-8.9110099999999998E-2</v>
      </c>
      <c r="BX3847">
        <v>-4.4151700000000002E-2</v>
      </c>
      <c r="BY3847">
        <v>0.31620959999999998</v>
      </c>
      <c r="BZ3847">
        <v>0.48134009999999999</v>
      </c>
      <c r="CA3847">
        <v>0.26984750000000002</v>
      </c>
      <c r="CB3847">
        <v>2.79289E-2</v>
      </c>
      <c r="CC3847">
        <v>-0.2004291</v>
      </c>
      <c r="CD3847">
        <v>-9.7587999999999994E-2</v>
      </c>
      <c r="CE3847">
        <v>3.8450100000000001E-2</v>
      </c>
      <c r="CF3847">
        <v>3.0411400000000002E-2</v>
      </c>
      <c r="CG3847">
        <v>3.8192400000000001E-2</v>
      </c>
      <c r="CH3847">
        <v>8.8298999999999999E-3</v>
      </c>
      <c r="CI3847">
        <v>-2.3937900000000002E-2</v>
      </c>
      <c r="CJ3847">
        <v>9.7689999999999999E-3</v>
      </c>
      <c r="CK3847">
        <v>2.3059000000000001E-3</v>
      </c>
      <c r="CL3847">
        <v>-2.8078700000000002E-2</v>
      </c>
      <c r="CM3847">
        <v>3.2019000000000001E-3</v>
      </c>
      <c r="CN3847">
        <v>3.7645400000000002E-2</v>
      </c>
      <c r="CO3847">
        <v>5.4021199999999998E-2</v>
      </c>
      <c r="CP3847">
        <v>4.4311400000000001E-2</v>
      </c>
      <c r="CQ3847">
        <v>5.1220599999999998E-2</v>
      </c>
      <c r="CR3847">
        <v>-2.8489500000000001E-2</v>
      </c>
      <c r="CS3847">
        <v>-7.1267899999999995E-2</v>
      </c>
      <c r="CT3847">
        <v>-4.8449199999999998E-2</v>
      </c>
      <c r="CU3847">
        <v>-6.3822199999999996E-2</v>
      </c>
      <c r="CV3847">
        <v>-1.7987099999999999E-2</v>
      </c>
      <c r="CW3847">
        <v>0.34150360000000002</v>
      </c>
      <c r="CX3847">
        <v>0.50455360000000005</v>
      </c>
      <c r="CY3847">
        <v>0.29178219999999999</v>
      </c>
      <c r="CZ3847">
        <v>5.0211400000000003E-2</v>
      </c>
      <c r="DA3847">
        <v>-0.17758209999999999</v>
      </c>
      <c r="DB3847">
        <v>-7.6304700000000003E-2</v>
      </c>
      <c r="DC3847">
        <v>5.5988400000000001E-2</v>
      </c>
      <c r="DD3847">
        <v>4.7667599999999997E-2</v>
      </c>
      <c r="DE3847">
        <v>5.4213900000000002E-2</v>
      </c>
      <c r="DF3847">
        <v>2.31998E-2</v>
      </c>
      <c r="DG3847">
        <v>-1.14926E-2</v>
      </c>
      <c r="DH3847">
        <v>2.03594E-2</v>
      </c>
      <c r="DI3847">
        <v>1.19723E-2</v>
      </c>
      <c r="DJ3847">
        <v>-1.9488200000000001E-2</v>
      </c>
      <c r="DK3847">
        <v>1.2332900000000001E-2</v>
      </c>
      <c r="DL3847">
        <v>4.8950500000000001E-2</v>
      </c>
      <c r="DM3847">
        <v>6.8755300000000005E-2</v>
      </c>
      <c r="DN3847">
        <v>6.1415499999999998E-2</v>
      </c>
      <c r="DO3847">
        <v>7.08815E-2</v>
      </c>
      <c r="DP3847">
        <v>-6.4346999999999998E-3</v>
      </c>
      <c r="DQ3847">
        <v>-4.7717500000000003E-2</v>
      </c>
      <c r="DR3847">
        <v>-2.4045400000000001E-2</v>
      </c>
      <c r="DS3847">
        <v>-3.8534400000000003E-2</v>
      </c>
      <c r="DT3847">
        <v>8.1775000000000007E-3</v>
      </c>
      <c r="DU3847">
        <v>0.3667977</v>
      </c>
      <c r="DV3847">
        <v>0.52776719999999999</v>
      </c>
      <c r="DW3847">
        <v>0.31371690000000002</v>
      </c>
      <c r="DX3847">
        <v>7.24939E-2</v>
      </c>
      <c r="DY3847">
        <v>-0.15473519999999999</v>
      </c>
      <c r="DZ3847">
        <v>-5.5021300000000002E-2</v>
      </c>
      <c r="EA3847">
        <v>8.1310900000000005E-2</v>
      </c>
      <c r="EB3847">
        <v>7.25827E-2</v>
      </c>
      <c r="EC3847">
        <v>7.7346399999999996E-2</v>
      </c>
      <c r="ED3847">
        <v>4.3947800000000002E-2</v>
      </c>
      <c r="EE3847">
        <v>6.4764999999999996E-3</v>
      </c>
      <c r="EF3847">
        <v>3.56502E-2</v>
      </c>
      <c r="EG3847">
        <v>2.5928900000000001E-2</v>
      </c>
      <c r="EH3847">
        <v>-7.0847999999999996E-3</v>
      </c>
      <c r="EI3847">
        <v>2.55167E-2</v>
      </c>
      <c r="EJ3847">
        <v>6.5273300000000006E-2</v>
      </c>
      <c r="EK3847">
        <v>9.0028899999999995E-2</v>
      </c>
      <c r="EL3847">
        <v>8.6111099999999996E-2</v>
      </c>
      <c r="EM3847">
        <v>9.9268599999999999E-2</v>
      </c>
      <c r="EN3847">
        <v>2.5408799999999999E-2</v>
      </c>
      <c r="EO3847">
        <v>-1.3714499999999999E-2</v>
      </c>
      <c r="EP3847">
        <v>1.11898E-2</v>
      </c>
      <c r="EQ3847">
        <v>-2.0227000000000001E-3</v>
      </c>
      <c r="ER3847">
        <v>4.5955099999999999E-2</v>
      </c>
      <c r="ES3847">
        <v>0.40331830000000002</v>
      </c>
      <c r="ET3847">
        <v>0.5612838</v>
      </c>
      <c r="EU3847">
        <v>0.3453871</v>
      </c>
      <c r="EV3847">
        <v>0.1046662</v>
      </c>
      <c r="EW3847">
        <v>-0.1217478</v>
      </c>
      <c r="EX3847">
        <v>-2.42916E-2</v>
      </c>
      <c r="EY3847">
        <v>74.64631</v>
      </c>
      <c r="EZ3847">
        <v>73.325850000000003</v>
      </c>
      <c r="FA3847">
        <v>72.160749999999993</v>
      </c>
      <c r="FB3847">
        <v>70.759919999999994</v>
      </c>
      <c r="FC3847">
        <v>69.789140000000003</v>
      </c>
      <c r="FD3847">
        <v>68.859080000000006</v>
      </c>
      <c r="FE3847">
        <v>68.053929999999994</v>
      </c>
      <c r="FF3847">
        <v>69.928839999999994</v>
      </c>
      <c r="FG3847">
        <v>76.4191</v>
      </c>
      <c r="FH3847">
        <v>82.093950000000007</v>
      </c>
      <c r="FI3847">
        <v>86.783580000000001</v>
      </c>
      <c r="FJ3847">
        <v>92.060190000000006</v>
      </c>
      <c r="FK3847">
        <v>97.084379999999996</v>
      </c>
      <c r="FL3847">
        <v>100.00960000000001</v>
      </c>
      <c r="FM3847">
        <v>102.1527</v>
      </c>
      <c r="FN3847">
        <v>104.87560000000001</v>
      </c>
      <c r="FO3847">
        <v>104.8883</v>
      </c>
      <c r="FP3847">
        <v>102.39230000000001</v>
      </c>
      <c r="FQ3847">
        <v>97.495649999999998</v>
      </c>
      <c r="FR3847">
        <v>91.45581</v>
      </c>
      <c r="FS3847">
        <v>86.835939999999994</v>
      </c>
      <c r="FT3847">
        <v>83.978080000000006</v>
      </c>
      <c r="FU3847">
        <v>83.284970000000001</v>
      </c>
      <c r="FV3847">
        <v>82.383089999999996</v>
      </c>
      <c r="FW3847">
        <v>0.41146680000000002</v>
      </c>
      <c r="FX3847">
        <v>2.21376E-2</v>
      </c>
      <c r="FY3847">
        <v>3.2734100000000002E-2</v>
      </c>
      <c r="FZ3847">
        <v>0</v>
      </c>
      <c r="GA3847">
        <v>0</v>
      </c>
    </row>
    <row r="3848" spans="1:183" x14ac:dyDescent="0.3">
      <c r="A3848" t="s">
        <v>74</v>
      </c>
      <c r="B3848" t="s">
        <v>53</v>
      </c>
      <c r="C3848" t="s">
        <v>54</v>
      </c>
      <c r="D3848" s="6">
        <v>44810</v>
      </c>
      <c r="E3848" s="46">
        <v>18</v>
      </c>
      <c r="F3848">
        <v>21</v>
      </c>
      <c r="G3848">
        <v>18</v>
      </c>
      <c r="H3848">
        <v>20</v>
      </c>
      <c r="I3848">
        <v>2908</v>
      </c>
      <c r="J3848">
        <v>65981</v>
      </c>
      <c r="K3848">
        <v>1.7490429999999999</v>
      </c>
      <c r="L3848">
        <v>1.519061</v>
      </c>
      <c r="M3848">
        <v>1.3386750000000001</v>
      </c>
      <c r="N3848">
        <v>1.188512</v>
      </c>
      <c r="O3848">
        <v>1.0777220000000001</v>
      </c>
      <c r="P3848">
        <v>1.016348</v>
      </c>
      <c r="Q3848">
        <v>1.0249010000000001</v>
      </c>
      <c r="R3848">
        <v>1.113556</v>
      </c>
      <c r="S3848">
        <v>1.1909430000000001</v>
      </c>
      <c r="T3848">
        <v>1.257574</v>
      </c>
      <c r="U3848">
        <v>1.4836720000000001</v>
      </c>
      <c r="V3848">
        <v>1.7808090000000001</v>
      </c>
      <c r="W3848">
        <v>2.2491370000000002</v>
      </c>
      <c r="X3848">
        <v>2.6222729999999999</v>
      </c>
      <c r="Y3848">
        <v>2.7947139999999999</v>
      </c>
      <c r="Z3848">
        <v>2.9171200000000002</v>
      </c>
      <c r="AA3848">
        <v>2.9904109999999999</v>
      </c>
      <c r="AB3848">
        <v>3.0810770000000001</v>
      </c>
      <c r="AC3848">
        <v>2.9635009999999999</v>
      </c>
      <c r="AD3848">
        <v>2.842441</v>
      </c>
      <c r="AE3848">
        <v>2.6593879999999999</v>
      </c>
      <c r="AF3848">
        <v>2.5096799999999999</v>
      </c>
      <c r="AG3848">
        <v>2.2984149999999999</v>
      </c>
      <c r="AH3848">
        <v>1.9966930000000001</v>
      </c>
      <c r="AI3848">
        <v>-0.1099668</v>
      </c>
      <c r="AJ3848">
        <v>-0.1197788</v>
      </c>
      <c r="AK3848">
        <v>-7.9531099999999993E-2</v>
      </c>
      <c r="AL3848">
        <v>-4.0251500000000003E-2</v>
      </c>
      <c r="AM3848">
        <v>-4.11604E-2</v>
      </c>
      <c r="AN3848">
        <v>-3.32895E-2</v>
      </c>
      <c r="AO3848">
        <v>-6.4641299999999999E-2</v>
      </c>
      <c r="AP3848">
        <v>-5.8572300000000001E-2</v>
      </c>
      <c r="AQ3848">
        <v>-3.5707200000000001E-2</v>
      </c>
      <c r="AR3848">
        <v>-0.11887250000000001</v>
      </c>
      <c r="AS3848">
        <v>-0.1525051</v>
      </c>
      <c r="AT3848">
        <v>-0.18244859999999999</v>
      </c>
      <c r="AU3848">
        <v>-0.2041848</v>
      </c>
      <c r="AV3848">
        <v>-0.21628420000000001</v>
      </c>
      <c r="AW3848">
        <v>-0.22979640000000001</v>
      </c>
      <c r="AX3848">
        <v>-0.25649090000000002</v>
      </c>
      <c r="AY3848">
        <v>-0.15128539999999999</v>
      </c>
      <c r="AZ3848">
        <v>0.22582920000000001</v>
      </c>
      <c r="BA3848">
        <v>0.40370030000000001</v>
      </c>
      <c r="BB3848">
        <v>0.31004870000000001</v>
      </c>
      <c r="BC3848">
        <v>4.4018000000000002E-2</v>
      </c>
      <c r="BD3848">
        <v>-0.21715309999999999</v>
      </c>
      <c r="BE3848">
        <v>-0.17909649999999999</v>
      </c>
      <c r="BF3848">
        <v>-0.1959362</v>
      </c>
      <c r="BG3848">
        <v>-7.83084E-2</v>
      </c>
      <c r="BH3848">
        <v>-8.9120000000000005E-2</v>
      </c>
      <c r="BI3848">
        <v>-5.1213099999999998E-2</v>
      </c>
      <c r="BJ3848">
        <v>-1.4346100000000001E-2</v>
      </c>
      <c r="BK3848">
        <v>-1.7496999999999999E-2</v>
      </c>
      <c r="BL3848">
        <v>-1.26833E-2</v>
      </c>
      <c r="BM3848">
        <v>-4.57107E-2</v>
      </c>
      <c r="BN3848">
        <v>-3.8825199999999997E-2</v>
      </c>
      <c r="BO3848">
        <v>-1.34427E-2</v>
      </c>
      <c r="BP3848">
        <v>-9.4330200000000003E-2</v>
      </c>
      <c r="BQ3848">
        <v>-0.12548680000000001</v>
      </c>
      <c r="BR3848">
        <v>-0.15224270000000001</v>
      </c>
      <c r="BS3848">
        <v>-0.16919100000000001</v>
      </c>
      <c r="BT3848">
        <v>-0.17936750000000001</v>
      </c>
      <c r="BU3848">
        <v>-0.19116279999999999</v>
      </c>
      <c r="BV3848">
        <v>-0.2180269</v>
      </c>
      <c r="BW3848">
        <v>-0.1125143</v>
      </c>
      <c r="BX3848">
        <v>0.26312760000000002</v>
      </c>
      <c r="BY3848">
        <v>0.43906210000000001</v>
      </c>
      <c r="BZ3848">
        <v>0.34309230000000002</v>
      </c>
      <c r="CA3848">
        <v>7.6521099999999995E-2</v>
      </c>
      <c r="CB3848">
        <v>-0.18399940000000001</v>
      </c>
      <c r="CC3848">
        <v>-0.1473216</v>
      </c>
      <c r="CD3848">
        <v>-0.1652701</v>
      </c>
      <c r="CE3848">
        <v>-5.6382000000000002E-2</v>
      </c>
      <c r="CF3848">
        <v>-6.7885799999999996E-2</v>
      </c>
      <c r="CG3848">
        <v>-3.1600200000000002E-2</v>
      </c>
      <c r="CH3848">
        <v>3.5959E-3</v>
      </c>
      <c r="CI3848">
        <v>-1.1077000000000001E-3</v>
      </c>
      <c r="CJ3848">
        <v>1.5885999999999999E-3</v>
      </c>
      <c r="CK3848">
        <v>-3.2599499999999997E-2</v>
      </c>
      <c r="CL3848">
        <v>-2.5148400000000001E-2</v>
      </c>
      <c r="CM3848">
        <v>1.9775999999999999E-3</v>
      </c>
      <c r="CN3848">
        <v>-7.7332300000000007E-2</v>
      </c>
      <c r="CO3848">
        <v>-0.1067741</v>
      </c>
      <c r="CP3848">
        <v>-0.1313222</v>
      </c>
      <c r="CQ3848">
        <v>-0.14495440000000001</v>
      </c>
      <c r="CR3848">
        <v>-0.15379909999999999</v>
      </c>
      <c r="CS3848">
        <v>-0.1644053</v>
      </c>
      <c r="CT3848">
        <v>-0.1913868</v>
      </c>
      <c r="CU3848">
        <v>-8.5661600000000004E-2</v>
      </c>
      <c r="CV3848">
        <v>0.2889603</v>
      </c>
      <c r="CW3848">
        <v>0.46355360000000001</v>
      </c>
      <c r="CX3848">
        <v>0.36597819999999998</v>
      </c>
      <c r="CY3848">
        <v>9.9032599999999998E-2</v>
      </c>
      <c r="CZ3848">
        <v>-0.16103719999999999</v>
      </c>
      <c r="DA3848">
        <v>-0.12531439999999999</v>
      </c>
      <c r="DB3848">
        <v>-0.14403089999999999</v>
      </c>
      <c r="DC3848">
        <v>-3.44555E-2</v>
      </c>
      <c r="DD3848">
        <v>-4.6651600000000001E-2</v>
      </c>
      <c r="DE3848">
        <v>-1.19872E-2</v>
      </c>
      <c r="DF3848">
        <v>2.1537899999999999E-2</v>
      </c>
      <c r="DG3848">
        <v>1.52815E-2</v>
      </c>
      <c r="DH3848">
        <v>1.58604E-2</v>
      </c>
      <c r="DI3848">
        <v>-1.94883E-2</v>
      </c>
      <c r="DJ3848">
        <v>-1.14717E-2</v>
      </c>
      <c r="DK3848">
        <v>1.7397900000000001E-2</v>
      </c>
      <c r="DL3848">
        <v>-6.0334400000000003E-2</v>
      </c>
      <c r="DM3848">
        <v>-8.8061299999999995E-2</v>
      </c>
      <c r="DN3848">
        <v>-0.11040170000000001</v>
      </c>
      <c r="DO3848">
        <v>-0.1207178</v>
      </c>
      <c r="DP3848">
        <v>-0.1282307</v>
      </c>
      <c r="DQ3848">
        <v>-0.13764779999999999</v>
      </c>
      <c r="DR3848">
        <v>-0.1647468</v>
      </c>
      <c r="DS3848">
        <v>-5.8808899999999997E-2</v>
      </c>
      <c r="DT3848">
        <v>0.31479309999999999</v>
      </c>
      <c r="DU3848">
        <v>0.48804500000000001</v>
      </c>
      <c r="DV3848">
        <v>0.38886399999999999</v>
      </c>
      <c r="DW3848">
        <v>0.1215441</v>
      </c>
      <c r="DX3848">
        <v>-0.138075</v>
      </c>
      <c r="DY3848">
        <v>-0.1033071</v>
      </c>
      <c r="DZ3848">
        <v>-0.1227917</v>
      </c>
      <c r="EA3848">
        <v>-2.7972000000000001E-3</v>
      </c>
      <c r="EB3848">
        <v>-1.5992900000000001E-2</v>
      </c>
      <c r="EC3848">
        <v>1.6330799999999999E-2</v>
      </c>
      <c r="ED3848">
        <v>4.7443199999999998E-2</v>
      </c>
      <c r="EE3848">
        <v>3.8945E-2</v>
      </c>
      <c r="EF3848">
        <v>3.6466699999999998E-2</v>
      </c>
      <c r="EG3848">
        <v>-5.5769999999999995E-4</v>
      </c>
      <c r="EH3848">
        <v>8.2754000000000005E-3</v>
      </c>
      <c r="EI3848">
        <v>3.9662299999999998E-2</v>
      </c>
      <c r="EJ3848">
        <v>-3.57921E-2</v>
      </c>
      <c r="EK3848">
        <v>-6.1043100000000003E-2</v>
      </c>
      <c r="EL3848">
        <v>-8.0195900000000001E-2</v>
      </c>
      <c r="EM3848">
        <v>-8.5723999999999995E-2</v>
      </c>
      <c r="EN3848">
        <v>-9.1314099999999995E-2</v>
      </c>
      <c r="EO3848">
        <v>-9.9014199999999997E-2</v>
      </c>
      <c r="EP3848">
        <v>-0.1262828</v>
      </c>
      <c r="EQ3848">
        <v>-2.0037900000000001E-2</v>
      </c>
      <c r="ER3848">
        <v>0.3520915</v>
      </c>
      <c r="ES3848">
        <v>0.52340690000000001</v>
      </c>
      <c r="ET3848">
        <v>0.42190759999999999</v>
      </c>
      <c r="EU3848">
        <v>0.15404709999999999</v>
      </c>
      <c r="EV3848">
        <v>-0.10492120000000001</v>
      </c>
      <c r="EW3848">
        <v>-7.1532200000000004E-2</v>
      </c>
      <c r="EX3848">
        <v>-9.2125600000000002E-2</v>
      </c>
      <c r="EY3848">
        <v>80.540040000000005</v>
      </c>
      <c r="EZ3848">
        <v>79.053799999999995</v>
      </c>
      <c r="FA3848">
        <v>77.557100000000005</v>
      </c>
      <c r="FB3848">
        <v>76.251570000000001</v>
      </c>
      <c r="FC3848">
        <v>75.184020000000004</v>
      </c>
      <c r="FD3848">
        <v>74.159300000000002</v>
      </c>
      <c r="FE3848">
        <v>73.451779999999999</v>
      </c>
      <c r="FF3848">
        <v>74.900769999999994</v>
      </c>
      <c r="FG3848">
        <v>80.308319999999995</v>
      </c>
      <c r="FH3848">
        <v>86.820509999999999</v>
      </c>
      <c r="FI3848">
        <v>91.322419999999994</v>
      </c>
      <c r="FJ3848">
        <v>97.455780000000004</v>
      </c>
      <c r="FK3848">
        <v>103.1217</v>
      </c>
      <c r="FL3848">
        <v>106.54089999999999</v>
      </c>
      <c r="FM3848">
        <v>106.23139999999999</v>
      </c>
      <c r="FN3848">
        <v>105.84399999999999</v>
      </c>
      <c r="FO3848">
        <v>102.5742</v>
      </c>
      <c r="FP3848">
        <v>98.668000000000006</v>
      </c>
      <c r="FQ3848">
        <v>93.586529999999996</v>
      </c>
      <c r="FR3848">
        <v>86.817719999999994</v>
      </c>
      <c r="FS3848">
        <v>82.754180000000005</v>
      </c>
      <c r="FT3848">
        <v>80.6875</v>
      </c>
      <c r="FU3848">
        <v>78.883179999999996</v>
      </c>
      <c r="FV3848">
        <v>77.2453</v>
      </c>
      <c r="FW3848">
        <v>0.49576409999999999</v>
      </c>
      <c r="FX3848">
        <v>2.2851900000000001E-2</v>
      </c>
      <c r="FY3848">
        <v>2.69001E-2</v>
      </c>
      <c r="FZ3848">
        <v>0</v>
      </c>
      <c r="GA3848">
        <v>0</v>
      </c>
    </row>
    <row r="3849" spans="1:183" x14ac:dyDescent="0.3">
      <c r="A3849" t="s">
        <v>74</v>
      </c>
      <c r="B3849" t="s">
        <v>53</v>
      </c>
      <c r="C3849" t="s">
        <v>54</v>
      </c>
      <c r="D3849" s="6">
        <v>44811</v>
      </c>
      <c r="E3849" s="46">
        <v>17</v>
      </c>
      <c r="F3849">
        <v>20</v>
      </c>
      <c r="G3849">
        <v>17</v>
      </c>
      <c r="H3849">
        <v>20</v>
      </c>
      <c r="I3849">
        <v>2904</v>
      </c>
      <c r="J3849">
        <v>65923</v>
      </c>
      <c r="K3849">
        <v>1.78125</v>
      </c>
      <c r="L3849">
        <v>1.506216</v>
      </c>
      <c r="M3849">
        <v>1.3085469999999999</v>
      </c>
      <c r="N3849">
        <v>1.1973130000000001</v>
      </c>
      <c r="O3849">
        <v>1.0739829999999999</v>
      </c>
      <c r="P3849">
        <v>1.0095270000000001</v>
      </c>
      <c r="Q3849">
        <v>1.020259</v>
      </c>
      <c r="R3849">
        <v>1.070314</v>
      </c>
      <c r="S3849">
        <v>1.0637970000000001</v>
      </c>
      <c r="T3849">
        <v>1.1403490000000001</v>
      </c>
      <c r="U3849">
        <v>1.2651079999999999</v>
      </c>
      <c r="V3849">
        <v>1.448709</v>
      </c>
      <c r="W3849">
        <v>1.6977199999999999</v>
      </c>
      <c r="X3849">
        <v>1.989722</v>
      </c>
      <c r="Y3849">
        <v>2.2243300000000001</v>
      </c>
      <c r="Z3849">
        <v>2.5193110000000001</v>
      </c>
      <c r="AA3849">
        <v>2.624174</v>
      </c>
      <c r="AB3849">
        <v>2.7598780000000001</v>
      </c>
      <c r="AC3849">
        <v>2.827467</v>
      </c>
      <c r="AD3849">
        <v>2.666941</v>
      </c>
      <c r="AE3849">
        <v>2.493773</v>
      </c>
      <c r="AF3849">
        <v>2.3921760000000001</v>
      </c>
      <c r="AG3849">
        <v>2.0455700000000001</v>
      </c>
      <c r="AH3849">
        <v>1.700007</v>
      </c>
      <c r="AI3849">
        <v>-0.1286436</v>
      </c>
      <c r="AJ3849">
        <v>-0.1313095</v>
      </c>
      <c r="AK3849">
        <v>-8.9553999999999995E-2</v>
      </c>
      <c r="AL3849">
        <v>-5.57736E-2</v>
      </c>
      <c r="AM3849">
        <v>-5.1717899999999997E-2</v>
      </c>
      <c r="AN3849">
        <v>-2.71477E-2</v>
      </c>
      <c r="AO3849">
        <v>-2.70104E-2</v>
      </c>
      <c r="AP3849">
        <v>-2.3125699999999999E-2</v>
      </c>
      <c r="AQ3849">
        <v>-5.2863300000000002E-2</v>
      </c>
      <c r="AR3849">
        <v>-6.8037399999999998E-2</v>
      </c>
      <c r="AS3849">
        <v>-6.0567900000000001E-2</v>
      </c>
      <c r="AT3849">
        <v>-8.3949200000000002E-2</v>
      </c>
      <c r="AU3849">
        <v>-0.1341426</v>
      </c>
      <c r="AV3849">
        <v>-0.14561730000000001</v>
      </c>
      <c r="AW3849">
        <v>-0.20049320000000001</v>
      </c>
      <c r="AX3849">
        <v>-0.16511239999999999</v>
      </c>
      <c r="AY3849">
        <v>0.18273030000000001</v>
      </c>
      <c r="AZ3849">
        <v>0.34362880000000001</v>
      </c>
      <c r="BA3849">
        <v>0.33898899999999998</v>
      </c>
      <c r="BB3849">
        <v>0.25649870000000002</v>
      </c>
      <c r="BC3849">
        <v>-0.28566970000000003</v>
      </c>
      <c r="BD3849">
        <v>-0.27374409999999999</v>
      </c>
      <c r="BE3849">
        <v>-0.18116699999999999</v>
      </c>
      <c r="BF3849">
        <v>-0.12369520000000001</v>
      </c>
      <c r="BG3849">
        <v>-9.7165500000000002E-2</v>
      </c>
      <c r="BH3849">
        <v>-0.1022135</v>
      </c>
      <c r="BI3849">
        <v>-6.2670500000000004E-2</v>
      </c>
      <c r="BJ3849">
        <v>-3.1080199999999999E-2</v>
      </c>
      <c r="BK3849">
        <v>-2.9733599999999999E-2</v>
      </c>
      <c r="BL3849">
        <v>-7.0699999999999999E-3</v>
      </c>
      <c r="BM3849">
        <v>-8.4270999999999999E-3</v>
      </c>
      <c r="BN3849">
        <v>-4.5970000000000004E-3</v>
      </c>
      <c r="BO3849">
        <v>-3.3066199999999997E-2</v>
      </c>
      <c r="BP3849">
        <v>-4.5993199999999998E-2</v>
      </c>
      <c r="BQ3849">
        <v>-3.8050199999999999E-2</v>
      </c>
      <c r="BR3849">
        <v>-5.9199700000000001E-2</v>
      </c>
      <c r="BS3849">
        <v>-0.1068532</v>
      </c>
      <c r="BT3849">
        <v>-0.1159857</v>
      </c>
      <c r="BU3849">
        <v>-0.16889409999999999</v>
      </c>
      <c r="BV3849">
        <v>-0.1328164</v>
      </c>
      <c r="BW3849">
        <v>0.21317929999999999</v>
      </c>
      <c r="BX3849">
        <v>0.37363109999999999</v>
      </c>
      <c r="BY3849">
        <v>0.36819439999999998</v>
      </c>
      <c r="BZ3849">
        <v>0.28397860000000003</v>
      </c>
      <c r="CA3849">
        <v>-0.25558310000000001</v>
      </c>
      <c r="CB3849">
        <v>-0.2430853</v>
      </c>
      <c r="CC3849">
        <v>-0.15296319999999999</v>
      </c>
      <c r="CD3849">
        <v>-9.7185300000000002E-2</v>
      </c>
      <c r="CE3849">
        <v>-7.5363899999999998E-2</v>
      </c>
      <c r="CF3849">
        <v>-8.2061599999999998E-2</v>
      </c>
      <c r="CG3849">
        <v>-4.4051100000000003E-2</v>
      </c>
      <c r="CH3849">
        <v>-1.39776E-2</v>
      </c>
      <c r="CI3849">
        <v>-1.45074E-2</v>
      </c>
      <c r="CJ3849">
        <v>6.8357000000000001E-3</v>
      </c>
      <c r="CK3849">
        <v>4.4435999999999998E-3</v>
      </c>
      <c r="CL3849">
        <v>8.2359000000000009E-3</v>
      </c>
      <c r="CM3849">
        <v>-1.9354799999999998E-2</v>
      </c>
      <c r="CN3849">
        <v>-3.07254E-2</v>
      </c>
      <c r="CO3849">
        <v>-2.2454499999999999E-2</v>
      </c>
      <c r="CP3849">
        <v>-4.20583E-2</v>
      </c>
      <c r="CQ3849">
        <v>-8.7952600000000006E-2</v>
      </c>
      <c r="CR3849">
        <v>-9.5462900000000003E-2</v>
      </c>
      <c r="CS3849">
        <v>-0.14700869999999999</v>
      </c>
      <c r="CT3849">
        <v>-0.1104482</v>
      </c>
      <c r="CU3849">
        <v>0.23426830000000001</v>
      </c>
      <c r="CV3849">
        <v>0.3944107</v>
      </c>
      <c r="CW3849">
        <v>0.38842199999999999</v>
      </c>
      <c r="CX3849">
        <v>0.30301109999999998</v>
      </c>
      <c r="CY3849">
        <v>-0.23474510000000001</v>
      </c>
      <c r="CZ3849">
        <v>-0.2218511</v>
      </c>
      <c r="DA3849">
        <v>-0.1334293</v>
      </c>
      <c r="DB3849">
        <v>-7.8824500000000006E-2</v>
      </c>
      <c r="DC3849">
        <v>-5.3562199999999997E-2</v>
      </c>
      <c r="DD3849">
        <v>-6.1909800000000001E-2</v>
      </c>
      <c r="DE3849">
        <v>-2.5431700000000002E-2</v>
      </c>
      <c r="DF3849">
        <v>3.1251E-3</v>
      </c>
      <c r="DG3849">
        <v>7.1889999999999996E-4</v>
      </c>
      <c r="DH3849">
        <v>2.07414E-2</v>
      </c>
      <c r="DI3849">
        <v>1.7314300000000001E-2</v>
      </c>
      <c r="DJ3849">
        <v>2.1068900000000002E-2</v>
      </c>
      <c r="DK3849">
        <v>-5.6433000000000004E-3</v>
      </c>
      <c r="DL3849">
        <v>-1.54576E-2</v>
      </c>
      <c r="DM3849">
        <v>-6.8589000000000002E-3</v>
      </c>
      <c r="DN3849">
        <v>-2.4916799999999999E-2</v>
      </c>
      <c r="DO3849">
        <v>-6.9052100000000005E-2</v>
      </c>
      <c r="DP3849">
        <v>-7.4940199999999998E-2</v>
      </c>
      <c r="DQ3849">
        <v>-0.12512329999999999</v>
      </c>
      <c r="DR3849">
        <v>-8.8080099999999995E-2</v>
      </c>
      <c r="DS3849">
        <v>0.25535720000000001</v>
      </c>
      <c r="DT3849">
        <v>0.41519020000000001</v>
      </c>
      <c r="DU3849">
        <v>0.4086496</v>
      </c>
      <c r="DV3849">
        <v>0.32204359999999999</v>
      </c>
      <c r="DW3849">
        <v>-0.21390719999999999</v>
      </c>
      <c r="DX3849">
        <v>-0.20061689999999999</v>
      </c>
      <c r="DY3849">
        <v>-0.11389539999999999</v>
      </c>
      <c r="DZ3849">
        <v>-6.0463799999999998E-2</v>
      </c>
      <c r="EA3849">
        <v>-2.2084099999999999E-2</v>
      </c>
      <c r="EB3849">
        <v>-3.2813700000000001E-2</v>
      </c>
      <c r="EC3849">
        <v>1.4518000000000001E-3</v>
      </c>
      <c r="ED3849">
        <v>2.7818499999999999E-2</v>
      </c>
      <c r="EE3849">
        <v>2.27032E-2</v>
      </c>
      <c r="EF3849">
        <v>4.0819099999999997E-2</v>
      </c>
      <c r="EG3849">
        <v>3.5897499999999999E-2</v>
      </c>
      <c r="EH3849">
        <v>3.9597599999999997E-2</v>
      </c>
      <c r="EI3849">
        <v>1.4153799999999999E-2</v>
      </c>
      <c r="EJ3849">
        <v>6.5867E-3</v>
      </c>
      <c r="EK3849">
        <v>1.56588E-2</v>
      </c>
      <c r="EL3849">
        <v>-1.673E-4</v>
      </c>
      <c r="EM3849">
        <v>-4.17627E-2</v>
      </c>
      <c r="EN3849">
        <v>-4.5308599999999997E-2</v>
      </c>
      <c r="EO3849">
        <v>-9.3524200000000002E-2</v>
      </c>
      <c r="EP3849">
        <v>-5.5784100000000003E-2</v>
      </c>
      <c r="EQ3849">
        <v>0.28580630000000001</v>
      </c>
      <c r="ER3849">
        <v>0.44519259999999999</v>
      </c>
      <c r="ES3849">
        <v>0.43785499999999999</v>
      </c>
      <c r="ET3849">
        <v>0.34952349999999999</v>
      </c>
      <c r="EU3849">
        <v>-0.1838206</v>
      </c>
      <c r="EV3849">
        <v>-0.1699582</v>
      </c>
      <c r="EW3849">
        <v>-8.5691500000000004E-2</v>
      </c>
      <c r="EX3849">
        <v>-3.3953900000000002E-2</v>
      </c>
      <c r="EY3849">
        <v>76.328800000000001</v>
      </c>
      <c r="EZ3849">
        <v>74.776849999999996</v>
      </c>
      <c r="FA3849">
        <v>73.469489999999993</v>
      </c>
      <c r="FB3849">
        <v>72.635630000000006</v>
      </c>
      <c r="FC3849">
        <v>71.497039999999998</v>
      </c>
      <c r="FD3849">
        <v>70.664230000000003</v>
      </c>
      <c r="FE3849">
        <v>69.830539999999999</v>
      </c>
      <c r="FF3849">
        <v>70.33211</v>
      </c>
      <c r="FG3849">
        <v>73.448049999999995</v>
      </c>
      <c r="FH3849">
        <v>76.78295</v>
      </c>
      <c r="FI3849">
        <v>80.492149999999995</v>
      </c>
      <c r="FJ3849">
        <v>84.816950000000006</v>
      </c>
      <c r="FK3849">
        <v>88.674340000000001</v>
      </c>
      <c r="FL3849">
        <v>91.754360000000005</v>
      </c>
      <c r="FM3849">
        <v>92.655860000000004</v>
      </c>
      <c r="FN3849">
        <v>94.73169</v>
      </c>
      <c r="FO3849">
        <v>96.431309999999996</v>
      </c>
      <c r="FP3849">
        <v>94.851290000000006</v>
      </c>
      <c r="FQ3849">
        <v>89.063810000000004</v>
      </c>
      <c r="FR3849">
        <v>82.613320000000002</v>
      </c>
      <c r="FS3849">
        <v>79.312759999999997</v>
      </c>
      <c r="FT3849">
        <v>78.411090000000002</v>
      </c>
      <c r="FU3849">
        <v>76.773359999999997</v>
      </c>
      <c r="FV3849">
        <v>75.968100000000007</v>
      </c>
      <c r="FW3849">
        <v>0.40905419999999998</v>
      </c>
      <c r="FX3849">
        <v>1.9352899999999999E-2</v>
      </c>
      <c r="FY3849">
        <v>1.9352899999999999E-2</v>
      </c>
      <c r="FZ3849">
        <v>0</v>
      </c>
      <c r="GA3849">
        <v>0</v>
      </c>
    </row>
    <row r="3850" spans="1:183" x14ac:dyDescent="0.3">
      <c r="A3850" t="s">
        <v>74</v>
      </c>
      <c r="B3850" t="s">
        <v>53</v>
      </c>
      <c r="C3850" t="s">
        <v>54</v>
      </c>
      <c r="D3850" s="6">
        <v>44812</v>
      </c>
      <c r="E3850" s="46">
        <v>18</v>
      </c>
      <c r="F3850">
        <v>20</v>
      </c>
      <c r="G3850">
        <v>18</v>
      </c>
      <c r="H3850">
        <v>20</v>
      </c>
      <c r="I3850">
        <v>2902</v>
      </c>
      <c r="J3850">
        <v>65875</v>
      </c>
      <c r="K3850">
        <v>1.51024</v>
      </c>
      <c r="L3850">
        <v>1.2914909999999999</v>
      </c>
      <c r="M3850">
        <v>1.1302000000000001</v>
      </c>
      <c r="N3850">
        <v>1.0064</v>
      </c>
      <c r="O3850">
        <v>0.92908369999999996</v>
      </c>
      <c r="P3850">
        <v>0.8732316</v>
      </c>
      <c r="Q3850">
        <v>0.90266040000000003</v>
      </c>
      <c r="R3850">
        <v>0.95241279999999995</v>
      </c>
      <c r="S3850">
        <v>0.96271839999999997</v>
      </c>
      <c r="T3850">
        <v>1.0206249999999999</v>
      </c>
      <c r="U3850">
        <v>1.168731</v>
      </c>
      <c r="V3850">
        <v>1.4134100000000001</v>
      </c>
      <c r="W3850">
        <v>1.7476160000000001</v>
      </c>
      <c r="X3850">
        <v>2.1208870000000002</v>
      </c>
      <c r="Y3850">
        <v>2.4450050000000001</v>
      </c>
      <c r="Z3850">
        <v>2.7936269999999999</v>
      </c>
      <c r="AA3850">
        <v>2.9770189999999999</v>
      </c>
      <c r="AB3850">
        <v>3.1495160000000002</v>
      </c>
      <c r="AC3850">
        <v>3.161721</v>
      </c>
      <c r="AD3850">
        <v>2.9781599999999999</v>
      </c>
      <c r="AE3850">
        <v>2.8114110000000001</v>
      </c>
      <c r="AF3850">
        <v>2.6589239999999998</v>
      </c>
      <c r="AG3850">
        <v>2.2968570000000001</v>
      </c>
      <c r="AH3850">
        <v>1.8755029999999999</v>
      </c>
      <c r="AI3850">
        <v>-9.6830299999999994E-2</v>
      </c>
      <c r="AJ3850">
        <v>-8.3805199999999996E-2</v>
      </c>
      <c r="AK3850">
        <v>-4.8022700000000001E-2</v>
      </c>
      <c r="AL3850">
        <v>-3.40665E-2</v>
      </c>
      <c r="AM3850">
        <v>-2.0039399999999999E-2</v>
      </c>
      <c r="AN3850">
        <v>-2.5438800000000001E-2</v>
      </c>
      <c r="AO3850">
        <v>-1.1909100000000001E-2</v>
      </c>
      <c r="AP3850">
        <v>-3.8854600000000003E-2</v>
      </c>
      <c r="AQ3850">
        <v>-2.8391599999999999E-2</v>
      </c>
      <c r="AR3850">
        <v>-6.4963499999999993E-2</v>
      </c>
      <c r="AS3850">
        <v>-0.11274969999999999</v>
      </c>
      <c r="AT3850">
        <v>-0.1218649</v>
      </c>
      <c r="AU3850">
        <v>-0.18017359999999999</v>
      </c>
      <c r="AV3850">
        <v>-0.17770169999999999</v>
      </c>
      <c r="AW3850">
        <v>-0.1712534</v>
      </c>
      <c r="AX3850">
        <v>-0.16547390000000001</v>
      </c>
      <c r="AY3850">
        <v>-0.1400885</v>
      </c>
      <c r="AZ3850">
        <v>0.2302119</v>
      </c>
      <c r="BA3850">
        <v>0.43205280000000001</v>
      </c>
      <c r="BB3850">
        <v>0.34494190000000002</v>
      </c>
      <c r="BC3850">
        <v>-0.2169259</v>
      </c>
      <c r="BD3850">
        <v>-0.2094483</v>
      </c>
      <c r="BE3850">
        <v>-0.13773089999999999</v>
      </c>
      <c r="BF3850">
        <v>-0.1272037</v>
      </c>
      <c r="BG3850">
        <v>-6.8501300000000001E-2</v>
      </c>
      <c r="BH3850">
        <v>-5.7027399999999999E-2</v>
      </c>
      <c r="BI3850">
        <v>-2.3847299999999998E-2</v>
      </c>
      <c r="BJ3850">
        <v>-1.2266900000000001E-2</v>
      </c>
      <c r="BK3850">
        <v>-3.8099999999999999E-4</v>
      </c>
      <c r="BL3850">
        <v>-8.4671E-3</v>
      </c>
      <c r="BM3850">
        <v>3.0682999999999999E-3</v>
      </c>
      <c r="BN3850">
        <v>-2.3462299999999998E-2</v>
      </c>
      <c r="BO3850">
        <v>-1.01125E-2</v>
      </c>
      <c r="BP3850">
        <v>-4.49945E-2</v>
      </c>
      <c r="BQ3850">
        <v>-9.0740199999999993E-2</v>
      </c>
      <c r="BR3850">
        <v>-9.7061499999999995E-2</v>
      </c>
      <c r="BS3850">
        <v>-0.15179690000000001</v>
      </c>
      <c r="BT3850">
        <v>-0.14633070000000001</v>
      </c>
      <c r="BU3850">
        <v>-0.13853889999999999</v>
      </c>
      <c r="BV3850">
        <v>-0.13155639999999999</v>
      </c>
      <c r="BW3850">
        <v>-0.10548979999999999</v>
      </c>
      <c r="BX3850">
        <v>0.26369959999999998</v>
      </c>
      <c r="BY3850">
        <v>0.46430270000000001</v>
      </c>
      <c r="BZ3850">
        <v>0.37476779999999998</v>
      </c>
      <c r="CA3850">
        <v>-0.18585589999999999</v>
      </c>
      <c r="CB3850">
        <v>-0.17868719999999999</v>
      </c>
      <c r="CC3850">
        <v>-0.107835</v>
      </c>
      <c r="CD3850">
        <v>-9.8543500000000006E-2</v>
      </c>
      <c r="CE3850">
        <v>-4.8880800000000002E-2</v>
      </c>
      <c r="CF3850">
        <v>-3.8481099999999997E-2</v>
      </c>
      <c r="CG3850">
        <v>-7.1035999999999998E-3</v>
      </c>
      <c r="CH3850">
        <v>2.8314999999999998E-3</v>
      </c>
      <c r="CI3850">
        <v>1.32344E-2</v>
      </c>
      <c r="CJ3850">
        <v>3.2875000000000001E-3</v>
      </c>
      <c r="CK3850">
        <v>1.3441699999999999E-2</v>
      </c>
      <c r="CL3850">
        <v>-1.2801699999999999E-2</v>
      </c>
      <c r="CM3850">
        <v>2.5474999999999999E-3</v>
      </c>
      <c r="CN3850">
        <v>-3.1164000000000001E-2</v>
      </c>
      <c r="CO3850">
        <v>-7.5496599999999997E-2</v>
      </c>
      <c r="CP3850">
        <v>-7.9882700000000001E-2</v>
      </c>
      <c r="CQ3850">
        <v>-0.13214319999999999</v>
      </c>
      <c r="CR3850">
        <v>-0.1246032</v>
      </c>
      <c r="CS3850">
        <v>-0.1158809</v>
      </c>
      <c r="CT3850">
        <v>-0.1080652</v>
      </c>
      <c r="CU3850">
        <v>-8.1526799999999996E-2</v>
      </c>
      <c r="CV3850">
        <v>0.28689310000000001</v>
      </c>
      <c r="CW3850">
        <v>0.48663899999999999</v>
      </c>
      <c r="CX3850">
        <v>0.39542509999999997</v>
      </c>
      <c r="CY3850">
        <v>-0.16433680000000001</v>
      </c>
      <c r="CZ3850">
        <v>-0.1573822</v>
      </c>
      <c r="DA3850">
        <v>-8.7129300000000007E-2</v>
      </c>
      <c r="DB3850">
        <v>-7.86935E-2</v>
      </c>
      <c r="DC3850">
        <v>-2.92602E-2</v>
      </c>
      <c r="DD3850">
        <v>-1.9934799999999999E-2</v>
      </c>
      <c r="DE3850">
        <v>9.6401999999999998E-3</v>
      </c>
      <c r="DF3850">
        <v>1.7929899999999999E-2</v>
      </c>
      <c r="DG3850">
        <v>2.68498E-2</v>
      </c>
      <c r="DH3850">
        <v>1.5042099999999999E-2</v>
      </c>
      <c r="DI3850">
        <v>2.3814999999999999E-2</v>
      </c>
      <c r="DJ3850">
        <v>-2.1410999999999999E-3</v>
      </c>
      <c r="DK3850">
        <v>1.5207500000000001E-2</v>
      </c>
      <c r="DL3850">
        <v>-1.7333500000000002E-2</v>
      </c>
      <c r="DM3850">
        <v>-6.0253000000000001E-2</v>
      </c>
      <c r="DN3850">
        <v>-6.2703999999999996E-2</v>
      </c>
      <c r="DO3850">
        <v>-0.11248950000000001</v>
      </c>
      <c r="DP3850">
        <v>-0.1028756</v>
      </c>
      <c r="DQ3850">
        <v>-9.3222899999999997E-2</v>
      </c>
      <c r="DR3850">
        <v>-8.4573999999999996E-2</v>
      </c>
      <c r="DS3850">
        <v>-5.7563799999999998E-2</v>
      </c>
      <c r="DT3850">
        <v>0.31008649999999999</v>
      </c>
      <c r="DU3850">
        <v>0.50897530000000002</v>
      </c>
      <c r="DV3850">
        <v>0.41608250000000002</v>
      </c>
      <c r="DW3850">
        <v>-0.14281779999999999</v>
      </c>
      <c r="DX3850">
        <v>-0.13607720000000001</v>
      </c>
      <c r="DY3850">
        <v>-6.6423499999999996E-2</v>
      </c>
      <c r="DZ3850">
        <v>-5.88435E-2</v>
      </c>
      <c r="EA3850">
        <v>-9.3119999999999997E-4</v>
      </c>
      <c r="EB3850">
        <v>6.8431000000000004E-3</v>
      </c>
      <c r="EC3850">
        <v>3.3815499999999998E-2</v>
      </c>
      <c r="ED3850">
        <v>3.9729500000000001E-2</v>
      </c>
      <c r="EE3850">
        <v>4.65082E-2</v>
      </c>
      <c r="EF3850">
        <v>3.2013800000000002E-2</v>
      </c>
      <c r="EG3850">
        <v>3.8792500000000001E-2</v>
      </c>
      <c r="EH3850">
        <v>1.3251199999999999E-2</v>
      </c>
      <c r="EI3850">
        <v>3.3486599999999998E-2</v>
      </c>
      <c r="EJ3850">
        <v>2.6354999999999998E-3</v>
      </c>
      <c r="EK3850">
        <v>-3.8243600000000003E-2</v>
      </c>
      <c r="EL3850">
        <v>-3.79006E-2</v>
      </c>
      <c r="EM3850">
        <v>-8.4112800000000001E-2</v>
      </c>
      <c r="EN3850">
        <v>-7.1504600000000001E-2</v>
      </c>
      <c r="EO3850">
        <v>-6.0508300000000001E-2</v>
      </c>
      <c r="EP3850">
        <v>-5.06565E-2</v>
      </c>
      <c r="EQ3850">
        <v>-2.2965099999999999E-2</v>
      </c>
      <c r="ER3850">
        <v>0.3435742</v>
      </c>
      <c r="ES3850">
        <v>0.54122530000000002</v>
      </c>
      <c r="ET3850">
        <v>0.44590839999999998</v>
      </c>
      <c r="EU3850">
        <v>-0.11174779999999999</v>
      </c>
      <c r="EV3850">
        <v>-0.1053162</v>
      </c>
      <c r="EW3850">
        <v>-3.6527700000000003E-2</v>
      </c>
      <c r="EX3850">
        <v>-3.01833E-2</v>
      </c>
      <c r="EY3850">
        <v>74.996690000000001</v>
      </c>
      <c r="EZ3850">
        <v>73.899900000000002</v>
      </c>
      <c r="FA3850">
        <v>72.567490000000006</v>
      </c>
      <c r="FB3850">
        <v>71.025459999999995</v>
      </c>
      <c r="FC3850">
        <v>70.594350000000006</v>
      </c>
      <c r="FD3850">
        <v>69.930070000000001</v>
      </c>
      <c r="FE3850">
        <v>69.19341</v>
      </c>
      <c r="FF3850">
        <v>71.63673</v>
      </c>
      <c r="FG3850">
        <v>76.915769999999995</v>
      </c>
      <c r="FH3850">
        <v>81.315659999999994</v>
      </c>
      <c r="FI3850">
        <v>85.852810000000005</v>
      </c>
      <c r="FJ3850">
        <v>90.782349999999994</v>
      </c>
      <c r="FK3850">
        <v>96.329260000000005</v>
      </c>
      <c r="FL3850">
        <v>98.853849999999994</v>
      </c>
      <c r="FM3850">
        <v>100.3605</v>
      </c>
      <c r="FN3850">
        <v>101.33029999999999</v>
      </c>
      <c r="FO3850">
        <v>101.0094</v>
      </c>
      <c r="FP3850">
        <v>99.048829999999995</v>
      </c>
      <c r="FQ3850">
        <v>94.963899999999995</v>
      </c>
      <c r="FR3850">
        <v>87.897630000000007</v>
      </c>
      <c r="FS3850">
        <v>82.666550000000001</v>
      </c>
      <c r="FT3850">
        <v>80.058949999999996</v>
      </c>
      <c r="FU3850">
        <v>77.923090000000002</v>
      </c>
      <c r="FV3850">
        <v>75.786540000000002</v>
      </c>
      <c r="FW3850">
        <v>0.40874369999999999</v>
      </c>
      <c r="FX3850">
        <v>2.4317700000000001E-2</v>
      </c>
      <c r="FY3850">
        <v>2.4317700000000001E-2</v>
      </c>
      <c r="FZ3850">
        <v>0</v>
      </c>
      <c r="GA3850">
        <v>0</v>
      </c>
    </row>
    <row r="3851" spans="1:183" x14ac:dyDescent="0.3">
      <c r="A3851" t="s">
        <v>74</v>
      </c>
      <c r="B3851" t="s">
        <v>53</v>
      </c>
      <c r="C3851" t="s">
        <v>54</v>
      </c>
      <c r="D3851" s="6">
        <v>44813</v>
      </c>
      <c r="FZ3851">
        <v>0</v>
      </c>
      <c r="GA3851">
        <v>1</v>
      </c>
    </row>
    <row r="3852" spans="1:183" x14ac:dyDescent="0.3">
      <c r="A3852" t="s">
        <v>74</v>
      </c>
      <c r="B3852" t="s">
        <v>53</v>
      </c>
      <c r="C3852" t="s">
        <v>95</v>
      </c>
      <c r="D3852" s="6">
        <v>44753</v>
      </c>
      <c r="FZ3852">
        <v>0</v>
      </c>
      <c r="GA3852">
        <v>1</v>
      </c>
    </row>
    <row r="3853" spans="1:183" x14ac:dyDescent="0.3">
      <c r="A3853" t="s">
        <v>74</v>
      </c>
      <c r="B3853" t="s">
        <v>53</v>
      </c>
      <c r="C3853" t="s">
        <v>95</v>
      </c>
      <c r="D3853" s="6">
        <v>44758</v>
      </c>
      <c r="FZ3853">
        <v>0</v>
      </c>
      <c r="GA3853">
        <v>1</v>
      </c>
    </row>
    <row r="3854" spans="1:183" x14ac:dyDescent="0.3">
      <c r="A3854" t="s">
        <v>74</v>
      </c>
      <c r="B3854" t="s">
        <v>53</v>
      </c>
      <c r="C3854" t="s">
        <v>95</v>
      </c>
      <c r="D3854" s="6">
        <v>44759</v>
      </c>
      <c r="FZ3854">
        <v>0</v>
      </c>
      <c r="GA3854">
        <v>1</v>
      </c>
    </row>
    <row r="3855" spans="1:183" x14ac:dyDescent="0.3">
      <c r="A3855" t="s">
        <v>74</v>
      </c>
      <c r="B3855" t="s">
        <v>53</v>
      </c>
      <c r="C3855" t="s">
        <v>95</v>
      </c>
      <c r="D3855" s="6">
        <v>44766</v>
      </c>
      <c r="FZ3855">
        <v>0</v>
      </c>
      <c r="GA3855">
        <v>1</v>
      </c>
    </row>
    <row r="3856" spans="1:183" x14ac:dyDescent="0.3">
      <c r="A3856" t="s">
        <v>74</v>
      </c>
      <c r="B3856" t="s">
        <v>53</v>
      </c>
      <c r="C3856" t="s">
        <v>95</v>
      </c>
      <c r="D3856" s="6">
        <v>44771</v>
      </c>
      <c r="FZ3856">
        <v>0</v>
      </c>
      <c r="GA3856">
        <v>1</v>
      </c>
    </row>
    <row r="3857" spans="1:183" x14ac:dyDescent="0.3">
      <c r="A3857" t="s">
        <v>74</v>
      </c>
      <c r="B3857" t="s">
        <v>53</v>
      </c>
      <c r="C3857" t="s">
        <v>95</v>
      </c>
      <c r="D3857" s="6">
        <v>44789</v>
      </c>
      <c r="FZ3857">
        <v>0</v>
      </c>
      <c r="GA3857">
        <v>1</v>
      </c>
    </row>
    <row r="3858" spans="1:183" x14ac:dyDescent="0.3">
      <c r="A3858" t="s">
        <v>74</v>
      </c>
      <c r="B3858" t="s">
        <v>53</v>
      </c>
      <c r="C3858" t="s">
        <v>95</v>
      </c>
      <c r="D3858" s="6">
        <v>44790</v>
      </c>
      <c r="FZ3858">
        <v>0</v>
      </c>
      <c r="GA3858">
        <v>1</v>
      </c>
    </row>
    <row r="3859" spans="1:183" x14ac:dyDescent="0.3">
      <c r="A3859" t="s">
        <v>74</v>
      </c>
      <c r="B3859" t="s">
        <v>53</v>
      </c>
      <c r="C3859" t="s">
        <v>95</v>
      </c>
      <c r="D3859" s="6">
        <v>44792</v>
      </c>
      <c r="FZ3859">
        <v>0</v>
      </c>
      <c r="GA3859">
        <v>1</v>
      </c>
    </row>
    <row r="3860" spans="1:183" x14ac:dyDescent="0.3">
      <c r="A3860" t="s">
        <v>74</v>
      </c>
      <c r="B3860" t="s">
        <v>53</v>
      </c>
      <c r="C3860" t="s">
        <v>95</v>
      </c>
      <c r="D3860" s="6">
        <v>44806</v>
      </c>
      <c r="FZ3860">
        <v>0</v>
      </c>
      <c r="GA3860">
        <v>1</v>
      </c>
    </row>
    <row r="3861" spans="1:183" x14ac:dyDescent="0.3">
      <c r="A3861" t="s">
        <v>74</v>
      </c>
      <c r="B3861" t="s">
        <v>53</v>
      </c>
      <c r="C3861" t="s">
        <v>95</v>
      </c>
      <c r="D3861" s="6">
        <v>44809</v>
      </c>
      <c r="FZ3861">
        <v>0</v>
      </c>
      <c r="GA3861">
        <v>1</v>
      </c>
    </row>
    <row r="3862" spans="1:183" x14ac:dyDescent="0.3">
      <c r="A3862" t="s">
        <v>74</v>
      </c>
      <c r="B3862" t="s">
        <v>53</v>
      </c>
      <c r="C3862" t="s">
        <v>95</v>
      </c>
      <c r="D3862" s="6">
        <v>44810</v>
      </c>
      <c r="FZ3862">
        <v>0</v>
      </c>
      <c r="GA3862">
        <v>1</v>
      </c>
    </row>
    <row r="3863" spans="1:183" x14ac:dyDescent="0.3">
      <c r="A3863" t="s">
        <v>74</v>
      </c>
      <c r="B3863" t="s">
        <v>53</v>
      </c>
      <c r="C3863" t="s">
        <v>95</v>
      </c>
      <c r="D3863" s="6">
        <v>44811</v>
      </c>
      <c r="FZ3863">
        <v>0</v>
      </c>
      <c r="GA3863">
        <v>1</v>
      </c>
    </row>
    <row r="3864" spans="1:183" x14ac:dyDescent="0.3">
      <c r="A3864" t="s">
        <v>74</v>
      </c>
      <c r="B3864" t="s">
        <v>53</v>
      </c>
      <c r="C3864" t="s">
        <v>95</v>
      </c>
      <c r="D3864" s="6">
        <v>44812</v>
      </c>
      <c r="FZ3864">
        <v>0</v>
      </c>
      <c r="GA3864">
        <v>1</v>
      </c>
    </row>
    <row r="3865" spans="1:183" x14ac:dyDescent="0.3">
      <c r="A3865" t="s">
        <v>74</v>
      </c>
      <c r="B3865" t="s">
        <v>53</v>
      </c>
      <c r="C3865" t="s">
        <v>95</v>
      </c>
      <c r="D3865" s="6">
        <v>44813</v>
      </c>
      <c r="FZ3865">
        <v>0</v>
      </c>
      <c r="GA3865">
        <v>1</v>
      </c>
    </row>
    <row r="3866" spans="1:183" x14ac:dyDescent="0.3">
      <c r="A3866" t="s">
        <v>74</v>
      </c>
      <c r="B3866" t="s">
        <v>53</v>
      </c>
      <c r="C3866" t="s">
        <v>104</v>
      </c>
      <c r="D3866" s="6">
        <v>44753</v>
      </c>
      <c r="FZ3866">
        <v>0</v>
      </c>
      <c r="GA3866">
        <v>1</v>
      </c>
    </row>
    <row r="3867" spans="1:183" x14ac:dyDescent="0.3">
      <c r="A3867" t="s">
        <v>74</v>
      </c>
      <c r="B3867" t="s">
        <v>53</v>
      </c>
      <c r="C3867" t="s">
        <v>104</v>
      </c>
      <c r="D3867" s="6">
        <v>44758</v>
      </c>
      <c r="FZ3867">
        <v>0</v>
      </c>
      <c r="GA3867">
        <v>1</v>
      </c>
    </row>
    <row r="3868" spans="1:183" x14ac:dyDescent="0.3">
      <c r="A3868" t="s">
        <v>74</v>
      </c>
      <c r="B3868" t="s">
        <v>53</v>
      </c>
      <c r="C3868" t="s">
        <v>104</v>
      </c>
      <c r="D3868" s="6">
        <v>44759</v>
      </c>
      <c r="FZ3868">
        <v>0</v>
      </c>
      <c r="GA3868">
        <v>1</v>
      </c>
    </row>
    <row r="3869" spans="1:183" x14ac:dyDescent="0.3">
      <c r="A3869" t="s">
        <v>74</v>
      </c>
      <c r="B3869" t="s">
        <v>53</v>
      </c>
      <c r="C3869" t="s">
        <v>104</v>
      </c>
      <c r="D3869" s="6">
        <v>44766</v>
      </c>
      <c r="FZ3869">
        <v>0</v>
      </c>
      <c r="GA3869">
        <v>1</v>
      </c>
    </row>
    <row r="3870" spans="1:183" x14ac:dyDescent="0.3">
      <c r="A3870" t="s">
        <v>74</v>
      </c>
      <c r="B3870" t="s">
        <v>53</v>
      </c>
      <c r="C3870" t="s">
        <v>104</v>
      </c>
      <c r="D3870" s="6">
        <v>44771</v>
      </c>
      <c r="FZ3870">
        <v>0</v>
      </c>
      <c r="GA3870">
        <v>1</v>
      </c>
    </row>
    <row r="3871" spans="1:183" x14ac:dyDescent="0.3">
      <c r="A3871" t="s">
        <v>74</v>
      </c>
      <c r="B3871" t="s">
        <v>53</v>
      </c>
      <c r="C3871" t="s">
        <v>104</v>
      </c>
      <c r="D3871" s="6">
        <v>44789</v>
      </c>
      <c r="FZ3871">
        <v>0</v>
      </c>
      <c r="GA3871">
        <v>1</v>
      </c>
    </row>
    <row r="3872" spans="1:183" x14ac:dyDescent="0.3">
      <c r="A3872" t="s">
        <v>74</v>
      </c>
      <c r="B3872" t="s">
        <v>53</v>
      </c>
      <c r="C3872" t="s">
        <v>104</v>
      </c>
      <c r="D3872" s="6">
        <v>44790</v>
      </c>
      <c r="FZ3872">
        <v>0</v>
      </c>
      <c r="GA3872">
        <v>1</v>
      </c>
    </row>
    <row r="3873" spans="1:183" x14ac:dyDescent="0.3">
      <c r="A3873" t="s">
        <v>74</v>
      </c>
      <c r="B3873" t="s">
        <v>53</v>
      </c>
      <c r="C3873" t="s">
        <v>104</v>
      </c>
      <c r="D3873" s="6">
        <v>44792</v>
      </c>
      <c r="FZ3873">
        <v>0</v>
      </c>
      <c r="GA3873">
        <v>1</v>
      </c>
    </row>
    <row r="3874" spans="1:183" x14ac:dyDescent="0.3">
      <c r="A3874" t="s">
        <v>74</v>
      </c>
      <c r="B3874" t="s">
        <v>53</v>
      </c>
      <c r="C3874" t="s">
        <v>104</v>
      </c>
      <c r="D3874" s="6">
        <v>44806</v>
      </c>
      <c r="FZ3874">
        <v>0</v>
      </c>
      <c r="GA3874">
        <v>1</v>
      </c>
    </row>
    <row r="3875" spans="1:183" x14ac:dyDescent="0.3">
      <c r="A3875" t="s">
        <v>74</v>
      </c>
      <c r="B3875" t="s">
        <v>53</v>
      </c>
      <c r="C3875" t="s">
        <v>104</v>
      </c>
      <c r="D3875" s="6">
        <v>44809</v>
      </c>
      <c r="FZ3875">
        <v>0</v>
      </c>
      <c r="GA3875">
        <v>1</v>
      </c>
    </row>
    <row r="3876" spans="1:183" x14ac:dyDescent="0.3">
      <c r="A3876" t="s">
        <v>74</v>
      </c>
      <c r="B3876" t="s">
        <v>53</v>
      </c>
      <c r="C3876" t="s">
        <v>104</v>
      </c>
      <c r="D3876" s="6">
        <v>44810</v>
      </c>
      <c r="FZ3876">
        <v>0</v>
      </c>
      <c r="GA3876">
        <v>1</v>
      </c>
    </row>
    <row r="3877" spans="1:183" x14ac:dyDescent="0.3">
      <c r="A3877" t="s">
        <v>74</v>
      </c>
      <c r="B3877" t="s">
        <v>53</v>
      </c>
      <c r="C3877" t="s">
        <v>104</v>
      </c>
      <c r="D3877" s="6">
        <v>44811</v>
      </c>
      <c r="FZ3877">
        <v>0</v>
      </c>
      <c r="GA3877">
        <v>1</v>
      </c>
    </row>
    <row r="3878" spans="1:183" x14ac:dyDescent="0.3">
      <c r="A3878" t="s">
        <v>74</v>
      </c>
      <c r="B3878" t="s">
        <v>53</v>
      </c>
      <c r="C3878" t="s">
        <v>104</v>
      </c>
      <c r="D3878" s="6">
        <v>44812</v>
      </c>
      <c r="FZ3878">
        <v>0</v>
      </c>
      <c r="GA3878">
        <v>1</v>
      </c>
    </row>
    <row r="3879" spans="1:183" x14ac:dyDescent="0.3">
      <c r="A3879" t="s">
        <v>74</v>
      </c>
      <c r="B3879" t="s">
        <v>53</v>
      </c>
      <c r="C3879" t="s">
        <v>104</v>
      </c>
      <c r="D3879" s="6">
        <v>44813</v>
      </c>
      <c r="FZ3879">
        <v>0</v>
      </c>
      <c r="GA3879">
        <v>1</v>
      </c>
    </row>
    <row r="3880" spans="1:183" x14ac:dyDescent="0.3">
      <c r="A3880" t="s">
        <v>74</v>
      </c>
      <c r="B3880" t="s">
        <v>53</v>
      </c>
      <c r="C3880" t="s">
        <v>94</v>
      </c>
      <c r="D3880" s="6">
        <v>44753</v>
      </c>
      <c r="FZ3880">
        <v>0</v>
      </c>
      <c r="GA3880">
        <v>1</v>
      </c>
    </row>
    <row r="3881" spans="1:183" x14ac:dyDescent="0.3">
      <c r="A3881" t="s">
        <v>74</v>
      </c>
      <c r="B3881" t="s">
        <v>53</v>
      </c>
      <c r="C3881" t="s">
        <v>94</v>
      </c>
      <c r="D3881" s="6">
        <v>44758</v>
      </c>
      <c r="FZ3881">
        <v>0</v>
      </c>
      <c r="GA3881">
        <v>1</v>
      </c>
    </row>
    <row r="3882" spans="1:183" x14ac:dyDescent="0.3">
      <c r="A3882" t="s">
        <v>74</v>
      </c>
      <c r="B3882" t="s">
        <v>53</v>
      </c>
      <c r="C3882" t="s">
        <v>94</v>
      </c>
      <c r="D3882" s="6">
        <v>44759</v>
      </c>
      <c r="FZ3882">
        <v>0</v>
      </c>
      <c r="GA3882">
        <v>1</v>
      </c>
    </row>
    <row r="3883" spans="1:183" x14ac:dyDescent="0.3">
      <c r="A3883" t="s">
        <v>74</v>
      </c>
      <c r="B3883" t="s">
        <v>53</v>
      </c>
      <c r="C3883" t="s">
        <v>94</v>
      </c>
      <c r="D3883" s="6">
        <v>44766</v>
      </c>
      <c r="FZ3883">
        <v>0</v>
      </c>
      <c r="GA3883">
        <v>1</v>
      </c>
    </row>
    <row r="3884" spans="1:183" x14ac:dyDescent="0.3">
      <c r="A3884" t="s">
        <v>74</v>
      </c>
      <c r="B3884" t="s">
        <v>53</v>
      </c>
      <c r="C3884" t="s">
        <v>94</v>
      </c>
      <c r="D3884" s="6">
        <v>44771</v>
      </c>
      <c r="FZ3884">
        <v>0</v>
      </c>
      <c r="GA3884">
        <v>1</v>
      </c>
    </row>
    <row r="3885" spans="1:183" x14ac:dyDescent="0.3">
      <c r="A3885" t="s">
        <v>74</v>
      </c>
      <c r="B3885" t="s">
        <v>53</v>
      </c>
      <c r="C3885" t="s">
        <v>94</v>
      </c>
      <c r="D3885" s="6">
        <v>44789</v>
      </c>
      <c r="FZ3885">
        <v>0</v>
      </c>
      <c r="GA3885">
        <v>1</v>
      </c>
    </row>
    <row r="3886" spans="1:183" x14ac:dyDescent="0.3">
      <c r="A3886" t="s">
        <v>74</v>
      </c>
      <c r="B3886" t="s">
        <v>53</v>
      </c>
      <c r="C3886" t="s">
        <v>94</v>
      </c>
      <c r="D3886" s="6">
        <v>44790</v>
      </c>
      <c r="FZ3886">
        <v>0</v>
      </c>
      <c r="GA3886">
        <v>1</v>
      </c>
    </row>
    <row r="3887" spans="1:183" x14ac:dyDescent="0.3">
      <c r="A3887" t="s">
        <v>74</v>
      </c>
      <c r="B3887" t="s">
        <v>53</v>
      </c>
      <c r="C3887" t="s">
        <v>94</v>
      </c>
      <c r="D3887" s="6">
        <v>44792</v>
      </c>
      <c r="FZ3887">
        <v>0</v>
      </c>
      <c r="GA3887">
        <v>1</v>
      </c>
    </row>
    <row r="3888" spans="1:183" x14ac:dyDescent="0.3">
      <c r="A3888" t="s">
        <v>74</v>
      </c>
      <c r="B3888" t="s">
        <v>53</v>
      </c>
      <c r="C3888" t="s">
        <v>94</v>
      </c>
      <c r="D3888" s="6">
        <v>44806</v>
      </c>
      <c r="FZ3888">
        <v>0</v>
      </c>
      <c r="GA3888">
        <v>1</v>
      </c>
    </row>
    <row r="3889" spans="1:183" x14ac:dyDescent="0.3">
      <c r="A3889" t="s">
        <v>74</v>
      </c>
      <c r="B3889" t="s">
        <v>53</v>
      </c>
      <c r="C3889" t="s">
        <v>94</v>
      </c>
      <c r="D3889" s="6">
        <v>44809</v>
      </c>
      <c r="FZ3889">
        <v>0</v>
      </c>
      <c r="GA3889">
        <v>1</v>
      </c>
    </row>
    <row r="3890" spans="1:183" x14ac:dyDescent="0.3">
      <c r="A3890" t="s">
        <v>74</v>
      </c>
      <c r="B3890" t="s">
        <v>53</v>
      </c>
      <c r="C3890" t="s">
        <v>94</v>
      </c>
      <c r="D3890" s="6">
        <v>44810</v>
      </c>
      <c r="FZ3890">
        <v>0</v>
      </c>
      <c r="GA3890">
        <v>1</v>
      </c>
    </row>
    <row r="3891" spans="1:183" x14ac:dyDescent="0.3">
      <c r="A3891" t="s">
        <v>74</v>
      </c>
      <c r="B3891" t="s">
        <v>53</v>
      </c>
      <c r="C3891" t="s">
        <v>94</v>
      </c>
      <c r="D3891" s="6">
        <v>44811</v>
      </c>
      <c r="FZ3891">
        <v>0</v>
      </c>
      <c r="GA3891">
        <v>1</v>
      </c>
    </row>
    <row r="3892" spans="1:183" x14ac:dyDescent="0.3">
      <c r="A3892" t="s">
        <v>74</v>
      </c>
      <c r="B3892" t="s">
        <v>53</v>
      </c>
      <c r="C3892" t="s">
        <v>94</v>
      </c>
      <c r="D3892" s="6">
        <v>44812</v>
      </c>
      <c r="FZ3892">
        <v>0</v>
      </c>
      <c r="GA3892">
        <v>1</v>
      </c>
    </row>
    <row r="3893" spans="1:183" x14ac:dyDescent="0.3">
      <c r="A3893" t="s">
        <v>74</v>
      </c>
      <c r="B3893" t="s">
        <v>53</v>
      </c>
      <c r="C3893" t="s">
        <v>94</v>
      </c>
      <c r="D3893" s="6">
        <v>44813</v>
      </c>
      <c r="FZ3893">
        <v>0</v>
      </c>
      <c r="GA3893">
        <v>1</v>
      </c>
    </row>
    <row r="3894" spans="1:183" x14ac:dyDescent="0.3">
      <c r="A3894" t="s">
        <v>74</v>
      </c>
      <c r="B3894" t="s">
        <v>53</v>
      </c>
      <c r="C3894" t="s">
        <v>102</v>
      </c>
      <c r="D3894" s="6">
        <v>44753</v>
      </c>
      <c r="FZ3894">
        <v>0</v>
      </c>
      <c r="GA3894">
        <v>1</v>
      </c>
    </row>
    <row r="3895" spans="1:183" x14ac:dyDescent="0.3">
      <c r="A3895" t="s">
        <v>74</v>
      </c>
      <c r="B3895" t="s">
        <v>53</v>
      </c>
      <c r="C3895" t="s">
        <v>102</v>
      </c>
      <c r="D3895" s="6">
        <v>44758</v>
      </c>
      <c r="FZ3895">
        <v>0</v>
      </c>
      <c r="GA3895">
        <v>1</v>
      </c>
    </row>
    <row r="3896" spans="1:183" x14ac:dyDescent="0.3">
      <c r="A3896" t="s">
        <v>74</v>
      </c>
      <c r="B3896" t="s">
        <v>53</v>
      </c>
      <c r="C3896" t="s">
        <v>102</v>
      </c>
      <c r="D3896" s="6">
        <v>44759</v>
      </c>
      <c r="FZ3896">
        <v>0</v>
      </c>
      <c r="GA3896">
        <v>1</v>
      </c>
    </row>
    <row r="3897" spans="1:183" x14ac:dyDescent="0.3">
      <c r="A3897" t="s">
        <v>74</v>
      </c>
      <c r="B3897" t="s">
        <v>53</v>
      </c>
      <c r="C3897" t="s">
        <v>102</v>
      </c>
      <c r="D3897" s="6">
        <v>44766</v>
      </c>
      <c r="FZ3897">
        <v>0</v>
      </c>
      <c r="GA3897">
        <v>1</v>
      </c>
    </row>
    <row r="3898" spans="1:183" x14ac:dyDescent="0.3">
      <c r="A3898" t="s">
        <v>74</v>
      </c>
      <c r="B3898" t="s">
        <v>53</v>
      </c>
      <c r="C3898" t="s">
        <v>102</v>
      </c>
      <c r="D3898" s="6">
        <v>44771</v>
      </c>
      <c r="FZ3898">
        <v>0</v>
      </c>
      <c r="GA3898">
        <v>1</v>
      </c>
    </row>
    <row r="3899" spans="1:183" x14ac:dyDescent="0.3">
      <c r="A3899" t="s">
        <v>74</v>
      </c>
      <c r="B3899" t="s">
        <v>53</v>
      </c>
      <c r="C3899" t="s">
        <v>102</v>
      </c>
      <c r="D3899" s="6">
        <v>44789</v>
      </c>
      <c r="FZ3899">
        <v>0</v>
      </c>
      <c r="GA3899">
        <v>1</v>
      </c>
    </row>
    <row r="3900" spans="1:183" x14ac:dyDescent="0.3">
      <c r="A3900" t="s">
        <v>74</v>
      </c>
      <c r="B3900" t="s">
        <v>53</v>
      </c>
      <c r="C3900" t="s">
        <v>102</v>
      </c>
      <c r="D3900" s="6">
        <v>44790</v>
      </c>
      <c r="FZ3900">
        <v>0</v>
      </c>
      <c r="GA3900">
        <v>1</v>
      </c>
    </row>
    <row r="3901" spans="1:183" x14ac:dyDescent="0.3">
      <c r="A3901" t="s">
        <v>74</v>
      </c>
      <c r="B3901" t="s">
        <v>53</v>
      </c>
      <c r="C3901" t="s">
        <v>102</v>
      </c>
      <c r="D3901" s="6">
        <v>44792</v>
      </c>
      <c r="FZ3901">
        <v>0</v>
      </c>
      <c r="GA3901">
        <v>1</v>
      </c>
    </row>
    <row r="3902" spans="1:183" x14ac:dyDescent="0.3">
      <c r="A3902" t="s">
        <v>74</v>
      </c>
      <c r="B3902" t="s">
        <v>53</v>
      </c>
      <c r="C3902" t="s">
        <v>102</v>
      </c>
      <c r="D3902" s="6">
        <v>44806</v>
      </c>
      <c r="FZ3902">
        <v>0</v>
      </c>
      <c r="GA3902">
        <v>1</v>
      </c>
    </row>
    <row r="3903" spans="1:183" x14ac:dyDescent="0.3">
      <c r="A3903" t="s">
        <v>74</v>
      </c>
      <c r="B3903" t="s">
        <v>53</v>
      </c>
      <c r="C3903" t="s">
        <v>102</v>
      </c>
      <c r="D3903" s="6">
        <v>44809</v>
      </c>
      <c r="FZ3903">
        <v>0</v>
      </c>
      <c r="GA3903">
        <v>1</v>
      </c>
    </row>
    <row r="3904" spans="1:183" x14ac:dyDescent="0.3">
      <c r="A3904" t="s">
        <v>74</v>
      </c>
      <c r="B3904" t="s">
        <v>53</v>
      </c>
      <c r="C3904" t="s">
        <v>102</v>
      </c>
      <c r="D3904" s="6">
        <v>44810</v>
      </c>
      <c r="FZ3904">
        <v>0</v>
      </c>
      <c r="GA3904">
        <v>1</v>
      </c>
    </row>
    <row r="3905" spans="1:183" x14ac:dyDescent="0.3">
      <c r="A3905" t="s">
        <v>74</v>
      </c>
      <c r="B3905" t="s">
        <v>53</v>
      </c>
      <c r="C3905" t="s">
        <v>102</v>
      </c>
      <c r="D3905" s="6">
        <v>44811</v>
      </c>
      <c r="FZ3905">
        <v>0</v>
      </c>
      <c r="GA3905">
        <v>1</v>
      </c>
    </row>
    <row r="3906" spans="1:183" x14ac:dyDescent="0.3">
      <c r="A3906" t="s">
        <v>74</v>
      </c>
      <c r="B3906" t="s">
        <v>53</v>
      </c>
      <c r="C3906" t="s">
        <v>102</v>
      </c>
      <c r="D3906" s="6">
        <v>44812</v>
      </c>
      <c r="FZ3906">
        <v>0</v>
      </c>
      <c r="GA3906">
        <v>1</v>
      </c>
    </row>
    <row r="3907" spans="1:183" x14ac:dyDescent="0.3">
      <c r="A3907" t="s">
        <v>74</v>
      </c>
      <c r="B3907" t="s">
        <v>53</v>
      </c>
      <c r="C3907" t="s">
        <v>102</v>
      </c>
      <c r="D3907" s="6">
        <v>44813</v>
      </c>
      <c r="FZ3907">
        <v>0</v>
      </c>
      <c r="GA3907">
        <v>1</v>
      </c>
    </row>
    <row r="3908" spans="1:183" x14ac:dyDescent="0.3">
      <c r="A3908" t="s">
        <v>74</v>
      </c>
      <c r="B3908" t="s">
        <v>53</v>
      </c>
      <c r="C3908" t="s">
        <v>103</v>
      </c>
      <c r="D3908" s="6">
        <v>44753</v>
      </c>
      <c r="FZ3908">
        <v>0</v>
      </c>
      <c r="GA3908">
        <v>1</v>
      </c>
    </row>
    <row r="3909" spans="1:183" x14ac:dyDescent="0.3">
      <c r="A3909" t="s">
        <v>74</v>
      </c>
      <c r="B3909" t="s">
        <v>53</v>
      </c>
      <c r="C3909" t="s">
        <v>103</v>
      </c>
      <c r="D3909" s="6">
        <v>44758</v>
      </c>
      <c r="FZ3909">
        <v>0</v>
      </c>
      <c r="GA3909">
        <v>1</v>
      </c>
    </row>
    <row r="3910" spans="1:183" x14ac:dyDescent="0.3">
      <c r="A3910" t="s">
        <v>74</v>
      </c>
      <c r="B3910" t="s">
        <v>53</v>
      </c>
      <c r="C3910" t="s">
        <v>103</v>
      </c>
      <c r="D3910" s="6">
        <v>44759</v>
      </c>
      <c r="FZ3910">
        <v>0</v>
      </c>
      <c r="GA3910">
        <v>1</v>
      </c>
    </row>
    <row r="3911" spans="1:183" x14ac:dyDescent="0.3">
      <c r="A3911" t="s">
        <v>74</v>
      </c>
      <c r="B3911" t="s">
        <v>53</v>
      </c>
      <c r="C3911" t="s">
        <v>103</v>
      </c>
      <c r="D3911" s="6">
        <v>44766</v>
      </c>
      <c r="FZ3911">
        <v>0</v>
      </c>
      <c r="GA3911">
        <v>1</v>
      </c>
    </row>
    <row r="3912" spans="1:183" x14ac:dyDescent="0.3">
      <c r="A3912" t="s">
        <v>74</v>
      </c>
      <c r="B3912" t="s">
        <v>53</v>
      </c>
      <c r="C3912" t="s">
        <v>103</v>
      </c>
      <c r="D3912" s="6">
        <v>44771</v>
      </c>
      <c r="FZ3912">
        <v>0</v>
      </c>
      <c r="GA3912">
        <v>1</v>
      </c>
    </row>
    <row r="3913" spans="1:183" x14ac:dyDescent="0.3">
      <c r="A3913" t="s">
        <v>74</v>
      </c>
      <c r="B3913" t="s">
        <v>53</v>
      </c>
      <c r="C3913" t="s">
        <v>103</v>
      </c>
      <c r="D3913" s="6">
        <v>44789</v>
      </c>
      <c r="FZ3913">
        <v>0</v>
      </c>
      <c r="GA3913">
        <v>1</v>
      </c>
    </row>
    <row r="3914" spans="1:183" x14ac:dyDescent="0.3">
      <c r="A3914" t="s">
        <v>74</v>
      </c>
      <c r="B3914" t="s">
        <v>53</v>
      </c>
      <c r="C3914" t="s">
        <v>103</v>
      </c>
      <c r="D3914" s="6">
        <v>44790</v>
      </c>
      <c r="FZ3914">
        <v>0</v>
      </c>
      <c r="GA3914">
        <v>1</v>
      </c>
    </row>
    <row r="3915" spans="1:183" x14ac:dyDescent="0.3">
      <c r="A3915" t="s">
        <v>74</v>
      </c>
      <c r="B3915" t="s">
        <v>53</v>
      </c>
      <c r="C3915" t="s">
        <v>103</v>
      </c>
      <c r="D3915" s="6">
        <v>44792</v>
      </c>
      <c r="FZ3915">
        <v>0</v>
      </c>
      <c r="GA3915">
        <v>1</v>
      </c>
    </row>
    <row r="3916" spans="1:183" x14ac:dyDescent="0.3">
      <c r="A3916" t="s">
        <v>74</v>
      </c>
      <c r="B3916" t="s">
        <v>53</v>
      </c>
      <c r="C3916" t="s">
        <v>103</v>
      </c>
      <c r="D3916" s="6">
        <v>44806</v>
      </c>
      <c r="FZ3916">
        <v>0</v>
      </c>
      <c r="GA3916">
        <v>1</v>
      </c>
    </row>
    <row r="3917" spans="1:183" x14ac:dyDescent="0.3">
      <c r="A3917" t="s">
        <v>74</v>
      </c>
      <c r="B3917" t="s">
        <v>53</v>
      </c>
      <c r="C3917" t="s">
        <v>103</v>
      </c>
      <c r="D3917" s="6">
        <v>44809</v>
      </c>
      <c r="FZ3917">
        <v>0</v>
      </c>
      <c r="GA3917">
        <v>1</v>
      </c>
    </row>
    <row r="3918" spans="1:183" x14ac:dyDescent="0.3">
      <c r="A3918" t="s">
        <v>74</v>
      </c>
      <c r="B3918" t="s">
        <v>53</v>
      </c>
      <c r="C3918" t="s">
        <v>103</v>
      </c>
      <c r="D3918" s="6">
        <v>44810</v>
      </c>
      <c r="FZ3918">
        <v>0</v>
      </c>
      <c r="GA3918">
        <v>1</v>
      </c>
    </row>
    <row r="3919" spans="1:183" x14ac:dyDescent="0.3">
      <c r="A3919" t="s">
        <v>74</v>
      </c>
      <c r="B3919" t="s">
        <v>53</v>
      </c>
      <c r="C3919" t="s">
        <v>103</v>
      </c>
      <c r="D3919" s="6">
        <v>44811</v>
      </c>
      <c r="FZ3919">
        <v>0</v>
      </c>
      <c r="GA3919">
        <v>1</v>
      </c>
    </row>
    <row r="3920" spans="1:183" x14ac:dyDescent="0.3">
      <c r="A3920" t="s">
        <v>74</v>
      </c>
      <c r="B3920" t="s">
        <v>53</v>
      </c>
      <c r="C3920" t="s">
        <v>103</v>
      </c>
      <c r="D3920" s="6">
        <v>44812</v>
      </c>
      <c r="FZ3920">
        <v>0</v>
      </c>
      <c r="GA3920">
        <v>1</v>
      </c>
    </row>
    <row r="3921" spans="1:183" x14ac:dyDescent="0.3">
      <c r="A3921" t="s">
        <v>74</v>
      </c>
      <c r="B3921" t="s">
        <v>53</v>
      </c>
      <c r="C3921" t="s">
        <v>103</v>
      </c>
      <c r="D3921" s="6">
        <v>44813</v>
      </c>
      <c r="FZ3921">
        <v>0</v>
      </c>
      <c r="GA3921">
        <v>1</v>
      </c>
    </row>
    <row r="3922" spans="1:183" x14ac:dyDescent="0.3">
      <c r="A3922" t="s">
        <v>74</v>
      </c>
      <c r="B3922" t="s">
        <v>53</v>
      </c>
      <c r="C3922" t="s">
        <v>108</v>
      </c>
      <c r="D3922" s="6">
        <v>44753</v>
      </c>
      <c r="FZ3922">
        <v>0</v>
      </c>
      <c r="GA3922">
        <v>1</v>
      </c>
    </row>
    <row r="3923" spans="1:183" x14ac:dyDescent="0.3">
      <c r="A3923" t="s">
        <v>74</v>
      </c>
      <c r="B3923" t="s">
        <v>53</v>
      </c>
      <c r="C3923" t="s">
        <v>108</v>
      </c>
      <c r="D3923" s="6">
        <v>44758</v>
      </c>
      <c r="FZ3923">
        <v>0</v>
      </c>
      <c r="GA3923">
        <v>1</v>
      </c>
    </row>
    <row r="3924" spans="1:183" x14ac:dyDescent="0.3">
      <c r="A3924" t="s">
        <v>74</v>
      </c>
      <c r="B3924" t="s">
        <v>53</v>
      </c>
      <c r="C3924" t="s">
        <v>108</v>
      </c>
      <c r="D3924" s="6">
        <v>44759</v>
      </c>
      <c r="FZ3924">
        <v>0</v>
      </c>
      <c r="GA3924">
        <v>1</v>
      </c>
    </row>
    <row r="3925" spans="1:183" x14ac:dyDescent="0.3">
      <c r="A3925" t="s">
        <v>74</v>
      </c>
      <c r="B3925" t="s">
        <v>53</v>
      </c>
      <c r="C3925" t="s">
        <v>108</v>
      </c>
      <c r="D3925" s="6">
        <v>44766</v>
      </c>
      <c r="FZ3925">
        <v>0</v>
      </c>
      <c r="GA3925">
        <v>1</v>
      </c>
    </row>
    <row r="3926" spans="1:183" x14ac:dyDescent="0.3">
      <c r="A3926" t="s">
        <v>74</v>
      </c>
      <c r="B3926" t="s">
        <v>53</v>
      </c>
      <c r="C3926" t="s">
        <v>108</v>
      </c>
      <c r="D3926" s="6">
        <v>44771</v>
      </c>
      <c r="FZ3926">
        <v>0</v>
      </c>
      <c r="GA3926">
        <v>1</v>
      </c>
    </row>
    <row r="3927" spans="1:183" x14ac:dyDescent="0.3">
      <c r="A3927" t="s">
        <v>74</v>
      </c>
      <c r="B3927" t="s">
        <v>53</v>
      </c>
      <c r="C3927" t="s">
        <v>108</v>
      </c>
      <c r="D3927" s="6">
        <v>44789</v>
      </c>
      <c r="FZ3927">
        <v>0</v>
      </c>
      <c r="GA3927">
        <v>1</v>
      </c>
    </row>
    <row r="3928" spans="1:183" x14ac:dyDescent="0.3">
      <c r="A3928" t="s">
        <v>74</v>
      </c>
      <c r="B3928" t="s">
        <v>53</v>
      </c>
      <c r="C3928" t="s">
        <v>108</v>
      </c>
      <c r="D3928" s="6">
        <v>44790</v>
      </c>
      <c r="FZ3928">
        <v>0</v>
      </c>
      <c r="GA3928">
        <v>1</v>
      </c>
    </row>
    <row r="3929" spans="1:183" x14ac:dyDescent="0.3">
      <c r="A3929" t="s">
        <v>74</v>
      </c>
      <c r="B3929" t="s">
        <v>53</v>
      </c>
      <c r="C3929" t="s">
        <v>108</v>
      </c>
      <c r="D3929" s="6">
        <v>44792</v>
      </c>
      <c r="FZ3929">
        <v>0</v>
      </c>
      <c r="GA3929">
        <v>1</v>
      </c>
    </row>
    <row r="3930" spans="1:183" x14ac:dyDescent="0.3">
      <c r="A3930" t="s">
        <v>74</v>
      </c>
      <c r="B3930" t="s">
        <v>53</v>
      </c>
      <c r="C3930" t="s">
        <v>108</v>
      </c>
      <c r="D3930" s="6">
        <v>44806</v>
      </c>
      <c r="FZ3930">
        <v>0</v>
      </c>
      <c r="GA3930">
        <v>1</v>
      </c>
    </row>
    <row r="3931" spans="1:183" x14ac:dyDescent="0.3">
      <c r="A3931" t="s">
        <v>74</v>
      </c>
      <c r="B3931" t="s">
        <v>53</v>
      </c>
      <c r="C3931" t="s">
        <v>108</v>
      </c>
      <c r="D3931" s="6">
        <v>44809</v>
      </c>
      <c r="FZ3931">
        <v>0</v>
      </c>
      <c r="GA3931">
        <v>1</v>
      </c>
    </row>
    <row r="3932" spans="1:183" x14ac:dyDescent="0.3">
      <c r="A3932" t="s">
        <v>74</v>
      </c>
      <c r="B3932" t="s">
        <v>53</v>
      </c>
      <c r="C3932" t="s">
        <v>108</v>
      </c>
      <c r="D3932" s="6">
        <v>44810</v>
      </c>
      <c r="FZ3932">
        <v>0</v>
      </c>
      <c r="GA3932">
        <v>1</v>
      </c>
    </row>
    <row r="3933" spans="1:183" x14ac:dyDescent="0.3">
      <c r="A3933" t="s">
        <v>74</v>
      </c>
      <c r="B3933" t="s">
        <v>53</v>
      </c>
      <c r="C3933" t="s">
        <v>108</v>
      </c>
      <c r="D3933" s="6">
        <v>44811</v>
      </c>
      <c r="FZ3933">
        <v>0</v>
      </c>
      <c r="GA3933">
        <v>1</v>
      </c>
    </row>
    <row r="3934" spans="1:183" x14ac:dyDescent="0.3">
      <c r="A3934" t="s">
        <v>74</v>
      </c>
      <c r="B3934" t="s">
        <v>53</v>
      </c>
      <c r="C3934" t="s">
        <v>108</v>
      </c>
      <c r="D3934" s="6">
        <v>44812</v>
      </c>
      <c r="FZ3934">
        <v>0</v>
      </c>
      <c r="GA3934">
        <v>1</v>
      </c>
    </row>
    <row r="3935" spans="1:183" x14ac:dyDescent="0.3">
      <c r="A3935" t="s">
        <v>74</v>
      </c>
      <c r="B3935" t="s">
        <v>53</v>
      </c>
      <c r="C3935" t="s">
        <v>108</v>
      </c>
      <c r="D3935" s="6">
        <v>44813</v>
      </c>
      <c r="FZ3935">
        <v>0</v>
      </c>
      <c r="GA3935">
        <v>1</v>
      </c>
    </row>
    <row r="3936" spans="1:183" x14ac:dyDescent="0.3">
      <c r="A3936" t="s">
        <v>74</v>
      </c>
      <c r="B3936" t="s">
        <v>53</v>
      </c>
      <c r="C3936" t="s">
        <v>106</v>
      </c>
      <c r="D3936" s="6">
        <v>44753</v>
      </c>
      <c r="FZ3936">
        <v>0</v>
      </c>
      <c r="GA3936">
        <v>1</v>
      </c>
    </row>
    <row r="3937" spans="1:183" x14ac:dyDescent="0.3">
      <c r="A3937" t="s">
        <v>74</v>
      </c>
      <c r="B3937" t="s">
        <v>53</v>
      </c>
      <c r="C3937" t="s">
        <v>106</v>
      </c>
      <c r="D3937" s="6">
        <v>44758</v>
      </c>
      <c r="FZ3937">
        <v>0</v>
      </c>
      <c r="GA3937">
        <v>1</v>
      </c>
    </row>
    <row r="3938" spans="1:183" x14ac:dyDescent="0.3">
      <c r="A3938" t="s">
        <v>74</v>
      </c>
      <c r="B3938" t="s">
        <v>53</v>
      </c>
      <c r="C3938" t="s">
        <v>106</v>
      </c>
      <c r="D3938" s="6">
        <v>44759</v>
      </c>
      <c r="FZ3938">
        <v>0</v>
      </c>
      <c r="GA3938">
        <v>1</v>
      </c>
    </row>
    <row r="3939" spans="1:183" x14ac:dyDescent="0.3">
      <c r="A3939" t="s">
        <v>74</v>
      </c>
      <c r="B3939" t="s">
        <v>53</v>
      </c>
      <c r="C3939" t="s">
        <v>106</v>
      </c>
      <c r="D3939" s="6">
        <v>44766</v>
      </c>
      <c r="FZ3939">
        <v>0</v>
      </c>
      <c r="GA3939">
        <v>1</v>
      </c>
    </row>
    <row r="3940" spans="1:183" x14ac:dyDescent="0.3">
      <c r="A3940" t="s">
        <v>74</v>
      </c>
      <c r="B3940" t="s">
        <v>53</v>
      </c>
      <c r="C3940" t="s">
        <v>106</v>
      </c>
      <c r="D3940" s="6">
        <v>44771</v>
      </c>
      <c r="FZ3940">
        <v>0</v>
      </c>
      <c r="GA3940">
        <v>1</v>
      </c>
    </row>
    <row r="3941" spans="1:183" x14ac:dyDescent="0.3">
      <c r="A3941" t="s">
        <v>74</v>
      </c>
      <c r="B3941" t="s">
        <v>53</v>
      </c>
      <c r="C3941" t="s">
        <v>106</v>
      </c>
      <c r="D3941" s="6">
        <v>44789</v>
      </c>
      <c r="FZ3941">
        <v>0</v>
      </c>
      <c r="GA3941">
        <v>1</v>
      </c>
    </row>
    <row r="3942" spans="1:183" x14ac:dyDescent="0.3">
      <c r="A3942" t="s">
        <v>74</v>
      </c>
      <c r="B3942" t="s">
        <v>53</v>
      </c>
      <c r="C3942" t="s">
        <v>106</v>
      </c>
      <c r="D3942" s="6">
        <v>44790</v>
      </c>
      <c r="FZ3942">
        <v>0</v>
      </c>
      <c r="GA3942">
        <v>1</v>
      </c>
    </row>
    <row r="3943" spans="1:183" x14ac:dyDescent="0.3">
      <c r="A3943" t="s">
        <v>74</v>
      </c>
      <c r="B3943" t="s">
        <v>53</v>
      </c>
      <c r="C3943" t="s">
        <v>106</v>
      </c>
      <c r="D3943" s="6">
        <v>44792</v>
      </c>
      <c r="FZ3943">
        <v>0</v>
      </c>
      <c r="GA3943">
        <v>1</v>
      </c>
    </row>
    <row r="3944" spans="1:183" x14ac:dyDescent="0.3">
      <c r="A3944" t="s">
        <v>74</v>
      </c>
      <c r="B3944" t="s">
        <v>53</v>
      </c>
      <c r="C3944" t="s">
        <v>106</v>
      </c>
      <c r="D3944" s="6">
        <v>44806</v>
      </c>
      <c r="FZ3944">
        <v>0</v>
      </c>
      <c r="GA3944">
        <v>1</v>
      </c>
    </row>
    <row r="3945" spans="1:183" x14ac:dyDescent="0.3">
      <c r="A3945" t="s">
        <v>74</v>
      </c>
      <c r="B3945" t="s">
        <v>53</v>
      </c>
      <c r="C3945" t="s">
        <v>106</v>
      </c>
      <c r="D3945" s="6">
        <v>44809</v>
      </c>
      <c r="FZ3945">
        <v>0</v>
      </c>
      <c r="GA3945">
        <v>1</v>
      </c>
    </row>
    <row r="3946" spans="1:183" x14ac:dyDescent="0.3">
      <c r="A3946" t="s">
        <v>74</v>
      </c>
      <c r="B3946" t="s">
        <v>53</v>
      </c>
      <c r="C3946" t="s">
        <v>106</v>
      </c>
      <c r="D3946" s="6">
        <v>44810</v>
      </c>
      <c r="FZ3946">
        <v>0</v>
      </c>
      <c r="GA3946">
        <v>1</v>
      </c>
    </row>
    <row r="3947" spans="1:183" x14ac:dyDescent="0.3">
      <c r="A3947" t="s">
        <v>74</v>
      </c>
      <c r="B3947" t="s">
        <v>53</v>
      </c>
      <c r="C3947" t="s">
        <v>106</v>
      </c>
      <c r="D3947" s="6">
        <v>44811</v>
      </c>
      <c r="FZ3947">
        <v>0</v>
      </c>
      <c r="GA3947">
        <v>1</v>
      </c>
    </row>
    <row r="3948" spans="1:183" x14ac:dyDescent="0.3">
      <c r="A3948" t="s">
        <v>74</v>
      </c>
      <c r="B3948" t="s">
        <v>53</v>
      </c>
      <c r="C3948" t="s">
        <v>106</v>
      </c>
      <c r="D3948" s="6">
        <v>44812</v>
      </c>
      <c r="FZ3948">
        <v>0</v>
      </c>
      <c r="GA3948">
        <v>1</v>
      </c>
    </row>
    <row r="3949" spans="1:183" x14ac:dyDescent="0.3">
      <c r="A3949" t="s">
        <v>74</v>
      </c>
      <c r="B3949" t="s">
        <v>53</v>
      </c>
      <c r="C3949" t="s">
        <v>106</v>
      </c>
      <c r="D3949" s="6">
        <v>44813</v>
      </c>
      <c r="FZ3949">
        <v>0</v>
      </c>
      <c r="GA3949">
        <v>1</v>
      </c>
    </row>
    <row r="3950" spans="1:183" x14ac:dyDescent="0.3">
      <c r="A3950" t="s">
        <v>74</v>
      </c>
      <c r="B3950" t="s">
        <v>53</v>
      </c>
      <c r="C3950" t="s">
        <v>107</v>
      </c>
      <c r="D3950" s="6">
        <v>44753</v>
      </c>
      <c r="FZ3950">
        <v>0</v>
      </c>
      <c r="GA3950">
        <v>1</v>
      </c>
    </row>
    <row r="3951" spans="1:183" x14ac:dyDescent="0.3">
      <c r="A3951" t="s">
        <v>74</v>
      </c>
      <c r="B3951" t="s">
        <v>53</v>
      </c>
      <c r="C3951" t="s">
        <v>107</v>
      </c>
      <c r="D3951" s="6">
        <v>44758</v>
      </c>
      <c r="FZ3951">
        <v>0</v>
      </c>
      <c r="GA3951">
        <v>1</v>
      </c>
    </row>
    <row r="3952" spans="1:183" x14ac:dyDescent="0.3">
      <c r="A3952" t="s">
        <v>74</v>
      </c>
      <c r="B3952" t="s">
        <v>53</v>
      </c>
      <c r="C3952" t="s">
        <v>107</v>
      </c>
      <c r="D3952" s="6">
        <v>44759</v>
      </c>
      <c r="FZ3952">
        <v>0</v>
      </c>
      <c r="GA3952">
        <v>1</v>
      </c>
    </row>
    <row r="3953" spans="1:183" x14ac:dyDescent="0.3">
      <c r="A3953" t="s">
        <v>74</v>
      </c>
      <c r="B3953" t="s">
        <v>53</v>
      </c>
      <c r="C3953" t="s">
        <v>107</v>
      </c>
      <c r="D3953" s="6">
        <v>44766</v>
      </c>
      <c r="FZ3953">
        <v>0</v>
      </c>
      <c r="GA3953">
        <v>1</v>
      </c>
    </row>
    <row r="3954" spans="1:183" x14ac:dyDescent="0.3">
      <c r="A3954" t="s">
        <v>74</v>
      </c>
      <c r="B3954" t="s">
        <v>53</v>
      </c>
      <c r="C3954" t="s">
        <v>107</v>
      </c>
      <c r="D3954" s="6">
        <v>44771</v>
      </c>
      <c r="FZ3954">
        <v>0</v>
      </c>
      <c r="GA3954">
        <v>1</v>
      </c>
    </row>
    <row r="3955" spans="1:183" x14ac:dyDescent="0.3">
      <c r="A3955" t="s">
        <v>74</v>
      </c>
      <c r="B3955" t="s">
        <v>53</v>
      </c>
      <c r="C3955" t="s">
        <v>107</v>
      </c>
      <c r="D3955" s="6">
        <v>44789</v>
      </c>
      <c r="FZ3955">
        <v>0</v>
      </c>
      <c r="GA3955">
        <v>1</v>
      </c>
    </row>
    <row r="3956" spans="1:183" x14ac:dyDescent="0.3">
      <c r="A3956" t="s">
        <v>74</v>
      </c>
      <c r="B3956" t="s">
        <v>53</v>
      </c>
      <c r="C3956" t="s">
        <v>107</v>
      </c>
      <c r="D3956" s="6">
        <v>44790</v>
      </c>
      <c r="FZ3956">
        <v>0</v>
      </c>
      <c r="GA3956">
        <v>1</v>
      </c>
    </row>
    <row r="3957" spans="1:183" x14ac:dyDescent="0.3">
      <c r="A3957" t="s">
        <v>74</v>
      </c>
      <c r="B3957" t="s">
        <v>53</v>
      </c>
      <c r="C3957" t="s">
        <v>107</v>
      </c>
      <c r="D3957" s="6">
        <v>44792</v>
      </c>
      <c r="FZ3957">
        <v>0</v>
      </c>
      <c r="GA3957">
        <v>1</v>
      </c>
    </row>
    <row r="3958" spans="1:183" x14ac:dyDescent="0.3">
      <c r="A3958" t="s">
        <v>74</v>
      </c>
      <c r="B3958" t="s">
        <v>53</v>
      </c>
      <c r="C3958" t="s">
        <v>107</v>
      </c>
      <c r="D3958" s="6">
        <v>44806</v>
      </c>
      <c r="FZ3958">
        <v>0</v>
      </c>
      <c r="GA3958">
        <v>1</v>
      </c>
    </row>
    <row r="3959" spans="1:183" x14ac:dyDescent="0.3">
      <c r="A3959" t="s">
        <v>74</v>
      </c>
      <c r="B3959" t="s">
        <v>53</v>
      </c>
      <c r="C3959" t="s">
        <v>107</v>
      </c>
      <c r="D3959" s="6">
        <v>44809</v>
      </c>
      <c r="FZ3959">
        <v>0</v>
      </c>
      <c r="GA3959">
        <v>1</v>
      </c>
    </row>
    <row r="3960" spans="1:183" x14ac:dyDescent="0.3">
      <c r="A3960" t="s">
        <v>74</v>
      </c>
      <c r="B3960" t="s">
        <v>53</v>
      </c>
      <c r="C3960" t="s">
        <v>107</v>
      </c>
      <c r="D3960" s="6">
        <v>44810</v>
      </c>
      <c r="FZ3960">
        <v>0</v>
      </c>
      <c r="GA3960">
        <v>1</v>
      </c>
    </row>
    <row r="3961" spans="1:183" x14ac:dyDescent="0.3">
      <c r="A3961" t="s">
        <v>74</v>
      </c>
      <c r="B3961" t="s">
        <v>53</v>
      </c>
      <c r="C3961" t="s">
        <v>107</v>
      </c>
      <c r="D3961" s="6">
        <v>44811</v>
      </c>
      <c r="FZ3961">
        <v>0</v>
      </c>
      <c r="GA3961">
        <v>1</v>
      </c>
    </row>
    <row r="3962" spans="1:183" x14ac:dyDescent="0.3">
      <c r="A3962" t="s">
        <v>74</v>
      </c>
      <c r="B3962" t="s">
        <v>53</v>
      </c>
      <c r="C3962" t="s">
        <v>107</v>
      </c>
      <c r="D3962" s="6">
        <v>44812</v>
      </c>
      <c r="FZ3962">
        <v>0</v>
      </c>
      <c r="GA3962">
        <v>1</v>
      </c>
    </row>
    <row r="3963" spans="1:183" x14ac:dyDescent="0.3">
      <c r="A3963" t="s">
        <v>74</v>
      </c>
      <c r="B3963" t="s">
        <v>53</v>
      </c>
      <c r="C3963" t="s">
        <v>107</v>
      </c>
      <c r="D3963" s="6">
        <v>44813</v>
      </c>
      <c r="FZ3963">
        <v>0</v>
      </c>
      <c r="GA3963">
        <v>1</v>
      </c>
    </row>
    <row r="3964" spans="1:183" x14ac:dyDescent="0.3">
      <c r="A3964" t="s">
        <v>74</v>
      </c>
      <c r="B3964" t="s">
        <v>53</v>
      </c>
      <c r="C3964" t="s">
        <v>97</v>
      </c>
      <c r="D3964" s="6">
        <v>44753</v>
      </c>
      <c r="FZ3964">
        <v>0</v>
      </c>
      <c r="GA3964">
        <v>1</v>
      </c>
    </row>
    <row r="3965" spans="1:183" x14ac:dyDescent="0.3">
      <c r="A3965" t="s">
        <v>74</v>
      </c>
      <c r="B3965" t="s">
        <v>53</v>
      </c>
      <c r="C3965" t="s">
        <v>97</v>
      </c>
      <c r="D3965" s="6">
        <v>44758</v>
      </c>
      <c r="FZ3965">
        <v>0</v>
      </c>
      <c r="GA3965">
        <v>1</v>
      </c>
    </row>
    <row r="3966" spans="1:183" x14ac:dyDescent="0.3">
      <c r="A3966" t="s">
        <v>74</v>
      </c>
      <c r="B3966" t="s">
        <v>53</v>
      </c>
      <c r="C3966" t="s">
        <v>97</v>
      </c>
      <c r="D3966" s="6">
        <v>44759</v>
      </c>
      <c r="FZ3966">
        <v>0</v>
      </c>
      <c r="GA3966">
        <v>1</v>
      </c>
    </row>
    <row r="3967" spans="1:183" x14ac:dyDescent="0.3">
      <c r="A3967" t="s">
        <v>74</v>
      </c>
      <c r="B3967" t="s">
        <v>53</v>
      </c>
      <c r="C3967" t="s">
        <v>97</v>
      </c>
      <c r="D3967" s="6">
        <v>44766</v>
      </c>
      <c r="FZ3967">
        <v>0</v>
      </c>
      <c r="GA3967">
        <v>1</v>
      </c>
    </row>
    <row r="3968" spans="1:183" x14ac:dyDescent="0.3">
      <c r="A3968" t="s">
        <v>74</v>
      </c>
      <c r="B3968" t="s">
        <v>53</v>
      </c>
      <c r="C3968" t="s">
        <v>97</v>
      </c>
      <c r="D3968" s="6">
        <v>44771</v>
      </c>
      <c r="FZ3968">
        <v>0</v>
      </c>
      <c r="GA3968">
        <v>1</v>
      </c>
    </row>
    <row r="3969" spans="1:183" x14ac:dyDescent="0.3">
      <c r="A3969" t="s">
        <v>74</v>
      </c>
      <c r="B3969" t="s">
        <v>53</v>
      </c>
      <c r="C3969" t="s">
        <v>97</v>
      </c>
      <c r="D3969" s="6">
        <v>44789</v>
      </c>
      <c r="FZ3969">
        <v>0</v>
      </c>
      <c r="GA3969">
        <v>1</v>
      </c>
    </row>
    <row r="3970" spans="1:183" x14ac:dyDescent="0.3">
      <c r="A3970" t="s">
        <v>74</v>
      </c>
      <c r="B3970" t="s">
        <v>53</v>
      </c>
      <c r="C3970" t="s">
        <v>97</v>
      </c>
      <c r="D3970" s="6">
        <v>44790</v>
      </c>
      <c r="FZ3970">
        <v>0</v>
      </c>
      <c r="GA3970">
        <v>1</v>
      </c>
    </row>
    <row r="3971" spans="1:183" x14ac:dyDescent="0.3">
      <c r="A3971" t="s">
        <v>74</v>
      </c>
      <c r="B3971" t="s">
        <v>53</v>
      </c>
      <c r="C3971" t="s">
        <v>97</v>
      </c>
      <c r="D3971" s="6">
        <v>44792</v>
      </c>
      <c r="FZ3971">
        <v>0</v>
      </c>
      <c r="GA3971">
        <v>1</v>
      </c>
    </row>
    <row r="3972" spans="1:183" x14ac:dyDescent="0.3">
      <c r="A3972" t="s">
        <v>74</v>
      </c>
      <c r="B3972" t="s">
        <v>53</v>
      </c>
      <c r="C3972" t="s">
        <v>97</v>
      </c>
      <c r="D3972" s="6">
        <v>44806</v>
      </c>
      <c r="FZ3972">
        <v>0</v>
      </c>
      <c r="GA3972">
        <v>1</v>
      </c>
    </row>
    <row r="3973" spans="1:183" x14ac:dyDescent="0.3">
      <c r="A3973" t="s">
        <v>74</v>
      </c>
      <c r="B3973" t="s">
        <v>53</v>
      </c>
      <c r="C3973" t="s">
        <v>97</v>
      </c>
      <c r="D3973" s="6">
        <v>44809</v>
      </c>
      <c r="FZ3973">
        <v>0</v>
      </c>
      <c r="GA3973">
        <v>1</v>
      </c>
    </row>
    <row r="3974" spans="1:183" x14ac:dyDescent="0.3">
      <c r="A3974" t="s">
        <v>74</v>
      </c>
      <c r="B3974" t="s">
        <v>53</v>
      </c>
      <c r="C3974" t="s">
        <v>97</v>
      </c>
      <c r="D3974" s="6">
        <v>44810</v>
      </c>
      <c r="FZ3974">
        <v>0</v>
      </c>
      <c r="GA3974">
        <v>1</v>
      </c>
    </row>
    <row r="3975" spans="1:183" x14ac:dyDescent="0.3">
      <c r="A3975" t="s">
        <v>74</v>
      </c>
      <c r="B3975" t="s">
        <v>53</v>
      </c>
      <c r="C3975" t="s">
        <v>97</v>
      </c>
      <c r="D3975" s="6">
        <v>44811</v>
      </c>
      <c r="FZ3975">
        <v>0</v>
      </c>
      <c r="GA3975">
        <v>1</v>
      </c>
    </row>
    <row r="3976" spans="1:183" x14ac:dyDescent="0.3">
      <c r="A3976" t="s">
        <v>74</v>
      </c>
      <c r="B3976" t="s">
        <v>53</v>
      </c>
      <c r="C3976" t="s">
        <v>97</v>
      </c>
      <c r="D3976" s="6">
        <v>44812</v>
      </c>
      <c r="FZ3976">
        <v>0</v>
      </c>
      <c r="GA3976">
        <v>1</v>
      </c>
    </row>
    <row r="3977" spans="1:183" x14ac:dyDescent="0.3">
      <c r="A3977" t="s">
        <v>74</v>
      </c>
      <c r="B3977" t="s">
        <v>53</v>
      </c>
      <c r="C3977" t="s">
        <v>97</v>
      </c>
      <c r="D3977" s="6">
        <v>44813</v>
      </c>
      <c r="FZ3977">
        <v>0</v>
      </c>
      <c r="GA3977">
        <v>1</v>
      </c>
    </row>
    <row r="3978" spans="1:183" x14ac:dyDescent="0.3">
      <c r="A3978" t="s">
        <v>74</v>
      </c>
      <c r="B3978" t="s">
        <v>53</v>
      </c>
      <c r="C3978" t="s">
        <v>96</v>
      </c>
      <c r="D3978" s="6">
        <v>44753</v>
      </c>
      <c r="FZ3978">
        <v>0</v>
      </c>
      <c r="GA3978">
        <v>1</v>
      </c>
    </row>
    <row r="3979" spans="1:183" x14ac:dyDescent="0.3">
      <c r="A3979" t="s">
        <v>74</v>
      </c>
      <c r="B3979" t="s">
        <v>53</v>
      </c>
      <c r="C3979" t="s">
        <v>96</v>
      </c>
      <c r="D3979" s="6">
        <v>44758</v>
      </c>
      <c r="FZ3979">
        <v>0</v>
      </c>
      <c r="GA3979">
        <v>1</v>
      </c>
    </row>
    <row r="3980" spans="1:183" x14ac:dyDescent="0.3">
      <c r="A3980" t="s">
        <v>74</v>
      </c>
      <c r="B3980" t="s">
        <v>53</v>
      </c>
      <c r="C3980" t="s">
        <v>96</v>
      </c>
      <c r="D3980" s="6">
        <v>44759</v>
      </c>
      <c r="FZ3980">
        <v>0</v>
      </c>
      <c r="GA3980">
        <v>1</v>
      </c>
    </row>
    <row r="3981" spans="1:183" x14ac:dyDescent="0.3">
      <c r="A3981" t="s">
        <v>74</v>
      </c>
      <c r="B3981" t="s">
        <v>53</v>
      </c>
      <c r="C3981" t="s">
        <v>96</v>
      </c>
      <c r="D3981" s="6">
        <v>44766</v>
      </c>
      <c r="FZ3981">
        <v>0</v>
      </c>
      <c r="GA3981">
        <v>1</v>
      </c>
    </row>
    <row r="3982" spans="1:183" x14ac:dyDescent="0.3">
      <c r="A3982" t="s">
        <v>74</v>
      </c>
      <c r="B3982" t="s">
        <v>53</v>
      </c>
      <c r="C3982" t="s">
        <v>96</v>
      </c>
      <c r="D3982" s="6">
        <v>44771</v>
      </c>
      <c r="FZ3982">
        <v>0</v>
      </c>
      <c r="GA3982">
        <v>1</v>
      </c>
    </row>
    <row r="3983" spans="1:183" x14ac:dyDescent="0.3">
      <c r="A3983" t="s">
        <v>74</v>
      </c>
      <c r="B3983" t="s">
        <v>53</v>
      </c>
      <c r="C3983" t="s">
        <v>96</v>
      </c>
      <c r="D3983" s="6">
        <v>44789</v>
      </c>
      <c r="FZ3983">
        <v>0</v>
      </c>
      <c r="GA3983">
        <v>1</v>
      </c>
    </row>
    <row r="3984" spans="1:183" x14ac:dyDescent="0.3">
      <c r="A3984" t="s">
        <v>74</v>
      </c>
      <c r="B3984" t="s">
        <v>53</v>
      </c>
      <c r="C3984" t="s">
        <v>96</v>
      </c>
      <c r="D3984" s="6">
        <v>44790</v>
      </c>
      <c r="FZ3984">
        <v>0</v>
      </c>
      <c r="GA3984">
        <v>1</v>
      </c>
    </row>
    <row r="3985" spans="1:183" x14ac:dyDescent="0.3">
      <c r="A3985" t="s">
        <v>74</v>
      </c>
      <c r="B3985" t="s">
        <v>53</v>
      </c>
      <c r="C3985" t="s">
        <v>96</v>
      </c>
      <c r="D3985" s="6">
        <v>44792</v>
      </c>
      <c r="FZ3985">
        <v>0</v>
      </c>
      <c r="GA3985">
        <v>1</v>
      </c>
    </row>
    <row r="3986" spans="1:183" x14ac:dyDescent="0.3">
      <c r="A3986" t="s">
        <v>74</v>
      </c>
      <c r="B3986" t="s">
        <v>53</v>
      </c>
      <c r="C3986" t="s">
        <v>96</v>
      </c>
      <c r="D3986" s="6">
        <v>44806</v>
      </c>
      <c r="FZ3986">
        <v>0</v>
      </c>
      <c r="GA3986">
        <v>1</v>
      </c>
    </row>
    <row r="3987" spans="1:183" x14ac:dyDescent="0.3">
      <c r="A3987" t="s">
        <v>74</v>
      </c>
      <c r="B3987" t="s">
        <v>53</v>
      </c>
      <c r="C3987" t="s">
        <v>96</v>
      </c>
      <c r="D3987" s="6">
        <v>44809</v>
      </c>
      <c r="FZ3987">
        <v>0</v>
      </c>
      <c r="GA3987">
        <v>1</v>
      </c>
    </row>
    <row r="3988" spans="1:183" x14ac:dyDescent="0.3">
      <c r="A3988" t="s">
        <v>74</v>
      </c>
      <c r="B3988" t="s">
        <v>53</v>
      </c>
      <c r="C3988" t="s">
        <v>96</v>
      </c>
      <c r="D3988" s="6">
        <v>44810</v>
      </c>
      <c r="FZ3988">
        <v>0</v>
      </c>
      <c r="GA3988">
        <v>1</v>
      </c>
    </row>
    <row r="3989" spans="1:183" x14ac:dyDescent="0.3">
      <c r="A3989" t="s">
        <v>74</v>
      </c>
      <c r="B3989" t="s">
        <v>53</v>
      </c>
      <c r="C3989" t="s">
        <v>96</v>
      </c>
      <c r="D3989" s="6">
        <v>44811</v>
      </c>
      <c r="FZ3989">
        <v>0</v>
      </c>
      <c r="GA3989">
        <v>1</v>
      </c>
    </row>
    <row r="3990" spans="1:183" x14ac:dyDescent="0.3">
      <c r="A3990" t="s">
        <v>74</v>
      </c>
      <c r="B3990" t="s">
        <v>53</v>
      </c>
      <c r="C3990" t="s">
        <v>96</v>
      </c>
      <c r="D3990" s="6">
        <v>44812</v>
      </c>
      <c r="FZ3990">
        <v>0</v>
      </c>
      <c r="GA3990">
        <v>1</v>
      </c>
    </row>
    <row r="3991" spans="1:183" x14ac:dyDescent="0.3">
      <c r="A3991" t="s">
        <v>74</v>
      </c>
      <c r="B3991" t="s">
        <v>53</v>
      </c>
      <c r="C3991" t="s">
        <v>96</v>
      </c>
      <c r="D3991" s="6">
        <v>44813</v>
      </c>
      <c r="FZ3991">
        <v>0</v>
      </c>
      <c r="GA3991">
        <v>1</v>
      </c>
    </row>
    <row r="3992" spans="1:183" x14ac:dyDescent="0.3">
      <c r="A3992" t="s">
        <v>74</v>
      </c>
      <c r="B3992" t="s">
        <v>53</v>
      </c>
      <c r="C3992" t="s">
        <v>98</v>
      </c>
      <c r="D3992" s="6">
        <v>44753</v>
      </c>
      <c r="FZ3992">
        <v>0</v>
      </c>
      <c r="GA3992">
        <v>1</v>
      </c>
    </row>
    <row r="3993" spans="1:183" x14ac:dyDescent="0.3">
      <c r="A3993" t="s">
        <v>74</v>
      </c>
      <c r="B3993" t="s">
        <v>53</v>
      </c>
      <c r="C3993" t="s">
        <v>98</v>
      </c>
      <c r="D3993" s="6">
        <v>44758</v>
      </c>
      <c r="FZ3993">
        <v>0</v>
      </c>
      <c r="GA3993">
        <v>1</v>
      </c>
    </row>
    <row r="3994" spans="1:183" x14ac:dyDescent="0.3">
      <c r="A3994" t="s">
        <v>74</v>
      </c>
      <c r="B3994" t="s">
        <v>53</v>
      </c>
      <c r="C3994" t="s">
        <v>98</v>
      </c>
      <c r="D3994" s="6">
        <v>44759</v>
      </c>
      <c r="FZ3994">
        <v>0</v>
      </c>
      <c r="GA3994">
        <v>1</v>
      </c>
    </row>
    <row r="3995" spans="1:183" x14ac:dyDescent="0.3">
      <c r="A3995" t="s">
        <v>74</v>
      </c>
      <c r="B3995" t="s">
        <v>53</v>
      </c>
      <c r="C3995" t="s">
        <v>98</v>
      </c>
      <c r="D3995" s="6">
        <v>44766</v>
      </c>
      <c r="FZ3995">
        <v>0</v>
      </c>
      <c r="GA3995">
        <v>1</v>
      </c>
    </row>
    <row r="3996" spans="1:183" x14ac:dyDescent="0.3">
      <c r="A3996" t="s">
        <v>74</v>
      </c>
      <c r="B3996" t="s">
        <v>53</v>
      </c>
      <c r="C3996" t="s">
        <v>98</v>
      </c>
      <c r="D3996" s="6">
        <v>44771</v>
      </c>
      <c r="FZ3996">
        <v>0</v>
      </c>
      <c r="GA3996">
        <v>1</v>
      </c>
    </row>
    <row r="3997" spans="1:183" x14ac:dyDescent="0.3">
      <c r="A3997" t="s">
        <v>74</v>
      </c>
      <c r="B3997" t="s">
        <v>53</v>
      </c>
      <c r="C3997" t="s">
        <v>98</v>
      </c>
      <c r="D3997" s="6">
        <v>44789</v>
      </c>
      <c r="FZ3997">
        <v>0</v>
      </c>
      <c r="GA3997">
        <v>1</v>
      </c>
    </row>
    <row r="3998" spans="1:183" x14ac:dyDescent="0.3">
      <c r="A3998" t="s">
        <v>74</v>
      </c>
      <c r="B3998" t="s">
        <v>53</v>
      </c>
      <c r="C3998" t="s">
        <v>98</v>
      </c>
      <c r="D3998" s="6">
        <v>44790</v>
      </c>
      <c r="FZ3998">
        <v>0</v>
      </c>
      <c r="GA3998">
        <v>1</v>
      </c>
    </row>
    <row r="3999" spans="1:183" x14ac:dyDescent="0.3">
      <c r="A3999" t="s">
        <v>74</v>
      </c>
      <c r="B3999" t="s">
        <v>53</v>
      </c>
      <c r="C3999" t="s">
        <v>98</v>
      </c>
      <c r="D3999" s="6">
        <v>44792</v>
      </c>
      <c r="FZ3999">
        <v>0</v>
      </c>
      <c r="GA3999">
        <v>1</v>
      </c>
    </row>
    <row r="4000" spans="1:183" x14ac:dyDescent="0.3">
      <c r="A4000" t="s">
        <v>74</v>
      </c>
      <c r="B4000" t="s">
        <v>53</v>
      </c>
      <c r="C4000" t="s">
        <v>98</v>
      </c>
      <c r="D4000" s="6">
        <v>44806</v>
      </c>
      <c r="FZ4000">
        <v>0</v>
      </c>
      <c r="GA4000">
        <v>1</v>
      </c>
    </row>
    <row r="4001" spans="1:183" x14ac:dyDescent="0.3">
      <c r="A4001" t="s">
        <v>74</v>
      </c>
      <c r="B4001" t="s">
        <v>53</v>
      </c>
      <c r="C4001" t="s">
        <v>98</v>
      </c>
      <c r="D4001" s="6">
        <v>44809</v>
      </c>
      <c r="FZ4001">
        <v>0</v>
      </c>
      <c r="GA4001">
        <v>1</v>
      </c>
    </row>
    <row r="4002" spans="1:183" x14ac:dyDescent="0.3">
      <c r="A4002" t="s">
        <v>74</v>
      </c>
      <c r="B4002" t="s">
        <v>53</v>
      </c>
      <c r="C4002" t="s">
        <v>98</v>
      </c>
      <c r="D4002" s="6">
        <v>44810</v>
      </c>
      <c r="FZ4002">
        <v>0</v>
      </c>
      <c r="GA4002">
        <v>1</v>
      </c>
    </row>
    <row r="4003" spans="1:183" x14ac:dyDescent="0.3">
      <c r="A4003" t="s">
        <v>74</v>
      </c>
      <c r="B4003" t="s">
        <v>53</v>
      </c>
      <c r="C4003" t="s">
        <v>98</v>
      </c>
      <c r="D4003" s="6">
        <v>44811</v>
      </c>
      <c r="FZ4003">
        <v>0</v>
      </c>
      <c r="GA4003">
        <v>1</v>
      </c>
    </row>
    <row r="4004" spans="1:183" x14ac:dyDescent="0.3">
      <c r="A4004" t="s">
        <v>74</v>
      </c>
      <c r="B4004" t="s">
        <v>53</v>
      </c>
      <c r="C4004" t="s">
        <v>98</v>
      </c>
      <c r="D4004" s="6">
        <v>44812</v>
      </c>
      <c r="FZ4004">
        <v>0</v>
      </c>
      <c r="GA4004">
        <v>1</v>
      </c>
    </row>
    <row r="4005" spans="1:183" x14ac:dyDescent="0.3">
      <c r="A4005" t="s">
        <v>74</v>
      </c>
      <c r="B4005" t="s">
        <v>53</v>
      </c>
      <c r="C4005" t="s">
        <v>98</v>
      </c>
      <c r="D4005" s="6">
        <v>44813</v>
      </c>
      <c r="FZ4005">
        <v>0</v>
      </c>
      <c r="GA4005">
        <v>1</v>
      </c>
    </row>
    <row r="4006" spans="1:183" x14ac:dyDescent="0.3">
      <c r="A4006" t="s">
        <v>74</v>
      </c>
      <c r="B4006" t="s">
        <v>53</v>
      </c>
      <c r="C4006" t="s">
        <v>105</v>
      </c>
      <c r="D4006" s="6">
        <v>44753</v>
      </c>
      <c r="FZ4006">
        <v>0</v>
      </c>
      <c r="GA4006">
        <v>1</v>
      </c>
    </row>
    <row r="4007" spans="1:183" x14ac:dyDescent="0.3">
      <c r="A4007" t="s">
        <v>74</v>
      </c>
      <c r="B4007" t="s">
        <v>53</v>
      </c>
      <c r="C4007" t="s">
        <v>105</v>
      </c>
      <c r="D4007" s="6">
        <v>44758</v>
      </c>
      <c r="FZ4007">
        <v>0</v>
      </c>
      <c r="GA4007">
        <v>1</v>
      </c>
    </row>
    <row r="4008" spans="1:183" x14ac:dyDescent="0.3">
      <c r="A4008" t="s">
        <v>74</v>
      </c>
      <c r="B4008" t="s">
        <v>53</v>
      </c>
      <c r="C4008" t="s">
        <v>105</v>
      </c>
      <c r="D4008" s="6">
        <v>44759</v>
      </c>
      <c r="FZ4008">
        <v>0</v>
      </c>
      <c r="GA4008">
        <v>1</v>
      </c>
    </row>
    <row r="4009" spans="1:183" x14ac:dyDescent="0.3">
      <c r="A4009" t="s">
        <v>74</v>
      </c>
      <c r="B4009" t="s">
        <v>53</v>
      </c>
      <c r="C4009" t="s">
        <v>105</v>
      </c>
      <c r="D4009" s="6">
        <v>44766</v>
      </c>
      <c r="FZ4009">
        <v>0</v>
      </c>
      <c r="GA4009">
        <v>1</v>
      </c>
    </row>
    <row r="4010" spans="1:183" x14ac:dyDescent="0.3">
      <c r="A4010" t="s">
        <v>74</v>
      </c>
      <c r="B4010" t="s">
        <v>53</v>
      </c>
      <c r="C4010" t="s">
        <v>105</v>
      </c>
      <c r="D4010" s="6">
        <v>44771</v>
      </c>
      <c r="FZ4010">
        <v>0</v>
      </c>
      <c r="GA4010">
        <v>1</v>
      </c>
    </row>
    <row r="4011" spans="1:183" x14ac:dyDescent="0.3">
      <c r="A4011" t="s">
        <v>74</v>
      </c>
      <c r="B4011" t="s">
        <v>53</v>
      </c>
      <c r="C4011" t="s">
        <v>105</v>
      </c>
      <c r="D4011" s="6">
        <v>44789</v>
      </c>
      <c r="FZ4011">
        <v>0</v>
      </c>
      <c r="GA4011">
        <v>1</v>
      </c>
    </row>
    <row r="4012" spans="1:183" x14ac:dyDescent="0.3">
      <c r="A4012" t="s">
        <v>74</v>
      </c>
      <c r="B4012" t="s">
        <v>53</v>
      </c>
      <c r="C4012" t="s">
        <v>105</v>
      </c>
      <c r="D4012" s="6">
        <v>44790</v>
      </c>
      <c r="FZ4012">
        <v>0</v>
      </c>
      <c r="GA4012">
        <v>1</v>
      </c>
    </row>
    <row r="4013" spans="1:183" x14ac:dyDescent="0.3">
      <c r="A4013" t="s">
        <v>74</v>
      </c>
      <c r="B4013" t="s">
        <v>53</v>
      </c>
      <c r="C4013" t="s">
        <v>105</v>
      </c>
      <c r="D4013" s="6">
        <v>44792</v>
      </c>
      <c r="FZ4013">
        <v>0</v>
      </c>
      <c r="GA4013">
        <v>1</v>
      </c>
    </row>
    <row r="4014" spans="1:183" x14ac:dyDescent="0.3">
      <c r="A4014" t="s">
        <v>74</v>
      </c>
      <c r="B4014" t="s">
        <v>53</v>
      </c>
      <c r="C4014" t="s">
        <v>105</v>
      </c>
      <c r="D4014" s="6">
        <v>44806</v>
      </c>
      <c r="FZ4014">
        <v>0</v>
      </c>
      <c r="GA4014">
        <v>1</v>
      </c>
    </row>
    <row r="4015" spans="1:183" x14ac:dyDescent="0.3">
      <c r="A4015" t="s">
        <v>74</v>
      </c>
      <c r="B4015" t="s">
        <v>53</v>
      </c>
      <c r="C4015" t="s">
        <v>105</v>
      </c>
      <c r="D4015" s="6">
        <v>44809</v>
      </c>
      <c r="FZ4015">
        <v>0</v>
      </c>
      <c r="GA4015">
        <v>1</v>
      </c>
    </row>
    <row r="4016" spans="1:183" x14ac:dyDescent="0.3">
      <c r="A4016" t="s">
        <v>74</v>
      </c>
      <c r="B4016" t="s">
        <v>53</v>
      </c>
      <c r="C4016" t="s">
        <v>105</v>
      </c>
      <c r="D4016" s="6">
        <v>44810</v>
      </c>
      <c r="FZ4016">
        <v>0</v>
      </c>
      <c r="GA4016">
        <v>1</v>
      </c>
    </row>
    <row r="4017" spans="1:183" x14ac:dyDescent="0.3">
      <c r="A4017" t="s">
        <v>74</v>
      </c>
      <c r="B4017" t="s">
        <v>53</v>
      </c>
      <c r="C4017" t="s">
        <v>105</v>
      </c>
      <c r="D4017" s="6">
        <v>44811</v>
      </c>
      <c r="FZ4017">
        <v>0</v>
      </c>
      <c r="GA4017">
        <v>1</v>
      </c>
    </row>
    <row r="4018" spans="1:183" x14ac:dyDescent="0.3">
      <c r="A4018" t="s">
        <v>74</v>
      </c>
      <c r="B4018" t="s">
        <v>53</v>
      </c>
      <c r="C4018" t="s">
        <v>105</v>
      </c>
      <c r="D4018" s="6">
        <v>44812</v>
      </c>
      <c r="FZ4018">
        <v>0</v>
      </c>
      <c r="GA4018">
        <v>1</v>
      </c>
    </row>
    <row r="4019" spans="1:183" x14ac:dyDescent="0.3">
      <c r="A4019" t="s">
        <v>74</v>
      </c>
      <c r="B4019" t="s">
        <v>53</v>
      </c>
      <c r="C4019" t="s">
        <v>105</v>
      </c>
      <c r="D4019" s="6">
        <v>44813</v>
      </c>
      <c r="FZ4019">
        <v>0</v>
      </c>
      <c r="GA4019">
        <v>1</v>
      </c>
    </row>
    <row r="4020" spans="1:183" x14ac:dyDescent="0.3">
      <c r="A4020" t="s">
        <v>74</v>
      </c>
      <c r="B4020" t="s">
        <v>53</v>
      </c>
      <c r="C4020" t="s">
        <v>93</v>
      </c>
      <c r="D4020" s="6">
        <v>44753</v>
      </c>
      <c r="FZ4020">
        <v>0</v>
      </c>
      <c r="GA4020">
        <v>1</v>
      </c>
    </row>
    <row r="4021" spans="1:183" x14ac:dyDescent="0.3">
      <c r="A4021" t="s">
        <v>74</v>
      </c>
      <c r="B4021" t="s">
        <v>53</v>
      </c>
      <c r="C4021" t="s">
        <v>93</v>
      </c>
      <c r="D4021" s="6">
        <v>44758</v>
      </c>
      <c r="FZ4021">
        <v>0</v>
      </c>
      <c r="GA4021">
        <v>1</v>
      </c>
    </row>
    <row r="4022" spans="1:183" x14ac:dyDescent="0.3">
      <c r="A4022" t="s">
        <v>74</v>
      </c>
      <c r="B4022" t="s">
        <v>53</v>
      </c>
      <c r="C4022" t="s">
        <v>93</v>
      </c>
      <c r="D4022" s="6">
        <v>44759</v>
      </c>
      <c r="FZ4022">
        <v>0</v>
      </c>
      <c r="GA4022">
        <v>1</v>
      </c>
    </row>
    <row r="4023" spans="1:183" x14ac:dyDescent="0.3">
      <c r="A4023" t="s">
        <v>74</v>
      </c>
      <c r="B4023" t="s">
        <v>53</v>
      </c>
      <c r="C4023" t="s">
        <v>93</v>
      </c>
      <c r="D4023" s="6">
        <v>44766</v>
      </c>
      <c r="FZ4023">
        <v>0</v>
      </c>
      <c r="GA4023">
        <v>1</v>
      </c>
    </row>
    <row r="4024" spans="1:183" x14ac:dyDescent="0.3">
      <c r="A4024" t="s">
        <v>74</v>
      </c>
      <c r="B4024" t="s">
        <v>53</v>
      </c>
      <c r="C4024" t="s">
        <v>93</v>
      </c>
      <c r="D4024" s="6">
        <v>44771</v>
      </c>
      <c r="FZ4024">
        <v>0</v>
      </c>
      <c r="GA4024">
        <v>1</v>
      </c>
    </row>
    <row r="4025" spans="1:183" x14ac:dyDescent="0.3">
      <c r="A4025" t="s">
        <v>74</v>
      </c>
      <c r="B4025" t="s">
        <v>53</v>
      </c>
      <c r="C4025" t="s">
        <v>93</v>
      </c>
      <c r="D4025" s="6">
        <v>44789</v>
      </c>
      <c r="FZ4025">
        <v>0</v>
      </c>
      <c r="GA4025">
        <v>1</v>
      </c>
    </row>
    <row r="4026" spans="1:183" x14ac:dyDescent="0.3">
      <c r="A4026" t="s">
        <v>74</v>
      </c>
      <c r="B4026" t="s">
        <v>53</v>
      </c>
      <c r="C4026" t="s">
        <v>93</v>
      </c>
      <c r="D4026" s="6">
        <v>44790</v>
      </c>
      <c r="FZ4026">
        <v>0</v>
      </c>
      <c r="GA4026">
        <v>1</v>
      </c>
    </row>
    <row r="4027" spans="1:183" x14ac:dyDescent="0.3">
      <c r="A4027" t="s">
        <v>74</v>
      </c>
      <c r="B4027" t="s">
        <v>53</v>
      </c>
      <c r="C4027" t="s">
        <v>93</v>
      </c>
      <c r="D4027" s="6">
        <v>44792</v>
      </c>
      <c r="FZ4027">
        <v>0</v>
      </c>
      <c r="GA4027">
        <v>1</v>
      </c>
    </row>
    <row r="4028" spans="1:183" x14ac:dyDescent="0.3">
      <c r="A4028" t="s">
        <v>74</v>
      </c>
      <c r="B4028" t="s">
        <v>53</v>
      </c>
      <c r="C4028" t="s">
        <v>93</v>
      </c>
      <c r="D4028" s="6">
        <v>44806</v>
      </c>
      <c r="FZ4028">
        <v>0</v>
      </c>
      <c r="GA4028">
        <v>1</v>
      </c>
    </row>
    <row r="4029" spans="1:183" x14ac:dyDescent="0.3">
      <c r="A4029" t="s">
        <v>74</v>
      </c>
      <c r="B4029" t="s">
        <v>53</v>
      </c>
      <c r="C4029" t="s">
        <v>93</v>
      </c>
      <c r="D4029" s="6">
        <v>44809</v>
      </c>
      <c r="FZ4029">
        <v>0</v>
      </c>
      <c r="GA4029">
        <v>1</v>
      </c>
    </row>
    <row r="4030" spans="1:183" x14ac:dyDescent="0.3">
      <c r="A4030" t="s">
        <v>74</v>
      </c>
      <c r="B4030" t="s">
        <v>53</v>
      </c>
      <c r="C4030" t="s">
        <v>93</v>
      </c>
      <c r="D4030" s="6">
        <v>44810</v>
      </c>
      <c r="FZ4030">
        <v>0</v>
      </c>
      <c r="GA4030">
        <v>1</v>
      </c>
    </row>
    <row r="4031" spans="1:183" x14ac:dyDescent="0.3">
      <c r="A4031" t="s">
        <v>74</v>
      </c>
      <c r="B4031" t="s">
        <v>53</v>
      </c>
      <c r="C4031" t="s">
        <v>93</v>
      </c>
      <c r="D4031" s="6">
        <v>44811</v>
      </c>
      <c r="FZ4031">
        <v>0</v>
      </c>
      <c r="GA4031">
        <v>1</v>
      </c>
    </row>
    <row r="4032" spans="1:183" x14ac:dyDescent="0.3">
      <c r="A4032" t="s">
        <v>74</v>
      </c>
      <c r="B4032" t="s">
        <v>53</v>
      </c>
      <c r="C4032" t="s">
        <v>93</v>
      </c>
      <c r="D4032" s="6">
        <v>44812</v>
      </c>
      <c r="FZ4032">
        <v>0</v>
      </c>
      <c r="GA4032">
        <v>1</v>
      </c>
    </row>
    <row r="4033" spans="1:183" x14ac:dyDescent="0.3">
      <c r="A4033" t="s">
        <v>74</v>
      </c>
      <c r="B4033" t="s">
        <v>53</v>
      </c>
      <c r="C4033" t="s">
        <v>93</v>
      </c>
      <c r="D4033" s="6">
        <v>44813</v>
      </c>
      <c r="FZ4033">
        <v>0</v>
      </c>
      <c r="GA4033">
        <v>1</v>
      </c>
    </row>
    <row r="4034" spans="1:183" x14ac:dyDescent="0.3">
      <c r="A4034" t="s">
        <v>74</v>
      </c>
      <c r="B4034" t="s">
        <v>53</v>
      </c>
      <c r="C4034" t="s">
        <v>101</v>
      </c>
      <c r="D4034" s="6">
        <v>44753</v>
      </c>
      <c r="FZ4034">
        <v>0</v>
      </c>
      <c r="GA4034">
        <v>1</v>
      </c>
    </row>
    <row r="4035" spans="1:183" x14ac:dyDescent="0.3">
      <c r="A4035" t="s">
        <v>74</v>
      </c>
      <c r="B4035" t="s">
        <v>53</v>
      </c>
      <c r="C4035" t="s">
        <v>101</v>
      </c>
      <c r="D4035" s="6">
        <v>44758</v>
      </c>
      <c r="FZ4035">
        <v>0</v>
      </c>
      <c r="GA4035">
        <v>1</v>
      </c>
    </row>
    <row r="4036" spans="1:183" x14ac:dyDescent="0.3">
      <c r="A4036" t="s">
        <v>74</v>
      </c>
      <c r="B4036" t="s">
        <v>53</v>
      </c>
      <c r="C4036" t="s">
        <v>101</v>
      </c>
      <c r="D4036" s="6">
        <v>44759</v>
      </c>
      <c r="FZ4036">
        <v>0</v>
      </c>
      <c r="GA4036">
        <v>1</v>
      </c>
    </row>
    <row r="4037" spans="1:183" x14ac:dyDescent="0.3">
      <c r="A4037" t="s">
        <v>74</v>
      </c>
      <c r="B4037" t="s">
        <v>53</v>
      </c>
      <c r="C4037" t="s">
        <v>101</v>
      </c>
      <c r="D4037" s="6">
        <v>44766</v>
      </c>
      <c r="FZ4037">
        <v>0</v>
      </c>
      <c r="GA4037">
        <v>1</v>
      </c>
    </row>
    <row r="4038" spans="1:183" x14ac:dyDescent="0.3">
      <c r="A4038" t="s">
        <v>74</v>
      </c>
      <c r="B4038" t="s">
        <v>53</v>
      </c>
      <c r="C4038" t="s">
        <v>101</v>
      </c>
      <c r="D4038" s="6">
        <v>44771</v>
      </c>
      <c r="FZ4038">
        <v>0</v>
      </c>
      <c r="GA4038">
        <v>1</v>
      </c>
    </row>
    <row r="4039" spans="1:183" x14ac:dyDescent="0.3">
      <c r="A4039" t="s">
        <v>74</v>
      </c>
      <c r="B4039" t="s">
        <v>53</v>
      </c>
      <c r="C4039" t="s">
        <v>101</v>
      </c>
      <c r="D4039" s="6">
        <v>44789</v>
      </c>
      <c r="FZ4039">
        <v>0</v>
      </c>
      <c r="GA4039">
        <v>1</v>
      </c>
    </row>
    <row r="4040" spans="1:183" x14ac:dyDescent="0.3">
      <c r="A4040" t="s">
        <v>74</v>
      </c>
      <c r="B4040" t="s">
        <v>53</v>
      </c>
      <c r="C4040" t="s">
        <v>101</v>
      </c>
      <c r="D4040" s="6">
        <v>44790</v>
      </c>
      <c r="FZ4040">
        <v>0</v>
      </c>
      <c r="GA4040">
        <v>1</v>
      </c>
    </row>
    <row r="4041" spans="1:183" x14ac:dyDescent="0.3">
      <c r="A4041" t="s">
        <v>74</v>
      </c>
      <c r="B4041" t="s">
        <v>53</v>
      </c>
      <c r="C4041" t="s">
        <v>101</v>
      </c>
      <c r="D4041" s="6">
        <v>44792</v>
      </c>
      <c r="FZ4041">
        <v>0</v>
      </c>
      <c r="GA4041">
        <v>1</v>
      </c>
    </row>
    <row r="4042" spans="1:183" x14ac:dyDescent="0.3">
      <c r="A4042" t="s">
        <v>74</v>
      </c>
      <c r="B4042" t="s">
        <v>53</v>
      </c>
      <c r="C4042" t="s">
        <v>101</v>
      </c>
      <c r="D4042" s="6">
        <v>44806</v>
      </c>
      <c r="FZ4042">
        <v>0</v>
      </c>
      <c r="GA4042">
        <v>1</v>
      </c>
    </row>
    <row r="4043" spans="1:183" x14ac:dyDescent="0.3">
      <c r="A4043" t="s">
        <v>74</v>
      </c>
      <c r="B4043" t="s">
        <v>53</v>
      </c>
      <c r="C4043" t="s">
        <v>101</v>
      </c>
      <c r="D4043" s="6">
        <v>44809</v>
      </c>
      <c r="FZ4043">
        <v>0</v>
      </c>
      <c r="GA4043">
        <v>1</v>
      </c>
    </row>
    <row r="4044" spans="1:183" x14ac:dyDescent="0.3">
      <c r="A4044" t="s">
        <v>74</v>
      </c>
      <c r="B4044" t="s">
        <v>53</v>
      </c>
      <c r="C4044" t="s">
        <v>101</v>
      </c>
      <c r="D4044" s="6">
        <v>44810</v>
      </c>
      <c r="FZ4044">
        <v>0</v>
      </c>
      <c r="GA4044">
        <v>1</v>
      </c>
    </row>
    <row r="4045" spans="1:183" x14ac:dyDescent="0.3">
      <c r="A4045" t="s">
        <v>74</v>
      </c>
      <c r="B4045" t="s">
        <v>53</v>
      </c>
      <c r="C4045" t="s">
        <v>101</v>
      </c>
      <c r="D4045" s="6">
        <v>44811</v>
      </c>
      <c r="FZ4045">
        <v>0</v>
      </c>
      <c r="GA4045">
        <v>1</v>
      </c>
    </row>
    <row r="4046" spans="1:183" x14ac:dyDescent="0.3">
      <c r="A4046" t="s">
        <v>74</v>
      </c>
      <c r="B4046" t="s">
        <v>53</v>
      </c>
      <c r="C4046" t="s">
        <v>101</v>
      </c>
      <c r="D4046" s="6">
        <v>44812</v>
      </c>
      <c r="FZ4046">
        <v>0</v>
      </c>
      <c r="GA4046">
        <v>1</v>
      </c>
    </row>
    <row r="4047" spans="1:183" x14ac:dyDescent="0.3">
      <c r="A4047" t="s">
        <v>74</v>
      </c>
      <c r="B4047" t="s">
        <v>53</v>
      </c>
      <c r="C4047" t="s">
        <v>101</v>
      </c>
      <c r="D4047" s="6">
        <v>44813</v>
      </c>
      <c r="FZ4047">
        <v>0</v>
      </c>
      <c r="GA4047">
        <v>1</v>
      </c>
    </row>
    <row r="4048" spans="1:183" x14ac:dyDescent="0.3">
      <c r="A4048" t="s">
        <v>75</v>
      </c>
      <c r="B4048" t="s">
        <v>53</v>
      </c>
      <c r="C4048" t="s">
        <v>99</v>
      </c>
      <c r="D4048" s="6">
        <v>44753</v>
      </c>
      <c r="FZ4048">
        <v>0</v>
      </c>
      <c r="GA4048">
        <v>1</v>
      </c>
    </row>
    <row r="4049" spans="1:183" x14ac:dyDescent="0.3">
      <c r="A4049" t="s">
        <v>75</v>
      </c>
      <c r="B4049" t="s">
        <v>53</v>
      </c>
      <c r="C4049" t="s">
        <v>99</v>
      </c>
      <c r="D4049" s="6">
        <v>44758</v>
      </c>
      <c r="FZ4049">
        <v>0</v>
      </c>
      <c r="GA4049">
        <v>1</v>
      </c>
    </row>
    <row r="4050" spans="1:183" x14ac:dyDescent="0.3">
      <c r="A4050" t="s">
        <v>75</v>
      </c>
      <c r="B4050" t="s">
        <v>53</v>
      </c>
      <c r="C4050" t="s">
        <v>99</v>
      </c>
      <c r="D4050" s="6">
        <v>44759</v>
      </c>
      <c r="FZ4050">
        <v>0</v>
      </c>
      <c r="GA4050">
        <v>1</v>
      </c>
    </row>
    <row r="4051" spans="1:183" x14ac:dyDescent="0.3">
      <c r="A4051" t="s">
        <v>75</v>
      </c>
      <c r="B4051" t="s">
        <v>53</v>
      </c>
      <c r="C4051" t="s">
        <v>99</v>
      </c>
      <c r="D4051" s="6">
        <v>44766</v>
      </c>
      <c r="FZ4051">
        <v>0</v>
      </c>
      <c r="GA4051">
        <v>1</v>
      </c>
    </row>
    <row r="4052" spans="1:183" x14ac:dyDescent="0.3">
      <c r="A4052" t="s">
        <v>75</v>
      </c>
      <c r="B4052" t="s">
        <v>53</v>
      </c>
      <c r="C4052" t="s">
        <v>99</v>
      </c>
      <c r="D4052" s="6">
        <v>44771</v>
      </c>
      <c r="FZ4052">
        <v>0</v>
      </c>
      <c r="GA4052">
        <v>1</v>
      </c>
    </row>
    <row r="4053" spans="1:183" x14ac:dyDescent="0.3">
      <c r="A4053" t="s">
        <v>75</v>
      </c>
      <c r="B4053" t="s">
        <v>53</v>
      </c>
      <c r="C4053" t="s">
        <v>99</v>
      </c>
      <c r="D4053" s="6">
        <v>44789</v>
      </c>
      <c r="FZ4053">
        <v>0</v>
      </c>
      <c r="GA4053">
        <v>1</v>
      </c>
    </row>
    <row r="4054" spans="1:183" x14ac:dyDescent="0.3">
      <c r="A4054" t="s">
        <v>75</v>
      </c>
      <c r="B4054" t="s">
        <v>53</v>
      </c>
      <c r="C4054" t="s">
        <v>99</v>
      </c>
      <c r="D4054" s="6">
        <v>44790</v>
      </c>
      <c r="FZ4054">
        <v>0</v>
      </c>
      <c r="GA4054">
        <v>1</v>
      </c>
    </row>
    <row r="4055" spans="1:183" x14ac:dyDescent="0.3">
      <c r="A4055" t="s">
        <v>75</v>
      </c>
      <c r="B4055" t="s">
        <v>53</v>
      </c>
      <c r="C4055" t="s">
        <v>99</v>
      </c>
      <c r="D4055" s="6">
        <v>44792</v>
      </c>
      <c r="FZ4055">
        <v>0</v>
      </c>
      <c r="GA4055">
        <v>1</v>
      </c>
    </row>
    <row r="4056" spans="1:183" x14ac:dyDescent="0.3">
      <c r="A4056" t="s">
        <v>75</v>
      </c>
      <c r="B4056" t="s">
        <v>53</v>
      </c>
      <c r="C4056" t="s">
        <v>99</v>
      </c>
      <c r="D4056" s="6">
        <v>44806</v>
      </c>
      <c r="FZ4056">
        <v>0</v>
      </c>
      <c r="GA4056">
        <v>1</v>
      </c>
    </row>
    <row r="4057" spans="1:183" x14ac:dyDescent="0.3">
      <c r="A4057" t="s">
        <v>75</v>
      </c>
      <c r="B4057" t="s">
        <v>53</v>
      </c>
      <c r="C4057" t="s">
        <v>99</v>
      </c>
      <c r="D4057" s="6">
        <v>44809</v>
      </c>
      <c r="FZ4057">
        <v>0</v>
      </c>
      <c r="GA4057">
        <v>1</v>
      </c>
    </row>
    <row r="4058" spans="1:183" x14ac:dyDescent="0.3">
      <c r="A4058" t="s">
        <v>75</v>
      </c>
      <c r="B4058" t="s">
        <v>53</v>
      </c>
      <c r="C4058" t="s">
        <v>99</v>
      </c>
      <c r="D4058" s="6">
        <v>44810</v>
      </c>
      <c r="FZ4058">
        <v>0</v>
      </c>
      <c r="GA4058">
        <v>1</v>
      </c>
    </row>
    <row r="4059" spans="1:183" x14ac:dyDescent="0.3">
      <c r="A4059" t="s">
        <v>75</v>
      </c>
      <c r="B4059" t="s">
        <v>53</v>
      </c>
      <c r="C4059" t="s">
        <v>99</v>
      </c>
      <c r="D4059" s="6">
        <v>44811</v>
      </c>
      <c r="FZ4059">
        <v>0</v>
      </c>
      <c r="GA4059">
        <v>1</v>
      </c>
    </row>
    <row r="4060" spans="1:183" x14ac:dyDescent="0.3">
      <c r="A4060" t="s">
        <v>75</v>
      </c>
      <c r="B4060" t="s">
        <v>53</v>
      </c>
      <c r="C4060" t="s">
        <v>99</v>
      </c>
      <c r="D4060" s="6">
        <v>44812</v>
      </c>
      <c r="FZ4060">
        <v>0</v>
      </c>
      <c r="GA4060">
        <v>1</v>
      </c>
    </row>
    <row r="4061" spans="1:183" x14ac:dyDescent="0.3">
      <c r="A4061" t="s">
        <v>75</v>
      </c>
      <c r="B4061" t="s">
        <v>53</v>
      </c>
      <c r="C4061" t="s">
        <v>99</v>
      </c>
      <c r="D4061" s="6">
        <v>44813</v>
      </c>
      <c r="FZ4061">
        <v>0</v>
      </c>
      <c r="GA4061">
        <v>1</v>
      </c>
    </row>
    <row r="4062" spans="1:183" x14ac:dyDescent="0.3">
      <c r="A4062" t="s">
        <v>75</v>
      </c>
      <c r="B4062" t="s">
        <v>53</v>
      </c>
      <c r="C4062" t="s">
        <v>100</v>
      </c>
      <c r="D4062" s="6">
        <v>44753</v>
      </c>
      <c r="FZ4062">
        <v>0</v>
      </c>
      <c r="GA4062">
        <v>1</v>
      </c>
    </row>
    <row r="4063" spans="1:183" x14ac:dyDescent="0.3">
      <c r="A4063" t="s">
        <v>75</v>
      </c>
      <c r="B4063" t="s">
        <v>53</v>
      </c>
      <c r="C4063" t="s">
        <v>100</v>
      </c>
      <c r="D4063" s="6">
        <v>44758</v>
      </c>
      <c r="FZ4063">
        <v>0</v>
      </c>
      <c r="GA4063">
        <v>1</v>
      </c>
    </row>
    <row r="4064" spans="1:183" x14ac:dyDescent="0.3">
      <c r="A4064" t="s">
        <v>75</v>
      </c>
      <c r="B4064" t="s">
        <v>53</v>
      </c>
      <c r="C4064" t="s">
        <v>100</v>
      </c>
      <c r="D4064" s="6">
        <v>44759</v>
      </c>
      <c r="FZ4064">
        <v>0</v>
      </c>
      <c r="GA4064">
        <v>1</v>
      </c>
    </row>
    <row r="4065" spans="1:183" x14ac:dyDescent="0.3">
      <c r="A4065" t="s">
        <v>75</v>
      </c>
      <c r="B4065" t="s">
        <v>53</v>
      </c>
      <c r="C4065" t="s">
        <v>100</v>
      </c>
      <c r="D4065" s="6">
        <v>44766</v>
      </c>
      <c r="FZ4065">
        <v>0</v>
      </c>
      <c r="GA4065">
        <v>1</v>
      </c>
    </row>
    <row r="4066" spans="1:183" x14ac:dyDescent="0.3">
      <c r="A4066" t="s">
        <v>75</v>
      </c>
      <c r="B4066" t="s">
        <v>53</v>
      </c>
      <c r="C4066" t="s">
        <v>100</v>
      </c>
      <c r="D4066" s="6">
        <v>44771</v>
      </c>
      <c r="FZ4066">
        <v>0</v>
      </c>
      <c r="GA4066">
        <v>1</v>
      </c>
    </row>
    <row r="4067" spans="1:183" x14ac:dyDescent="0.3">
      <c r="A4067" t="s">
        <v>75</v>
      </c>
      <c r="B4067" t="s">
        <v>53</v>
      </c>
      <c r="C4067" t="s">
        <v>100</v>
      </c>
      <c r="D4067" s="6">
        <v>44789</v>
      </c>
      <c r="FZ4067">
        <v>0</v>
      </c>
      <c r="GA4067">
        <v>1</v>
      </c>
    </row>
    <row r="4068" spans="1:183" x14ac:dyDescent="0.3">
      <c r="A4068" t="s">
        <v>75</v>
      </c>
      <c r="B4068" t="s">
        <v>53</v>
      </c>
      <c r="C4068" t="s">
        <v>100</v>
      </c>
      <c r="D4068" s="6">
        <v>44790</v>
      </c>
      <c r="FZ4068">
        <v>0</v>
      </c>
      <c r="GA4068">
        <v>1</v>
      </c>
    </row>
    <row r="4069" spans="1:183" x14ac:dyDescent="0.3">
      <c r="A4069" t="s">
        <v>75</v>
      </c>
      <c r="B4069" t="s">
        <v>53</v>
      </c>
      <c r="C4069" t="s">
        <v>100</v>
      </c>
      <c r="D4069" s="6">
        <v>44792</v>
      </c>
      <c r="FZ4069">
        <v>0</v>
      </c>
      <c r="GA4069">
        <v>1</v>
      </c>
    </row>
    <row r="4070" spans="1:183" x14ac:dyDescent="0.3">
      <c r="A4070" t="s">
        <v>75</v>
      </c>
      <c r="B4070" t="s">
        <v>53</v>
      </c>
      <c r="C4070" t="s">
        <v>100</v>
      </c>
      <c r="D4070" s="6">
        <v>44806</v>
      </c>
      <c r="FZ4070">
        <v>0</v>
      </c>
      <c r="GA4070">
        <v>1</v>
      </c>
    </row>
    <row r="4071" spans="1:183" x14ac:dyDescent="0.3">
      <c r="A4071" t="s">
        <v>75</v>
      </c>
      <c r="B4071" t="s">
        <v>53</v>
      </c>
      <c r="C4071" t="s">
        <v>100</v>
      </c>
      <c r="D4071" s="6">
        <v>44809</v>
      </c>
      <c r="FZ4071">
        <v>0</v>
      </c>
      <c r="GA4071">
        <v>1</v>
      </c>
    </row>
    <row r="4072" spans="1:183" x14ac:dyDescent="0.3">
      <c r="A4072" t="s">
        <v>75</v>
      </c>
      <c r="B4072" t="s">
        <v>53</v>
      </c>
      <c r="C4072" t="s">
        <v>100</v>
      </c>
      <c r="D4072" s="6">
        <v>44810</v>
      </c>
      <c r="FZ4072">
        <v>0</v>
      </c>
      <c r="GA4072">
        <v>1</v>
      </c>
    </row>
    <row r="4073" spans="1:183" x14ac:dyDescent="0.3">
      <c r="A4073" t="s">
        <v>75</v>
      </c>
      <c r="B4073" t="s">
        <v>53</v>
      </c>
      <c r="C4073" t="s">
        <v>100</v>
      </c>
      <c r="D4073" s="6">
        <v>44811</v>
      </c>
      <c r="FZ4073">
        <v>0</v>
      </c>
      <c r="GA4073">
        <v>1</v>
      </c>
    </row>
    <row r="4074" spans="1:183" x14ac:dyDescent="0.3">
      <c r="A4074" t="s">
        <v>75</v>
      </c>
      <c r="B4074" t="s">
        <v>53</v>
      </c>
      <c r="C4074" t="s">
        <v>100</v>
      </c>
      <c r="D4074" s="6">
        <v>44812</v>
      </c>
      <c r="FZ4074">
        <v>0</v>
      </c>
      <c r="GA4074">
        <v>1</v>
      </c>
    </row>
    <row r="4075" spans="1:183" x14ac:dyDescent="0.3">
      <c r="A4075" t="s">
        <v>75</v>
      </c>
      <c r="B4075" t="s">
        <v>53</v>
      </c>
      <c r="C4075" t="s">
        <v>100</v>
      </c>
      <c r="D4075" s="6">
        <v>44813</v>
      </c>
      <c r="FZ4075">
        <v>0</v>
      </c>
      <c r="GA4075">
        <v>1</v>
      </c>
    </row>
    <row r="4076" spans="1:183" x14ac:dyDescent="0.3">
      <c r="A4076" t="s">
        <v>75</v>
      </c>
      <c r="B4076" t="s">
        <v>53</v>
      </c>
      <c r="C4076" t="s">
        <v>54</v>
      </c>
      <c r="D4076" s="6">
        <v>44753</v>
      </c>
      <c r="FZ4076">
        <v>0</v>
      </c>
      <c r="GA4076">
        <v>1</v>
      </c>
    </row>
    <row r="4077" spans="1:183" x14ac:dyDescent="0.3">
      <c r="A4077" t="s">
        <v>75</v>
      </c>
      <c r="B4077" t="s">
        <v>53</v>
      </c>
      <c r="C4077" t="s">
        <v>54</v>
      </c>
      <c r="D4077" s="6">
        <v>44758</v>
      </c>
      <c r="FZ4077">
        <v>0</v>
      </c>
      <c r="GA4077">
        <v>1</v>
      </c>
    </row>
    <row r="4078" spans="1:183" x14ac:dyDescent="0.3">
      <c r="A4078" t="s">
        <v>75</v>
      </c>
      <c r="B4078" t="s">
        <v>53</v>
      </c>
      <c r="C4078" t="s">
        <v>54</v>
      </c>
      <c r="D4078" s="6">
        <v>44759</v>
      </c>
      <c r="FZ4078">
        <v>0</v>
      </c>
      <c r="GA4078">
        <v>1</v>
      </c>
    </row>
    <row r="4079" spans="1:183" x14ac:dyDescent="0.3">
      <c r="A4079" t="s">
        <v>75</v>
      </c>
      <c r="B4079" t="s">
        <v>53</v>
      </c>
      <c r="C4079" t="s">
        <v>54</v>
      </c>
      <c r="D4079" s="6">
        <v>44766</v>
      </c>
      <c r="FZ4079">
        <v>0</v>
      </c>
      <c r="GA4079">
        <v>1</v>
      </c>
    </row>
    <row r="4080" spans="1:183" x14ac:dyDescent="0.3">
      <c r="A4080" t="s">
        <v>75</v>
      </c>
      <c r="B4080" t="s">
        <v>53</v>
      </c>
      <c r="C4080" t="s">
        <v>54</v>
      </c>
      <c r="D4080" s="6">
        <v>44771</v>
      </c>
      <c r="FZ4080">
        <v>0</v>
      </c>
      <c r="GA4080">
        <v>1</v>
      </c>
    </row>
    <row r="4081" spans="1:183" x14ac:dyDescent="0.3">
      <c r="A4081" t="s">
        <v>75</v>
      </c>
      <c r="B4081" t="s">
        <v>53</v>
      </c>
      <c r="C4081" t="s">
        <v>54</v>
      </c>
      <c r="D4081" s="6">
        <v>44789</v>
      </c>
      <c r="E4081" s="46">
        <v>18</v>
      </c>
      <c r="F4081">
        <v>19</v>
      </c>
      <c r="G4081">
        <v>18</v>
      </c>
      <c r="H4081">
        <v>19</v>
      </c>
      <c r="I4081">
        <v>6249</v>
      </c>
      <c r="J4081">
        <v>66411</v>
      </c>
      <c r="K4081">
        <v>0.97000220000000004</v>
      </c>
      <c r="L4081">
        <v>0.8473929</v>
      </c>
      <c r="M4081">
        <v>0.72420490000000004</v>
      </c>
      <c r="N4081">
        <v>0.64427540000000005</v>
      </c>
      <c r="O4081">
        <v>0.60783200000000004</v>
      </c>
      <c r="P4081">
        <v>0.58438710000000005</v>
      </c>
      <c r="Q4081">
        <v>0.60828040000000005</v>
      </c>
      <c r="R4081">
        <v>0.58907469999999995</v>
      </c>
      <c r="S4081">
        <v>0.54897980000000002</v>
      </c>
      <c r="T4081">
        <v>0.54362730000000004</v>
      </c>
      <c r="U4081">
        <v>0.56507949999999996</v>
      </c>
      <c r="V4081">
        <v>0.63879699999999995</v>
      </c>
      <c r="W4081">
        <v>0.78740670000000001</v>
      </c>
      <c r="X4081">
        <v>1.024762</v>
      </c>
      <c r="Y4081">
        <v>1.3565700000000001</v>
      </c>
      <c r="Z4081">
        <v>1.6725300000000001</v>
      </c>
      <c r="AA4081">
        <v>1.9472039999999999</v>
      </c>
      <c r="AB4081">
        <v>2.2274590000000001</v>
      </c>
      <c r="AC4081">
        <v>2.346778</v>
      </c>
      <c r="AD4081">
        <v>2.236424</v>
      </c>
      <c r="AE4081">
        <v>2.0237539999999998</v>
      </c>
      <c r="AF4081">
        <v>1.868884</v>
      </c>
      <c r="AG4081">
        <v>1.581102</v>
      </c>
      <c r="AH4081">
        <v>1.3240879999999999</v>
      </c>
      <c r="AI4081">
        <v>1.4744500000000001E-2</v>
      </c>
      <c r="AJ4081">
        <v>3.2832300000000002E-2</v>
      </c>
      <c r="AK4081">
        <v>-6.5400000000000004E-5</v>
      </c>
      <c r="AL4081">
        <v>-1.31824E-2</v>
      </c>
      <c r="AM4081">
        <v>-1.49216E-2</v>
      </c>
      <c r="AN4081">
        <v>-1.05921E-2</v>
      </c>
      <c r="AO4081">
        <v>-1.8887999999999999E-3</v>
      </c>
      <c r="AP4081">
        <v>-2.7929999999999999E-3</v>
      </c>
      <c r="AQ4081">
        <v>-4.3016E-3</v>
      </c>
      <c r="AR4081">
        <v>-5.4933999999999998E-3</v>
      </c>
      <c r="AS4081">
        <v>-1.49476E-2</v>
      </c>
      <c r="AT4081">
        <v>-1.8950100000000001E-2</v>
      </c>
      <c r="AU4081">
        <v>-2.82495E-2</v>
      </c>
      <c r="AV4081">
        <v>-2.8658999999999998E-3</v>
      </c>
      <c r="AW4081">
        <v>2.3937799999999999E-2</v>
      </c>
      <c r="AX4081">
        <v>-1.8401899999999999E-2</v>
      </c>
      <c r="AY4081">
        <v>-4.95986E-2</v>
      </c>
      <c r="AZ4081">
        <v>0.2858176</v>
      </c>
      <c r="BA4081">
        <v>0.30878119999999998</v>
      </c>
      <c r="BB4081">
        <v>-0.166912</v>
      </c>
      <c r="BC4081">
        <v>-0.17328660000000001</v>
      </c>
      <c r="BD4081">
        <v>-0.13451589999999999</v>
      </c>
      <c r="BE4081">
        <v>-0.1022916</v>
      </c>
      <c r="BF4081">
        <v>-3.7571500000000001E-2</v>
      </c>
      <c r="BG4081">
        <v>2.7839900000000001E-2</v>
      </c>
      <c r="BH4081">
        <v>4.5640899999999998E-2</v>
      </c>
      <c r="BI4081">
        <v>1.1638600000000001E-2</v>
      </c>
      <c r="BJ4081">
        <v>-2.9532E-3</v>
      </c>
      <c r="BK4081">
        <v>-5.4431000000000002E-3</v>
      </c>
      <c r="BL4081">
        <v>-2.7364999999999998E-3</v>
      </c>
      <c r="BM4081">
        <v>4.7314999999999996E-3</v>
      </c>
      <c r="BN4081">
        <v>3.1392999999999998E-3</v>
      </c>
      <c r="BO4081">
        <v>2.3341E-3</v>
      </c>
      <c r="BP4081">
        <v>2.0487999999999999E-3</v>
      </c>
      <c r="BQ4081">
        <v>-7.2890999999999997E-3</v>
      </c>
      <c r="BR4081">
        <v>-1.0430500000000001E-2</v>
      </c>
      <c r="BS4081">
        <v>-1.79892E-2</v>
      </c>
      <c r="BT4081">
        <v>9.5209999999999999E-3</v>
      </c>
      <c r="BU4081">
        <v>3.8699400000000002E-2</v>
      </c>
      <c r="BV4081">
        <v>-2.3885999999999998E-3</v>
      </c>
      <c r="BW4081">
        <v>-3.2243899999999999E-2</v>
      </c>
      <c r="BX4081">
        <v>0.30275220000000003</v>
      </c>
      <c r="BY4081">
        <v>0.32596190000000003</v>
      </c>
      <c r="BZ4081">
        <v>-0.14873729999999999</v>
      </c>
      <c r="CA4081">
        <v>-0.15611230000000001</v>
      </c>
      <c r="CB4081">
        <v>-0.1181793</v>
      </c>
      <c r="CC4081">
        <v>-8.6963499999999999E-2</v>
      </c>
      <c r="CD4081">
        <v>-2.3384100000000001E-2</v>
      </c>
      <c r="CE4081">
        <v>3.6909699999999997E-2</v>
      </c>
      <c r="CF4081">
        <v>5.4512199999999997E-2</v>
      </c>
      <c r="CG4081">
        <v>1.97448E-2</v>
      </c>
      <c r="CH4081">
        <v>4.1314999999999998E-3</v>
      </c>
      <c r="CI4081">
        <v>1.1217E-3</v>
      </c>
      <c r="CJ4081">
        <v>2.7041999999999999E-3</v>
      </c>
      <c r="CK4081">
        <v>9.3165999999999995E-3</v>
      </c>
      <c r="CL4081">
        <v>7.2480000000000001E-3</v>
      </c>
      <c r="CM4081">
        <v>6.9300000000000004E-3</v>
      </c>
      <c r="CN4081">
        <v>7.2725999999999997E-3</v>
      </c>
      <c r="CO4081">
        <v>-1.9848000000000001E-3</v>
      </c>
      <c r="CP4081">
        <v>-4.5297999999999996E-3</v>
      </c>
      <c r="CQ4081">
        <v>-1.0883E-2</v>
      </c>
      <c r="CR4081">
        <v>1.81002E-2</v>
      </c>
      <c r="CS4081">
        <v>4.89232E-2</v>
      </c>
      <c r="CT4081">
        <v>8.7022000000000002E-3</v>
      </c>
      <c r="CU4081">
        <v>-2.0224099999999998E-2</v>
      </c>
      <c r="CV4081">
        <v>0.31448100000000001</v>
      </c>
      <c r="CW4081">
        <v>0.33786110000000003</v>
      </c>
      <c r="CX4081">
        <v>-0.13614950000000001</v>
      </c>
      <c r="CY4081">
        <v>-0.1442175</v>
      </c>
      <c r="CZ4081">
        <v>-0.1068646</v>
      </c>
      <c r="DA4081">
        <v>-7.6347300000000007E-2</v>
      </c>
      <c r="DB4081">
        <v>-1.3557899999999999E-2</v>
      </c>
      <c r="DC4081">
        <v>4.59795E-2</v>
      </c>
      <c r="DD4081">
        <v>6.3383400000000006E-2</v>
      </c>
      <c r="DE4081">
        <v>2.7851000000000001E-2</v>
      </c>
      <c r="DF4081">
        <v>1.1216200000000001E-2</v>
      </c>
      <c r="DG4081">
        <v>7.6864999999999998E-3</v>
      </c>
      <c r="DH4081">
        <v>8.1449999999999995E-3</v>
      </c>
      <c r="DI4081">
        <v>1.3901699999999999E-2</v>
      </c>
      <c r="DJ4081">
        <v>1.13568E-2</v>
      </c>
      <c r="DK4081">
        <v>1.15259E-2</v>
      </c>
      <c r="DL4081">
        <v>1.24963E-2</v>
      </c>
      <c r="DM4081">
        <v>3.3195E-3</v>
      </c>
      <c r="DN4081">
        <v>1.3709E-3</v>
      </c>
      <c r="DO4081">
        <v>-3.7767E-3</v>
      </c>
      <c r="DP4081">
        <v>2.6679399999999999E-2</v>
      </c>
      <c r="DQ4081">
        <v>5.9146999999999998E-2</v>
      </c>
      <c r="DR4081">
        <v>1.9793000000000002E-2</v>
      </c>
      <c r="DS4081">
        <v>-8.2042999999999994E-3</v>
      </c>
      <c r="DT4081">
        <v>0.32620979999999999</v>
      </c>
      <c r="DU4081">
        <v>0.34976040000000003</v>
      </c>
      <c r="DV4081">
        <v>-0.1235617</v>
      </c>
      <c r="DW4081">
        <v>-0.13232260000000001</v>
      </c>
      <c r="DX4081">
        <v>-9.5549899999999993E-2</v>
      </c>
      <c r="DY4081">
        <v>-6.5731100000000001E-2</v>
      </c>
      <c r="DZ4081">
        <v>-3.7317000000000001E-3</v>
      </c>
      <c r="EA4081">
        <v>5.90749E-2</v>
      </c>
      <c r="EB4081">
        <v>7.6192099999999999E-2</v>
      </c>
      <c r="EC4081">
        <v>3.9555100000000003E-2</v>
      </c>
      <c r="ED4081">
        <v>2.14454E-2</v>
      </c>
      <c r="EE4081">
        <v>1.7165E-2</v>
      </c>
      <c r="EF4081">
        <v>1.60006E-2</v>
      </c>
      <c r="EG4081">
        <v>2.0521999999999999E-2</v>
      </c>
      <c r="EH4081">
        <v>1.7289100000000002E-2</v>
      </c>
      <c r="EI4081">
        <v>1.8161699999999999E-2</v>
      </c>
      <c r="EJ4081">
        <v>2.00386E-2</v>
      </c>
      <c r="EK4081">
        <v>1.0978E-2</v>
      </c>
      <c r="EL4081">
        <v>9.8905E-3</v>
      </c>
      <c r="EM4081">
        <v>6.4834999999999997E-3</v>
      </c>
      <c r="EN4081">
        <v>3.9066299999999998E-2</v>
      </c>
      <c r="EO4081">
        <v>7.3908600000000005E-2</v>
      </c>
      <c r="EP4081">
        <v>3.5806299999999999E-2</v>
      </c>
      <c r="EQ4081">
        <v>9.1503999999999995E-3</v>
      </c>
      <c r="ER4081">
        <v>0.34314430000000001</v>
      </c>
      <c r="ES4081">
        <v>0.36694110000000002</v>
      </c>
      <c r="ET4081">
        <v>-0.10538690000000001</v>
      </c>
      <c r="EU4081">
        <v>-0.1151483</v>
      </c>
      <c r="EV4081">
        <v>-7.92133E-2</v>
      </c>
      <c r="EW4081">
        <v>-5.0403000000000003E-2</v>
      </c>
      <c r="EX4081">
        <v>1.04557E-2</v>
      </c>
      <c r="EY4081">
        <v>67.502830000000003</v>
      </c>
      <c r="EZ4081">
        <v>65.783140000000003</v>
      </c>
      <c r="FA4081">
        <v>64.78031</v>
      </c>
      <c r="FB4081">
        <v>63.28031</v>
      </c>
      <c r="FC4081">
        <v>62.28031</v>
      </c>
      <c r="FD4081">
        <v>61.556089999999998</v>
      </c>
      <c r="FE4081">
        <v>61.501130000000003</v>
      </c>
      <c r="FF4081">
        <v>64.276920000000004</v>
      </c>
      <c r="FG4081">
        <v>68.556659999999994</v>
      </c>
      <c r="FH4081">
        <v>73.28201</v>
      </c>
      <c r="FI4081">
        <v>77.701340000000002</v>
      </c>
      <c r="FJ4081">
        <v>82.204170000000005</v>
      </c>
      <c r="FK4081">
        <v>87.646379999999994</v>
      </c>
      <c r="FL4081">
        <v>92.061750000000004</v>
      </c>
      <c r="FM4081">
        <v>94.921599999999998</v>
      </c>
      <c r="FN4081">
        <v>96.229309999999998</v>
      </c>
      <c r="FO4081">
        <v>95.561750000000004</v>
      </c>
      <c r="FP4081">
        <v>91.84093</v>
      </c>
      <c r="FQ4081">
        <v>88.924989999999994</v>
      </c>
      <c r="FR4081">
        <v>84.453519999999997</v>
      </c>
      <c r="FS4081">
        <v>80.314499999999995</v>
      </c>
      <c r="FT4081">
        <v>76.86833</v>
      </c>
      <c r="FU4081">
        <v>74.645250000000004</v>
      </c>
      <c r="FV4081">
        <v>72.785970000000006</v>
      </c>
      <c r="FW4081">
        <v>0.16414190000000001</v>
      </c>
      <c r="FX4081">
        <v>1.59306E-2</v>
      </c>
      <c r="FY4081">
        <v>1.59306E-2</v>
      </c>
      <c r="FZ4081">
        <v>0</v>
      </c>
      <c r="GA4081">
        <v>0</v>
      </c>
    </row>
    <row r="4082" spans="1:183" x14ac:dyDescent="0.3">
      <c r="A4082" t="s">
        <v>75</v>
      </c>
      <c r="B4082" t="s">
        <v>53</v>
      </c>
      <c r="C4082" t="s">
        <v>54</v>
      </c>
      <c r="D4082" s="6">
        <v>44790</v>
      </c>
      <c r="E4082" s="46">
        <v>17</v>
      </c>
      <c r="F4082">
        <v>19</v>
      </c>
      <c r="G4082">
        <v>18</v>
      </c>
      <c r="H4082">
        <v>19</v>
      </c>
      <c r="I4082">
        <v>5560</v>
      </c>
      <c r="J4082">
        <v>66395</v>
      </c>
      <c r="K4082">
        <v>1.14859</v>
      </c>
      <c r="L4082">
        <v>0.96907330000000003</v>
      </c>
      <c r="M4082">
        <v>0.8410128</v>
      </c>
      <c r="N4082">
        <v>0.74783860000000002</v>
      </c>
      <c r="O4082">
        <v>0.68699569999999999</v>
      </c>
      <c r="P4082">
        <v>0.66851450000000001</v>
      </c>
      <c r="Q4082">
        <v>0.68764130000000001</v>
      </c>
      <c r="R4082">
        <v>0.68348909999999996</v>
      </c>
      <c r="S4082">
        <v>0.63483880000000004</v>
      </c>
      <c r="T4082">
        <v>0.64790840000000005</v>
      </c>
      <c r="U4082">
        <v>0.66831569999999996</v>
      </c>
      <c r="V4082">
        <v>0.77237219999999995</v>
      </c>
      <c r="W4082">
        <v>0.89275780000000005</v>
      </c>
      <c r="X4082">
        <v>0.98883549999999998</v>
      </c>
      <c r="Y4082">
        <v>1.1045199999999999</v>
      </c>
      <c r="Z4082">
        <v>1.221268</v>
      </c>
      <c r="AA4082">
        <v>1.2887249999999999</v>
      </c>
      <c r="AB4082">
        <v>1.507263</v>
      </c>
      <c r="AC4082">
        <v>1.666892</v>
      </c>
      <c r="AD4082">
        <v>1.6086370000000001</v>
      </c>
      <c r="AE4082">
        <v>1.519466</v>
      </c>
      <c r="AF4082">
        <v>1.4399900000000001</v>
      </c>
      <c r="AG4082">
        <v>1.26013</v>
      </c>
      <c r="AH4082">
        <v>1.052419</v>
      </c>
      <c r="AI4082">
        <v>-1.32485E-2</v>
      </c>
      <c r="AJ4082">
        <v>-1.8732200000000001E-2</v>
      </c>
      <c r="AK4082">
        <v>-1.9021300000000001E-2</v>
      </c>
      <c r="AL4082">
        <v>-9.9839999999999998E-3</v>
      </c>
      <c r="AM4082">
        <v>-1.3706400000000001E-2</v>
      </c>
      <c r="AN4082">
        <v>3.2620000000000001E-4</v>
      </c>
      <c r="AO4082">
        <v>2.6002999999999998E-3</v>
      </c>
      <c r="AP4082">
        <v>5.7435999999999997E-3</v>
      </c>
      <c r="AQ4082">
        <v>2.2458000000000001E-3</v>
      </c>
      <c r="AR4082">
        <v>3.8984000000000002E-3</v>
      </c>
      <c r="AS4082">
        <v>-4.0714000000000002E-3</v>
      </c>
      <c r="AT4082">
        <v>-9.9219000000000009E-3</v>
      </c>
      <c r="AU4082">
        <v>-3.4571999999999999E-2</v>
      </c>
      <c r="AV4082">
        <v>-3.4016299999999999E-2</v>
      </c>
      <c r="AW4082">
        <v>-2.1599799999999999E-2</v>
      </c>
      <c r="AX4082">
        <v>-6.0449599999999999E-2</v>
      </c>
      <c r="AY4082">
        <v>9.9886799999999998E-2</v>
      </c>
      <c r="AZ4082">
        <v>0.13429859999999999</v>
      </c>
      <c r="BA4082">
        <v>0.130217</v>
      </c>
      <c r="BB4082">
        <v>-0.17787439999999999</v>
      </c>
      <c r="BC4082">
        <v>-9.7906499999999994E-2</v>
      </c>
      <c r="BD4082">
        <v>-6.4767699999999997E-2</v>
      </c>
      <c r="BE4082">
        <v>-2.6346399999999999E-2</v>
      </c>
      <c r="BF4082">
        <v>-1.0537700000000001E-2</v>
      </c>
      <c r="BG4082">
        <v>1.3198000000000001E-3</v>
      </c>
      <c r="BH4082">
        <v>-5.0064999999999997E-3</v>
      </c>
      <c r="BI4082">
        <v>-6.3504E-3</v>
      </c>
      <c r="BJ4082">
        <v>1.5658E-3</v>
      </c>
      <c r="BK4082">
        <v>-3.1916000000000002E-3</v>
      </c>
      <c r="BL4082">
        <v>9.1594999999999992E-3</v>
      </c>
      <c r="BM4082">
        <v>1.07562E-2</v>
      </c>
      <c r="BN4082">
        <v>1.35859E-2</v>
      </c>
      <c r="BO4082">
        <v>1.0241500000000001E-2</v>
      </c>
      <c r="BP4082">
        <v>1.24963E-2</v>
      </c>
      <c r="BQ4082">
        <v>4.8215999999999997E-3</v>
      </c>
      <c r="BR4082">
        <v>2.2259999999999999E-4</v>
      </c>
      <c r="BS4082">
        <v>-2.28725E-2</v>
      </c>
      <c r="BT4082">
        <v>-2.1341200000000001E-2</v>
      </c>
      <c r="BU4082">
        <v>-8.3540999999999997E-3</v>
      </c>
      <c r="BV4082">
        <v>-4.6141599999999998E-2</v>
      </c>
      <c r="BW4082">
        <v>0.11330659999999999</v>
      </c>
      <c r="BX4082">
        <v>0.14826420000000001</v>
      </c>
      <c r="BY4082">
        <v>0.14458570000000001</v>
      </c>
      <c r="BZ4082">
        <v>-0.16271640000000001</v>
      </c>
      <c r="CA4082">
        <v>-8.3819599999999994E-2</v>
      </c>
      <c r="CB4082">
        <v>-5.1335400000000003E-2</v>
      </c>
      <c r="CC4082">
        <v>-1.3558199999999999E-2</v>
      </c>
      <c r="CD4082">
        <v>1.5064E-3</v>
      </c>
      <c r="CE4082">
        <v>1.14097E-2</v>
      </c>
      <c r="CF4082">
        <v>4.4999000000000003E-3</v>
      </c>
      <c r="CG4082">
        <v>2.4253E-3</v>
      </c>
      <c r="CH4082">
        <v>9.5651E-3</v>
      </c>
      <c r="CI4082">
        <v>4.0908999999999997E-3</v>
      </c>
      <c r="CJ4082">
        <v>1.52774E-2</v>
      </c>
      <c r="CK4082">
        <v>1.64049E-2</v>
      </c>
      <c r="CL4082">
        <v>1.90174E-2</v>
      </c>
      <c r="CM4082">
        <v>1.57793E-2</v>
      </c>
      <c r="CN4082">
        <v>1.8451200000000001E-2</v>
      </c>
      <c r="CO4082">
        <v>1.09809E-2</v>
      </c>
      <c r="CP4082">
        <v>7.2487000000000003E-3</v>
      </c>
      <c r="CQ4082">
        <v>-1.47694E-2</v>
      </c>
      <c r="CR4082">
        <v>-1.2562500000000001E-2</v>
      </c>
      <c r="CS4082">
        <v>8.1990000000000003E-4</v>
      </c>
      <c r="CT4082">
        <v>-3.6231899999999997E-2</v>
      </c>
      <c r="CU4082">
        <v>0.1226011</v>
      </c>
      <c r="CV4082">
        <v>0.15793660000000001</v>
      </c>
      <c r="CW4082">
        <v>0.15453729999999999</v>
      </c>
      <c r="CX4082">
        <v>-0.1522181</v>
      </c>
      <c r="CY4082">
        <v>-7.4063100000000007E-2</v>
      </c>
      <c r="CZ4082">
        <v>-4.2032199999999999E-2</v>
      </c>
      <c r="DA4082">
        <v>-4.7012E-3</v>
      </c>
      <c r="DB4082">
        <v>9.8480000000000009E-3</v>
      </c>
      <c r="DC4082">
        <v>2.1499600000000001E-2</v>
      </c>
      <c r="DD4082">
        <v>1.4006299999999999E-2</v>
      </c>
      <c r="DE4082">
        <v>1.12011E-2</v>
      </c>
      <c r="DF4082">
        <v>1.75645E-2</v>
      </c>
      <c r="DG4082">
        <v>1.1373400000000001E-2</v>
      </c>
      <c r="DH4082">
        <v>2.1395299999999999E-2</v>
      </c>
      <c r="DI4082">
        <v>2.20536E-2</v>
      </c>
      <c r="DJ4082">
        <v>2.4448899999999999E-2</v>
      </c>
      <c r="DK4082">
        <v>2.1316999999999999E-2</v>
      </c>
      <c r="DL4082">
        <v>2.4406199999999999E-2</v>
      </c>
      <c r="DM4082">
        <v>1.7140200000000001E-2</v>
      </c>
      <c r="DN4082">
        <v>1.4274800000000001E-2</v>
      </c>
      <c r="DO4082">
        <v>-6.6664000000000003E-3</v>
      </c>
      <c r="DP4082">
        <v>-3.7837000000000001E-3</v>
      </c>
      <c r="DQ4082">
        <v>9.9939E-3</v>
      </c>
      <c r="DR4082">
        <v>-2.63222E-2</v>
      </c>
      <c r="DS4082">
        <v>0.1318956</v>
      </c>
      <c r="DT4082">
        <v>0.16760910000000001</v>
      </c>
      <c r="DU4082">
        <v>0.164489</v>
      </c>
      <c r="DV4082">
        <v>-0.1417197</v>
      </c>
      <c r="DW4082">
        <v>-6.4306600000000005E-2</v>
      </c>
      <c r="DX4082">
        <v>-3.2729099999999997E-2</v>
      </c>
      <c r="DY4082">
        <v>4.1558000000000003E-3</v>
      </c>
      <c r="DZ4082">
        <v>1.81897E-2</v>
      </c>
      <c r="EA4082">
        <v>3.6067799999999997E-2</v>
      </c>
      <c r="EB4082">
        <v>2.7732E-2</v>
      </c>
      <c r="EC4082">
        <v>2.3871900000000001E-2</v>
      </c>
      <c r="ED4082">
        <v>2.91142E-2</v>
      </c>
      <c r="EE4082">
        <v>2.18882E-2</v>
      </c>
      <c r="EF4082">
        <v>3.0228600000000001E-2</v>
      </c>
      <c r="EG4082">
        <v>3.02095E-2</v>
      </c>
      <c r="EH4082">
        <v>3.2291199999999999E-2</v>
      </c>
      <c r="EI4082">
        <v>2.9312700000000001E-2</v>
      </c>
      <c r="EJ4082">
        <v>3.3004100000000001E-2</v>
      </c>
      <c r="EK4082">
        <v>2.6033299999999999E-2</v>
      </c>
      <c r="EL4082">
        <v>2.4419400000000001E-2</v>
      </c>
      <c r="EM4082">
        <v>5.0331000000000004E-3</v>
      </c>
      <c r="EN4082">
        <v>8.8912999999999996E-3</v>
      </c>
      <c r="EO4082">
        <v>2.3239699999999999E-2</v>
      </c>
      <c r="EP4082">
        <v>-1.20141E-2</v>
      </c>
      <c r="EQ4082">
        <v>0.14531530000000001</v>
      </c>
      <c r="ER4082">
        <v>0.1815746</v>
      </c>
      <c r="ES4082">
        <v>0.17885760000000001</v>
      </c>
      <c r="ET4082">
        <v>-0.1265617</v>
      </c>
      <c r="EU4082">
        <v>-5.0219800000000002E-2</v>
      </c>
      <c r="EV4082">
        <v>-1.9296799999999999E-2</v>
      </c>
      <c r="EW4082">
        <v>1.6943900000000001E-2</v>
      </c>
      <c r="EX4082">
        <v>3.0233699999999999E-2</v>
      </c>
      <c r="EY4082">
        <v>70.785309999999996</v>
      </c>
      <c r="EZ4082">
        <v>69.427019999999999</v>
      </c>
      <c r="FA4082">
        <v>68.428290000000004</v>
      </c>
      <c r="FB4082">
        <v>68.28595</v>
      </c>
      <c r="FC4082">
        <v>68.284040000000005</v>
      </c>
      <c r="FD4082">
        <v>67.868459999999999</v>
      </c>
      <c r="FE4082">
        <v>67.508260000000007</v>
      </c>
      <c r="FF4082">
        <v>67.506990000000002</v>
      </c>
      <c r="FG4082">
        <v>70.285309999999996</v>
      </c>
      <c r="FH4082">
        <v>72.872280000000003</v>
      </c>
      <c r="FI4082">
        <v>76.229299999999995</v>
      </c>
      <c r="FJ4082">
        <v>80.446529999999996</v>
      </c>
      <c r="FK4082">
        <v>79.208510000000004</v>
      </c>
      <c r="FL4082">
        <v>80.563000000000002</v>
      </c>
      <c r="FM4082">
        <v>81.644880000000001</v>
      </c>
      <c r="FN4082">
        <v>80.646789999999996</v>
      </c>
      <c r="FO4082">
        <v>82.28595</v>
      </c>
      <c r="FP4082">
        <v>82.205340000000007</v>
      </c>
      <c r="FQ4082">
        <v>79.787850000000006</v>
      </c>
      <c r="FR4082">
        <v>76.205969999999994</v>
      </c>
      <c r="FS4082">
        <v>71.426379999999995</v>
      </c>
      <c r="FT4082">
        <v>68.066810000000004</v>
      </c>
      <c r="FU4082">
        <v>66.787850000000006</v>
      </c>
      <c r="FV4082">
        <v>65.789119999999997</v>
      </c>
      <c r="FW4082">
        <v>0.16326460000000001</v>
      </c>
      <c r="FX4082">
        <v>1.0617E-2</v>
      </c>
      <c r="FY4082">
        <v>1.3232000000000001E-2</v>
      </c>
      <c r="FZ4082">
        <v>0</v>
      </c>
      <c r="GA4082">
        <v>0</v>
      </c>
    </row>
    <row r="4083" spans="1:183" x14ac:dyDescent="0.3">
      <c r="A4083" t="s">
        <v>75</v>
      </c>
      <c r="B4083" t="s">
        <v>53</v>
      </c>
      <c r="C4083" t="s">
        <v>54</v>
      </c>
      <c r="D4083" s="6">
        <v>44792</v>
      </c>
      <c r="FZ4083">
        <v>0</v>
      </c>
      <c r="GA4083">
        <v>1</v>
      </c>
    </row>
    <row r="4084" spans="1:183" x14ac:dyDescent="0.3">
      <c r="A4084" t="s">
        <v>75</v>
      </c>
      <c r="B4084" t="s">
        <v>53</v>
      </c>
      <c r="C4084" t="s">
        <v>54</v>
      </c>
      <c r="D4084" s="6">
        <v>44806</v>
      </c>
      <c r="FZ4084">
        <v>0</v>
      </c>
      <c r="GA4084">
        <v>1</v>
      </c>
    </row>
    <row r="4085" spans="1:183" x14ac:dyDescent="0.3">
      <c r="A4085" t="s">
        <v>75</v>
      </c>
      <c r="B4085" t="s">
        <v>53</v>
      </c>
      <c r="C4085" t="s">
        <v>54</v>
      </c>
      <c r="D4085" s="6">
        <v>44809</v>
      </c>
      <c r="E4085" s="46">
        <v>19</v>
      </c>
      <c r="F4085">
        <v>22</v>
      </c>
      <c r="G4085">
        <v>19</v>
      </c>
      <c r="H4085">
        <v>20</v>
      </c>
      <c r="I4085">
        <v>6225</v>
      </c>
      <c r="J4085">
        <v>66062</v>
      </c>
      <c r="K4085">
        <v>1.2088939999999999</v>
      </c>
      <c r="L4085">
        <v>1.03312</v>
      </c>
      <c r="M4085">
        <v>0.887181</v>
      </c>
      <c r="N4085">
        <v>0.79180620000000002</v>
      </c>
      <c r="O4085">
        <v>0.72425910000000004</v>
      </c>
      <c r="P4085">
        <v>0.66504509999999994</v>
      </c>
      <c r="Q4085">
        <v>0.6464434</v>
      </c>
      <c r="R4085">
        <v>0.63464770000000004</v>
      </c>
      <c r="S4085">
        <v>0.68538809999999994</v>
      </c>
      <c r="T4085">
        <v>0.78845600000000005</v>
      </c>
      <c r="U4085">
        <v>0.99048219999999998</v>
      </c>
      <c r="V4085">
        <v>1.2407440000000001</v>
      </c>
      <c r="W4085">
        <v>1.54975</v>
      </c>
      <c r="X4085">
        <v>1.8812219999999999</v>
      </c>
      <c r="Y4085">
        <v>2.160307</v>
      </c>
      <c r="Z4085">
        <v>2.3961070000000002</v>
      </c>
      <c r="AA4085">
        <v>2.5652490000000001</v>
      </c>
      <c r="AB4085">
        <v>2.7607409999999999</v>
      </c>
      <c r="AC4085">
        <v>2.8215400000000002</v>
      </c>
      <c r="AD4085">
        <v>2.703408</v>
      </c>
      <c r="AE4085">
        <v>2.5696080000000001</v>
      </c>
      <c r="AF4085">
        <v>2.4311739999999999</v>
      </c>
      <c r="AG4085">
        <v>2.1361319999999999</v>
      </c>
      <c r="AH4085">
        <v>1.8069500000000001</v>
      </c>
      <c r="AI4085">
        <v>-1.9880000000000002E-3</v>
      </c>
      <c r="AJ4085">
        <v>3.5672E-3</v>
      </c>
      <c r="AK4085">
        <v>-1.5339500000000001E-2</v>
      </c>
      <c r="AL4085">
        <v>-5.3199999999999999E-5</v>
      </c>
      <c r="AM4085">
        <v>1.27552E-2</v>
      </c>
      <c r="AN4085">
        <v>9.2858999999999997E-3</v>
      </c>
      <c r="AO4085">
        <v>1.1215599999999999E-2</v>
      </c>
      <c r="AP4085">
        <v>-4.8834000000000004E-3</v>
      </c>
      <c r="AQ4085">
        <v>1.69722E-2</v>
      </c>
      <c r="AR4085">
        <v>1.36361E-2</v>
      </c>
      <c r="AS4085">
        <v>3.2116400000000003E-2</v>
      </c>
      <c r="AT4085">
        <v>1.76586E-2</v>
      </c>
      <c r="AU4085">
        <v>-2.24713E-2</v>
      </c>
      <c r="AV4085">
        <v>-6.5052399999999996E-2</v>
      </c>
      <c r="AW4085">
        <v>-0.14986669999999999</v>
      </c>
      <c r="AX4085">
        <v>-0.17320479999999999</v>
      </c>
      <c r="AY4085">
        <v>-0.1471114</v>
      </c>
      <c r="AZ4085">
        <v>-0.1134975</v>
      </c>
      <c r="BA4085">
        <v>0.2660399</v>
      </c>
      <c r="BB4085">
        <v>0.32006259999999997</v>
      </c>
      <c r="BC4085">
        <v>3.1159800000000001E-2</v>
      </c>
      <c r="BD4085">
        <v>-0.1226835</v>
      </c>
      <c r="BE4085">
        <v>-0.31504890000000002</v>
      </c>
      <c r="BF4085">
        <v>-0.18908150000000001</v>
      </c>
      <c r="BG4085">
        <v>1.4331699999999999E-2</v>
      </c>
      <c r="BH4085">
        <v>1.9250699999999999E-2</v>
      </c>
      <c r="BI4085">
        <v>-1.1906E-3</v>
      </c>
      <c r="BJ4085">
        <v>1.28174E-2</v>
      </c>
      <c r="BK4085">
        <v>2.4302799999999999E-2</v>
      </c>
      <c r="BL4085">
        <v>1.86167E-2</v>
      </c>
      <c r="BM4085">
        <v>1.9412800000000001E-2</v>
      </c>
      <c r="BN4085">
        <v>3.1050000000000001E-3</v>
      </c>
      <c r="BO4085">
        <v>2.61336E-2</v>
      </c>
      <c r="BP4085">
        <v>2.45679E-2</v>
      </c>
      <c r="BQ4085">
        <v>4.5835300000000002E-2</v>
      </c>
      <c r="BR4085">
        <v>3.3203299999999998E-2</v>
      </c>
      <c r="BS4085">
        <v>-4.5985000000000002E-3</v>
      </c>
      <c r="BT4085">
        <v>-4.5265E-2</v>
      </c>
      <c r="BU4085">
        <v>-0.12877250000000001</v>
      </c>
      <c r="BV4085">
        <v>-0.15127009999999999</v>
      </c>
      <c r="BW4085">
        <v>-0.1246652</v>
      </c>
      <c r="BX4085">
        <v>-9.0783100000000005E-2</v>
      </c>
      <c r="BY4085">
        <v>0.28724159999999999</v>
      </c>
      <c r="BZ4085">
        <v>0.3397712</v>
      </c>
      <c r="CA4085">
        <v>5.0519099999999997E-2</v>
      </c>
      <c r="CB4085">
        <v>-0.10347969999999999</v>
      </c>
      <c r="CC4085">
        <v>-0.294794</v>
      </c>
      <c r="CD4085">
        <v>-0.1699117</v>
      </c>
      <c r="CE4085">
        <v>2.5634799999999999E-2</v>
      </c>
      <c r="CF4085">
        <v>3.0113000000000001E-2</v>
      </c>
      <c r="CG4085">
        <v>8.6088999999999992E-3</v>
      </c>
      <c r="CH4085">
        <v>2.17316E-2</v>
      </c>
      <c r="CI4085">
        <v>3.2300700000000002E-2</v>
      </c>
      <c r="CJ4085">
        <v>2.50791E-2</v>
      </c>
      <c r="CK4085">
        <v>2.50902E-2</v>
      </c>
      <c r="CL4085">
        <v>8.6376999999999999E-3</v>
      </c>
      <c r="CM4085">
        <v>3.2478800000000002E-2</v>
      </c>
      <c r="CN4085">
        <v>3.2139300000000003E-2</v>
      </c>
      <c r="CO4085">
        <v>5.5336900000000001E-2</v>
      </c>
      <c r="CP4085">
        <v>4.3969599999999998E-2</v>
      </c>
      <c r="CQ4085">
        <v>7.7800999999999999E-3</v>
      </c>
      <c r="CR4085">
        <v>-3.1560299999999999E-2</v>
      </c>
      <c r="CS4085">
        <v>-0.11416270000000001</v>
      </c>
      <c r="CT4085">
        <v>-0.13607820000000001</v>
      </c>
      <c r="CU4085">
        <v>-0.1091191</v>
      </c>
      <c r="CV4085">
        <v>-7.5051199999999998E-2</v>
      </c>
      <c r="CW4085">
        <v>0.30192580000000002</v>
      </c>
      <c r="CX4085">
        <v>0.35342119999999999</v>
      </c>
      <c r="CY4085">
        <v>6.3927399999999995E-2</v>
      </c>
      <c r="CZ4085">
        <v>-9.0179200000000001E-2</v>
      </c>
      <c r="DA4085">
        <v>-0.2807655</v>
      </c>
      <c r="DB4085">
        <v>-0.15663469999999999</v>
      </c>
      <c r="DC4085">
        <v>3.69378E-2</v>
      </c>
      <c r="DD4085">
        <v>4.0975400000000002E-2</v>
      </c>
      <c r="DE4085">
        <v>1.8408399999999998E-2</v>
      </c>
      <c r="DF4085">
        <v>3.0645700000000001E-2</v>
      </c>
      <c r="DG4085">
        <v>4.0298500000000001E-2</v>
      </c>
      <c r="DH4085">
        <v>3.1541600000000003E-2</v>
      </c>
      <c r="DI4085">
        <v>3.0767599999999999E-2</v>
      </c>
      <c r="DJ4085">
        <v>1.41704E-2</v>
      </c>
      <c r="DK4085">
        <v>3.8823999999999997E-2</v>
      </c>
      <c r="DL4085">
        <v>3.9710599999999999E-2</v>
      </c>
      <c r="DM4085">
        <v>6.4838599999999996E-2</v>
      </c>
      <c r="DN4085">
        <v>5.4735800000000001E-2</v>
      </c>
      <c r="DO4085">
        <v>2.0158700000000002E-2</v>
      </c>
      <c r="DP4085">
        <v>-1.7855599999999999E-2</v>
      </c>
      <c r="DQ4085">
        <v>-9.9553000000000003E-2</v>
      </c>
      <c r="DR4085">
        <v>-0.1208863</v>
      </c>
      <c r="DS4085">
        <v>-9.3573000000000003E-2</v>
      </c>
      <c r="DT4085">
        <v>-5.9319200000000002E-2</v>
      </c>
      <c r="DU4085">
        <v>0.31661010000000001</v>
      </c>
      <c r="DV4085">
        <v>0.36707129999999999</v>
      </c>
      <c r="DW4085">
        <v>7.7335600000000004E-2</v>
      </c>
      <c r="DX4085">
        <v>-7.6878699999999994E-2</v>
      </c>
      <c r="DY4085">
        <v>-0.266737</v>
      </c>
      <c r="DZ4085">
        <v>-0.1433577</v>
      </c>
      <c r="EA4085">
        <v>5.3257499999999999E-2</v>
      </c>
      <c r="EB4085">
        <v>5.6658800000000002E-2</v>
      </c>
      <c r="EC4085">
        <v>3.2557299999999997E-2</v>
      </c>
      <c r="ED4085">
        <v>4.3516300000000001E-2</v>
      </c>
      <c r="EE4085">
        <v>5.1846099999999999E-2</v>
      </c>
      <c r="EF4085">
        <v>4.0872400000000003E-2</v>
      </c>
      <c r="EG4085">
        <v>3.8964800000000001E-2</v>
      </c>
      <c r="EH4085">
        <v>2.2158799999999999E-2</v>
      </c>
      <c r="EI4085">
        <v>4.7985399999999998E-2</v>
      </c>
      <c r="EJ4085">
        <v>5.0642399999999997E-2</v>
      </c>
      <c r="EK4085">
        <v>7.8557399999999999E-2</v>
      </c>
      <c r="EL4085">
        <v>7.0280499999999996E-2</v>
      </c>
      <c r="EM4085">
        <v>3.80314E-2</v>
      </c>
      <c r="EN4085">
        <v>1.9318E-3</v>
      </c>
      <c r="EO4085">
        <v>-7.8458799999999995E-2</v>
      </c>
      <c r="EP4085">
        <v>-9.8951600000000001E-2</v>
      </c>
      <c r="EQ4085">
        <v>-7.1126800000000004E-2</v>
      </c>
      <c r="ER4085">
        <v>-3.66048E-2</v>
      </c>
      <c r="ES4085">
        <v>0.3378118</v>
      </c>
      <c r="ET4085">
        <v>0.38677990000000001</v>
      </c>
      <c r="EU4085">
        <v>9.66949E-2</v>
      </c>
      <c r="EV4085">
        <v>-5.7674900000000001E-2</v>
      </c>
      <c r="EW4085">
        <v>-0.24648210000000001</v>
      </c>
      <c r="EX4085">
        <v>-0.1241879</v>
      </c>
      <c r="EY4085">
        <v>75.639139999999998</v>
      </c>
      <c r="EZ4085">
        <v>73.640429999999995</v>
      </c>
      <c r="FA4085">
        <v>72.860860000000002</v>
      </c>
      <c r="FB4085">
        <v>71.361509999999996</v>
      </c>
      <c r="FC4085">
        <v>70.583889999999997</v>
      </c>
      <c r="FD4085">
        <v>69.362160000000003</v>
      </c>
      <c r="FE4085">
        <v>68.360860000000002</v>
      </c>
      <c r="FF4085">
        <v>69.554599999999994</v>
      </c>
      <c r="FG4085">
        <v>75.748339999999999</v>
      </c>
      <c r="FH4085">
        <v>81.612449999999995</v>
      </c>
      <c r="FI4085">
        <v>86.699579999999997</v>
      </c>
      <c r="FJ4085">
        <v>91.977199999999996</v>
      </c>
      <c r="FK4085">
        <v>97.198279999999997</v>
      </c>
      <c r="FL4085">
        <v>100.4213</v>
      </c>
      <c r="FM4085">
        <v>102.28279999999999</v>
      </c>
      <c r="FN4085">
        <v>104.3368</v>
      </c>
      <c r="FO4085">
        <v>103.97790000000001</v>
      </c>
      <c r="FP4085">
        <v>101.4804</v>
      </c>
      <c r="FQ4085">
        <v>97.648870000000002</v>
      </c>
      <c r="FR4085">
        <v>93.258799999999994</v>
      </c>
      <c r="FS4085">
        <v>89.119669999999999</v>
      </c>
      <c r="FT4085">
        <v>85.090379999999996</v>
      </c>
      <c r="FU4085">
        <v>84.007140000000007</v>
      </c>
      <c r="FV4085">
        <v>83.003889999999998</v>
      </c>
      <c r="FW4085">
        <v>0.2494075</v>
      </c>
      <c r="FX4085">
        <v>1.3130899999999999E-2</v>
      </c>
      <c r="FY4085">
        <v>1.9115900000000002E-2</v>
      </c>
      <c r="FZ4085">
        <v>0</v>
      </c>
      <c r="GA4085">
        <v>0</v>
      </c>
    </row>
    <row r="4086" spans="1:183" x14ac:dyDescent="0.3">
      <c r="A4086" t="s">
        <v>75</v>
      </c>
      <c r="B4086" t="s">
        <v>53</v>
      </c>
      <c r="C4086" t="s">
        <v>54</v>
      </c>
      <c r="D4086" s="6">
        <v>44810</v>
      </c>
      <c r="E4086" s="46">
        <v>18</v>
      </c>
      <c r="F4086">
        <v>21</v>
      </c>
      <c r="G4086">
        <v>18</v>
      </c>
      <c r="H4086">
        <v>20</v>
      </c>
      <c r="I4086">
        <v>6212</v>
      </c>
      <c r="J4086">
        <v>65981</v>
      </c>
      <c r="K4086">
        <v>1.5674509999999999</v>
      </c>
      <c r="L4086">
        <v>1.3372889999999999</v>
      </c>
      <c r="M4086">
        <v>1.1607719999999999</v>
      </c>
      <c r="N4086">
        <v>1.0281070000000001</v>
      </c>
      <c r="O4086">
        <v>0.93966510000000003</v>
      </c>
      <c r="P4086">
        <v>0.88602749999999997</v>
      </c>
      <c r="Q4086">
        <v>0.90023779999999998</v>
      </c>
      <c r="R4086">
        <v>0.89472750000000001</v>
      </c>
      <c r="S4086">
        <v>0.91148260000000003</v>
      </c>
      <c r="T4086">
        <v>0.99427560000000004</v>
      </c>
      <c r="U4086">
        <v>1.185603</v>
      </c>
      <c r="V4086">
        <v>1.452429</v>
      </c>
      <c r="W4086">
        <v>1.8171660000000001</v>
      </c>
      <c r="X4086">
        <v>2.1387939999999999</v>
      </c>
      <c r="Y4086">
        <v>2.4184480000000002</v>
      </c>
      <c r="Z4086">
        <v>2.6711290000000001</v>
      </c>
      <c r="AA4086">
        <v>2.6812119999999999</v>
      </c>
      <c r="AB4086">
        <v>2.8216999999999999</v>
      </c>
      <c r="AC4086">
        <v>2.7362690000000001</v>
      </c>
      <c r="AD4086">
        <v>2.6166469999999999</v>
      </c>
      <c r="AE4086">
        <v>2.5409060000000001</v>
      </c>
      <c r="AF4086">
        <v>2.4163070000000002</v>
      </c>
      <c r="AG4086">
        <v>2.1145520000000002</v>
      </c>
      <c r="AH4086">
        <v>1.7563340000000001</v>
      </c>
      <c r="AI4086">
        <v>-0.1280462</v>
      </c>
      <c r="AJ4086">
        <v>-7.26276E-2</v>
      </c>
      <c r="AK4086">
        <v>-4.9034099999999997E-2</v>
      </c>
      <c r="AL4086">
        <v>-2.9072799999999999E-2</v>
      </c>
      <c r="AM4086">
        <v>-6.9985999999999998E-3</v>
      </c>
      <c r="AN4086">
        <v>-1.03877E-2</v>
      </c>
      <c r="AO4086">
        <v>-3.6587E-3</v>
      </c>
      <c r="AP4086">
        <v>-2.0422099999999999E-2</v>
      </c>
      <c r="AQ4086">
        <v>-4.4833199999999997E-2</v>
      </c>
      <c r="AR4086">
        <v>-7.6093599999999997E-2</v>
      </c>
      <c r="AS4086">
        <v>-0.1072912</v>
      </c>
      <c r="AT4086">
        <v>-0.1463149</v>
      </c>
      <c r="AU4086">
        <v>-0.2091816</v>
      </c>
      <c r="AV4086">
        <v>-0.3088378</v>
      </c>
      <c r="AW4086">
        <v>-0.3136505</v>
      </c>
      <c r="AX4086">
        <v>-0.32119520000000001</v>
      </c>
      <c r="AY4086">
        <v>-0.24684519999999999</v>
      </c>
      <c r="AZ4086">
        <v>0.12715779999999999</v>
      </c>
      <c r="BA4086">
        <v>0.27187909999999998</v>
      </c>
      <c r="BB4086">
        <v>0.18719179999999999</v>
      </c>
      <c r="BC4086">
        <v>-5.3432E-2</v>
      </c>
      <c r="BD4086">
        <v>-0.35954829999999999</v>
      </c>
      <c r="BE4086">
        <v>-0.28323039999999999</v>
      </c>
      <c r="BF4086">
        <v>-0.22474459999999999</v>
      </c>
      <c r="BG4086">
        <v>-0.1090917</v>
      </c>
      <c r="BH4086">
        <v>-5.4816299999999998E-2</v>
      </c>
      <c r="BI4086">
        <v>-3.2627099999999999E-2</v>
      </c>
      <c r="BJ4086">
        <v>-1.41964E-2</v>
      </c>
      <c r="BK4086">
        <v>6.8120999999999998E-3</v>
      </c>
      <c r="BL4086">
        <v>1.5870000000000001E-3</v>
      </c>
      <c r="BM4086">
        <v>7.5764999999999999E-3</v>
      </c>
      <c r="BN4086">
        <v>-9.4570999999999995E-3</v>
      </c>
      <c r="BO4086">
        <v>-3.22502E-2</v>
      </c>
      <c r="BP4086">
        <v>-6.2016099999999998E-2</v>
      </c>
      <c r="BQ4086">
        <v>-9.1469700000000001E-2</v>
      </c>
      <c r="BR4086">
        <v>-0.1284797</v>
      </c>
      <c r="BS4086">
        <v>-0.1889566</v>
      </c>
      <c r="BT4086">
        <v>-0.28693259999999998</v>
      </c>
      <c r="BU4086">
        <v>-0.29109200000000002</v>
      </c>
      <c r="BV4086">
        <v>-0.29834129999999998</v>
      </c>
      <c r="BW4086">
        <v>-0.22374269999999999</v>
      </c>
      <c r="BX4086">
        <v>0.1492414</v>
      </c>
      <c r="BY4086">
        <v>0.29404730000000001</v>
      </c>
      <c r="BZ4086">
        <v>0.2079976</v>
      </c>
      <c r="CA4086">
        <v>-3.3035200000000001E-2</v>
      </c>
      <c r="CB4086">
        <v>-0.338756</v>
      </c>
      <c r="CC4086">
        <v>-0.26342860000000001</v>
      </c>
      <c r="CD4086">
        <v>-0.2061489</v>
      </c>
      <c r="CE4086">
        <v>-9.5963900000000005E-2</v>
      </c>
      <c r="CF4086">
        <v>-4.2480200000000003E-2</v>
      </c>
      <c r="CG4086">
        <v>-2.1263600000000001E-2</v>
      </c>
      <c r="CH4086">
        <v>-3.8931E-3</v>
      </c>
      <c r="CI4086">
        <v>1.6377300000000001E-2</v>
      </c>
      <c r="CJ4086">
        <v>9.8806999999999992E-3</v>
      </c>
      <c r="CK4086">
        <v>1.5358E-2</v>
      </c>
      <c r="CL4086">
        <v>-1.8628E-3</v>
      </c>
      <c r="CM4086">
        <v>-2.3535299999999999E-2</v>
      </c>
      <c r="CN4086">
        <v>-5.2266E-2</v>
      </c>
      <c r="CO4086">
        <v>-8.0511700000000005E-2</v>
      </c>
      <c r="CP4086">
        <v>-0.1161272</v>
      </c>
      <c r="CQ4086">
        <v>-0.17494889999999999</v>
      </c>
      <c r="CR4086">
        <v>-0.27176109999999998</v>
      </c>
      <c r="CS4086">
        <v>-0.27546809999999999</v>
      </c>
      <c r="CT4086">
        <v>-0.28251280000000001</v>
      </c>
      <c r="CU4086">
        <v>-0.20774210000000001</v>
      </c>
      <c r="CV4086">
        <v>0.1645364</v>
      </c>
      <c r="CW4086">
        <v>0.30940089999999998</v>
      </c>
      <c r="CX4086">
        <v>0.22240760000000001</v>
      </c>
      <c r="CY4086">
        <v>-1.8908399999999999E-2</v>
      </c>
      <c r="CZ4086">
        <v>-0.32435530000000001</v>
      </c>
      <c r="DA4086">
        <v>-0.24971399999999999</v>
      </c>
      <c r="DB4086">
        <v>-0.19326950000000001</v>
      </c>
      <c r="DC4086">
        <v>-8.2836099999999996E-2</v>
      </c>
      <c r="DD4086">
        <v>-3.0144199999999999E-2</v>
      </c>
      <c r="DE4086">
        <v>-9.9001999999999996E-3</v>
      </c>
      <c r="DF4086">
        <v>6.4102999999999999E-3</v>
      </c>
      <c r="DG4086">
        <v>2.59425E-2</v>
      </c>
      <c r="DH4086">
        <v>1.8174300000000001E-2</v>
      </c>
      <c r="DI4086">
        <v>2.31395E-2</v>
      </c>
      <c r="DJ4086">
        <v>5.7314999999999996E-3</v>
      </c>
      <c r="DK4086">
        <v>-1.4820399999999999E-2</v>
      </c>
      <c r="DL4086">
        <v>-4.2515999999999998E-2</v>
      </c>
      <c r="DM4086">
        <v>-6.9553799999999999E-2</v>
      </c>
      <c r="DN4086">
        <v>-0.10377459999999999</v>
      </c>
      <c r="DO4086">
        <v>-0.16094120000000001</v>
      </c>
      <c r="DP4086">
        <v>-0.25658969999999998</v>
      </c>
      <c r="DQ4086">
        <v>-0.25984420000000003</v>
      </c>
      <c r="DR4086">
        <v>-0.26668439999999999</v>
      </c>
      <c r="DS4086">
        <v>-0.19174140000000001</v>
      </c>
      <c r="DT4086">
        <v>0.1798314</v>
      </c>
      <c r="DU4086">
        <v>0.3247545</v>
      </c>
      <c r="DV4086">
        <v>0.23681759999999999</v>
      </c>
      <c r="DW4086">
        <v>-4.7816999999999998E-3</v>
      </c>
      <c r="DX4086">
        <v>-0.30995460000000002</v>
      </c>
      <c r="DY4086">
        <v>-0.2359993</v>
      </c>
      <c r="DZ4086">
        <v>-0.1803901</v>
      </c>
      <c r="EA4086">
        <v>-6.3881599999999997E-2</v>
      </c>
      <c r="EB4086">
        <v>-1.2332900000000001E-2</v>
      </c>
      <c r="EC4086">
        <v>6.5068000000000001E-3</v>
      </c>
      <c r="ED4086">
        <v>2.1286699999999999E-2</v>
      </c>
      <c r="EE4086">
        <v>3.97531E-2</v>
      </c>
      <c r="EF4086">
        <v>3.0149100000000002E-2</v>
      </c>
      <c r="EG4086">
        <v>3.4374700000000001E-2</v>
      </c>
      <c r="EH4086">
        <v>1.66965E-2</v>
      </c>
      <c r="EI4086">
        <v>-2.2374999999999999E-3</v>
      </c>
      <c r="EJ4086">
        <v>-2.8438399999999999E-2</v>
      </c>
      <c r="EK4086">
        <v>-5.3732299999999997E-2</v>
      </c>
      <c r="EL4086">
        <v>-8.5939500000000002E-2</v>
      </c>
      <c r="EM4086">
        <v>-0.14071629999999999</v>
      </c>
      <c r="EN4086">
        <v>-0.23468449999999999</v>
      </c>
      <c r="EO4086">
        <v>-0.23728569999999999</v>
      </c>
      <c r="EP4086">
        <v>-0.24383050000000001</v>
      </c>
      <c r="EQ4086">
        <v>-0.16863890000000001</v>
      </c>
      <c r="ER4086">
        <v>0.20191500000000001</v>
      </c>
      <c r="ES4086">
        <v>0.34692269999999997</v>
      </c>
      <c r="ET4086">
        <v>0.2576234</v>
      </c>
      <c r="EU4086">
        <v>1.56151E-2</v>
      </c>
      <c r="EV4086">
        <v>-0.28916229999999998</v>
      </c>
      <c r="EW4086">
        <v>-0.21619759999999999</v>
      </c>
      <c r="EX4086">
        <v>-0.1617944</v>
      </c>
      <c r="EY4086">
        <v>81.637749999999997</v>
      </c>
      <c r="EZ4086">
        <v>79.863389999999995</v>
      </c>
      <c r="FA4086">
        <v>77.778909999999996</v>
      </c>
      <c r="FB4086">
        <v>76.862250000000003</v>
      </c>
      <c r="FC4086">
        <v>75.501140000000007</v>
      </c>
      <c r="FD4086">
        <v>74.278909999999996</v>
      </c>
      <c r="FE4086">
        <v>73.278350000000003</v>
      </c>
      <c r="FF4086">
        <v>74.332759999999993</v>
      </c>
      <c r="FG4086">
        <v>79.833330000000004</v>
      </c>
      <c r="FH4086">
        <v>86.834469999999996</v>
      </c>
      <c r="FI4086">
        <v>91.337310000000002</v>
      </c>
      <c r="FJ4086">
        <v>98.057259999999999</v>
      </c>
      <c r="FK4086">
        <v>102.4722</v>
      </c>
      <c r="FL4086">
        <v>106.77719999999999</v>
      </c>
      <c r="FM4086">
        <v>107.4427</v>
      </c>
      <c r="FN4086">
        <v>107.44499999999999</v>
      </c>
      <c r="FO4086">
        <v>103.58669999999999</v>
      </c>
      <c r="FP4086">
        <v>100.1724</v>
      </c>
      <c r="FQ4086">
        <v>95.089020000000005</v>
      </c>
      <c r="FR4086">
        <v>88.507959999999997</v>
      </c>
      <c r="FS4086">
        <v>83.563519999999997</v>
      </c>
      <c r="FT4086">
        <v>80.615660000000005</v>
      </c>
      <c r="FU4086">
        <v>78.614519999999999</v>
      </c>
      <c r="FV4086">
        <v>76.979039999999998</v>
      </c>
      <c r="FW4086">
        <v>0.27939180000000002</v>
      </c>
      <c r="FX4086">
        <v>1.41172E-2</v>
      </c>
      <c r="FY4086">
        <v>1.6542899999999999E-2</v>
      </c>
      <c r="FZ4086">
        <v>0</v>
      </c>
      <c r="GA4086">
        <v>0</v>
      </c>
    </row>
    <row r="4087" spans="1:183" x14ac:dyDescent="0.3">
      <c r="A4087" t="s">
        <v>75</v>
      </c>
      <c r="B4087" t="s">
        <v>53</v>
      </c>
      <c r="C4087" t="s">
        <v>54</v>
      </c>
      <c r="D4087" s="6">
        <v>44811</v>
      </c>
      <c r="E4087" s="46">
        <v>17</v>
      </c>
      <c r="F4087">
        <v>20</v>
      </c>
      <c r="G4087">
        <v>17</v>
      </c>
      <c r="H4087">
        <v>20</v>
      </c>
      <c r="I4087">
        <v>6203</v>
      </c>
      <c r="J4087">
        <v>65923</v>
      </c>
      <c r="K4087">
        <v>1.554422</v>
      </c>
      <c r="L4087">
        <v>1.338125</v>
      </c>
      <c r="M4087">
        <v>1.192475</v>
      </c>
      <c r="N4087">
        <v>1.0465120000000001</v>
      </c>
      <c r="O4087">
        <v>0.93779330000000005</v>
      </c>
      <c r="P4087">
        <v>0.90164069999999996</v>
      </c>
      <c r="Q4087">
        <v>0.88044029999999995</v>
      </c>
      <c r="R4087">
        <v>0.88699919999999999</v>
      </c>
      <c r="S4087">
        <v>0.86703260000000004</v>
      </c>
      <c r="T4087">
        <v>0.93515890000000002</v>
      </c>
      <c r="U4087">
        <v>1.0400240000000001</v>
      </c>
      <c r="V4087">
        <v>1.1822820000000001</v>
      </c>
      <c r="W4087">
        <v>1.419945</v>
      </c>
      <c r="X4087">
        <v>1.7004349999999999</v>
      </c>
      <c r="Y4087">
        <v>1.957422</v>
      </c>
      <c r="Z4087">
        <v>2.1848169999999998</v>
      </c>
      <c r="AA4087">
        <v>2.2476929999999999</v>
      </c>
      <c r="AB4087">
        <v>2.4139729999999999</v>
      </c>
      <c r="AC4087">
        <v>2.4637519999999999</v>
      </c>
      <c r="AD4087">
        <v>2.2999610000000001</v>
      </c>
      <c r="AE4087">
        <v>2.2004250000000001</v>
      </c>
      <c r="AF4087">
        <v>2.1185809999999998</v>
      </c>
      <c r="AG4087">
        <v>1.854231</v>
      </c>
      <c r="AH4087">
        <v>1.5570379999999999</v>
      </c>
      <c r="AI4087">
        <v>-0.1055218</v>
      </c>
      <c r="AJ4087">
        <v>-5.9360000000000003E-2</v>
      </c>
      <c r="AK4087">
        <v>-4.0593999999999998E-2</v>
      </c>
      <c r="AL4087">
        <v>-9.5232000000000008E-3</v>
      </c>
      <c r="AM4087">
        <v>3.5550999999999998E-3</v>
      </c>
      <c r="AN4087">
        <v>9.0010999999999997E-3</v>
      </c>
      <c r="AO4087">
        <v>-1.49362E-2</v>
      </c>
      <c r="AP4087">
        <v>-1.3631799999999999E-2</v>
      </c>
      <c r="AQ4087">
        <v>-3.4209000000000002E-3</v>
      </c>
      <c r="AR4087">
        <v>-6.5237000000000003E-3</v>
      </c>
      <c r="AS4087">
        <v>-4.4183300000000002E-2</v>
      </c>
      <c r="AT4087">
        <v>-0.10105210000000001</v>
      </c>
      <c r="AU4087">
        <v>-0.13102569999999999</v>
      </c>
      <c r="AV4087">
        <v>-0.1579325</v>
      </c>
      <c r="AW4087">
        <v>-0.1877877</v>
      </c>
      <c r="AX4087">
        <v>-0.21687680000000001</v>
      </c>
      <c r="AY4087">
        <v>0.1781914</v>
      </c>
      <c r="AZ4087">
        <v>0.34219090000000002</v>
      </c>
      <c r="BA4087">
        <v>0.30200569999999999</v>
      </c>
      <c r="BB4087">
        <v>0.17295550000000001</v>
      </c>
      <c r="BC4087">
        <v>-0.2795627</v>
      </c>
      <c r="BD4087">
        <v>-0.35371520000000001</v>
      </c>
      <c r="BE4087">
        <v>-0.26048199999999999</v>
      </c>
      <c r="BF4087">
        <v>-0.17175840000000001</v>
      </c>
      <c r="BG4087">
        <v>-8.6843900000000002E-2</v>
      </c>
      <c r="BH4087">
        <v>-4.1628699999999998E-2</v>
      </c>
      <c r="BI4087">
        <v>-2.4033200000000001E-2</v>
      </c>
      <c r="BJ4087">
        <v>5.2792999999999998E-3</v>
      </c>
      <c r="BK4087">
        <v>1.68635E-2</v>
      </c>
      <c r="BL4087">
        <v>2.0808699999999999E-2</v>
      </c>
      <c r="BM4087">
        <v>-4.0578000000000003E-3</v>
      </c>
      <c r="BN4087">
        <v>-2.7832E-3</v>
      </c>
      <c r="BO4087">
        <v>8.0262000000000007E-3</v>
      </c>
      <c r="BP4087">
        <v>6.4460999999999997E-3</v>
      </c>
      <c r="BQ4087">
        <v>-3.0282900000000001E-2</v>
      </c>
      <c r="BR4087">
        <v>-8.6013000000000006E-2</v>
      </c>
      <c r="BS4087">
        <v>-0.1144767</v>
      </c>
      <c r="BT4087">
        <v>-0.13973849999999999</v>
      </c>
      <c r="BU4087">
        <v>-0.1688761</v>
      </c>
      <c r="BV4087">
        <v>-0.1976542</v>
      </c>
      <c r="BW4087">
        <v>0.1972131</v>
      </c>
      <c r="BX4087">
        <v>0.36155409999999999</v>
      </c>
      <c r="BY4087">
        <v>0.32134220000000002</v>
      </c>
      <c r="BZ4087">
        <v>0.19098319999999999</v>
      </c>
      <c r="CA4087">
        <v>-0.2602198</v>
      </c>
      <c r="CB4087">
        <v>-0.33457170000000003</v>
      </c>
      <c r="CC4087">
        <v>-0.24256259999999999</v>
      </c>
      <c r="CD4087">
        <v>-0.1546585</v>
      </c>
      <c r="CE4087">
        <v>-7.3907600000000004E-2</v>
      </c>
      <c r="CF4087">
        <v>-2.9348099999999998E-2</v>
      </c>
      <c r="CG4087">
        <v>-1.25632E-2</v>
      </c>
      <c r="CH4087">
        <v>1.55316E-2</v>
      </c>
      <c r="CI4087">
        <v>2.6080800000000001E-2</v>
      </c>
      <c r="CJ4087">
        <v>2.8986499999999998E-2</v>
      </c>
      <c r="CK4087">
        <v>3.4765999999999998E-3</v>
      </c>
      <c r="CL4087">
        <v>4.7305000000000003E-3</v>
      </c>
      <c r="CM4087">
        <v>1.5954400000000001E-2</v>
      </c>
      <c r="CN4087">
        <v>1.5428900000000001E-2</v>
      </c>
      <c r="CO4087">
        <v>-2.06556E-2</v>
      </c>
      <c r="CP4087">
        <v>-7.5596999999999998E-2</v>
      </c>
      <c r="CQ4087">
        <v>-0.10301490000000001</v>
      </c>
      <c r="CR4087">
        <v>-0.12713740000000001</v>
      </c>
      <c r="CS4087">
        <v>-0.155778</v>
      </c>
      <c r="CT4087">
        <v>-0.18434059999999999</v>
      </c>
      <c r="CU4087">
        <v>0.2103874</v>
      </c>
      <c r="CV4087">
        <v>0.37496499999999999</v>
      </c>
      <c r="CW4087">
        <v>0.33473459999999999</v>
      </c>
      <c r="CX4087">
        <v>0.20346910000000001</v>
      </c>
      <c r="CY4087">
        <v>-0.24682299999999999</v>
      </c>
      <c r="CZ4087">
        <v>-0.32131310000000002</v>
      </c>
      <c r="DA4087">
        <v>-0.23015160000000001</v>
      </c>
      <c r="DB4087">
        <v>-0.14281530000000001</v>
      </c>
      <c r="DC4087">
        <v>-6.0971299999999999E-2</v>
      </c>
      <c r="DD4087">
        <v>-1.7067499999999999E-2</v>
      </c>
      <c r="DE4087">
        <v>-1.0931999999999999E-3</v>
      </c>
      <c r="DF4087">
        <v>2.5783799999999999E-2</v>
      </c>
      <c r="DG4087">
        <v>3.5298200000000002E-2</v>
      </c>
      <c r="DH4087">
        <v>3.71644E-2</v>
      </c>
      <c r="DI4087">
        <v>1.1010900000000001E-2</v>
      </c>
      <c r="DJ4087">
        <v>1.22443E-2</v>
      </c>
      <c r="DK4087">
        <v>2.38826E-2</v>
      </c>
      <c r="DL4087">
        <v>2.4411700000000001E-2</v>
      </c>
      <c r="DM4087">
        <v>-1.10282E-2</v>
      </c>
      <c r="DN4087">
        <v>-6.5181000000000003E-2</v>
      </c>
      <c r="DO4087">
        <v>-9.1552999999999995E-2</v>
      </c>
      <c r="DP4087">
        <v>-0.1145362</v>
      </c>
      <c r="DQ4087">
        <v>-0.1426799</v>
      </c>
      <c r="DR4087">
        <v>-0.17102700000000001</v>
      </c>
      <c r="DS4087">
        <v>0.2235618</v>
      </c>
      <c r="DT4087">
        <v>0.3883759</v>
      </c>
      <c r="DU4087">
        <v>0.34812690000000002</v>
      </c>
      <c r="DV4087">
        <v>0.21595500000000001</v>
      </c>
      <c r="DW4087">
        <v>-0.2334262</v>
      </c>
      <c r="DX4087">
        <v>-0.30805440000000001</v>
      </c>
      <c r="DY4087">
        <v>-0.21774070000000001</v>
      </c>
      <c r="DZ4087">
        <v>-0.13097200000000001</v>
      </c>
      <c r="EA4087">
        <v>-4.2293400000000002E-2</v>
      </c>
      <c r="EB4087">
        <v>6.6379999999999998E-4</v>
      </c>
      <c r="EC4087">
        <v>1.54676E-2</v>
      </c>
      <c r="ED4087">
        <v>4.0586400000000002E-2</v>
      </c>
      <c r="EE4087">
        <v>4.86066E-2</v>
      </c>
      <c r="EF4087">
        <v>4.8972000000000002E-2</v>
      </c>
      <c r="EG4087">
        <v>2.18894E-2</v>
      </c>
      <c r="EH4087">
        <v>2.30929E-2</v>
      </c>
      <c r="EI4087">
        <v>3.5329600000000003E-2</v>
      </c>
      <c r="EJ4087">
        <v>3.7381499999999998E-2</v>
      </c>
      <c r="EK4087">
        <v>2.8720999999999998E-3</v>
      </c>
      <c r="EL4087">
        <v>-5.0141900000000003E-2</v>
      </c>
      <c r="EM4087">
        <v>-7.5004000000000001E-2</v>
      </c>
      <c r="EN4087">
        <v>-9.6342200000000003E-2</v>
      </c>
      <c r="EO4087">
        <v>-0.1237683</v>
      </c>
      <c r="EP4087">
        <v>-0.15180440000000001</v>
      </c>
      <c r="EQ4087">
        <v>0.2425834</v>
      </c>
      <c r="ER4087">
        <v>0.40773910000000002</v>
      </c>
      <c r="ES4087">
        <v>0.3674634</v>
      </c>
      <c r="ET4087">
        <v>0.23398269999999999</v>
      </c>
      <c r="EU4087">
        <v>-0.2140833</v>
      </c>
      <c r="EV4087">
        <v>-0.28891099999999997</v>
      </c>
      <c r="EW4087">
        <v>-0.1998212</v>
      </c>
      <c r="EX4087">
        <v>-0.1138721</v>
      </c>
      <c r="EY4087">
        <v>76.064319999999995</v>
      </c>
      <c r="EZ4087">
        <v>74.701980000000006</v>
      </c>
      <c r="FA4087">
        <v>73.787689999999998</v>
      </c>
      <c r="FB4087">
        <v>73.149370000000005</v>
      </c>
      <c r="FC4087">
        <v>72.007810000000006</v>
      </c>
      <c r="FD4087">
        <v>70.784440000000004</v>
      </c>
      <c r="FE4087">
        <v>70.147419999999997</v>
      </c>
      <c r="FF4087">
        <v>70.647419999999997</v>
      </c>
      <c r="FG4087">
        <v>73.562370000000001</v>
      </c>
      <c r="FH4087">
        <v>77.285740000000004</v>
      </c>
      <c r="FI4087">
        <v>81.286389999999997</v>
      </c>
      <c r="FJ4087">
        <v>86.009110000000007</v>
      </c>
      <c r="FK4087">
        <v>90.453239999999994</v>
      </c>
      <c r="FL4087">
        <v>93.145470000000003</v>
      </c>
      <c r="FM4087">
        <v>93.563019999999995</v>
      </c>
      <c r="FN4087">
        <v>94.48057</v>
      </c>
      <c r="FO4087">
        <v>96.866240000000005</v>
      </c>
      <c r="FP4087">
        <v>96.446740000000005</v>
      </c>
      <c r="FQ4087">
        <v>90.94999</v>
      </c>
      <c r="FR4087">
        <v>84.007810000000006</v>
      </c>
      <c r="FS4087">
        <v>79.3416</v>
      </c>
      <c r="FT4087">
        <v>78.340950000000007</v>
      </c>
      <c r="FU4087">
        <v>76.704589999999996</v>
      </c>
      <c r="FV4087">
        <v>75.703940000000003</v>
      </c>
      <c r="FW4087">
        <v>0.23959649999999999</v>
      </c>
      <c r="FX4087">
        <v>1.25107E-2</v>
      </c>
      <c r="FY4087">
        <v>1.25107E-2</v>
      </c>
      <c r="FZ4087">
        <v>0</v>
      </c>
      <c r="GA4087">
        <v>0</v>
      </c>
    </row>
    <row r="4088" spans="1:183" x14ac:dyDescent="0.3">
      <c r="A4088" t="s">
        <v>75</v>
      </c>
      <c r="B4088" t="s">
        <v>53</v>
      </c>
      <c r="C4088" t="s">
        <v>54</v>
      </c>
      <c r="D4088" s="6">
        <v>44812</v>
      </c>
      <c r="E4088" s="46">
        <v>18</v>
      </c>
      <c r="F4088">
        <v>20</v>
      </c>
      <c r="G4088">
        <v>18</v>
      </c>
      <c r="H4088">
        <v>20</v>
      </c>
      <c r="I4088">
        <v>6194</v>
      </c>
      <c r="J4088">
        <v>65875</v>
      </c>
      <c r="K4088">
        <v>1.4123749999999999</v>
      </c>
      <c r="L4088">
        <v>1.221382</v>
      </c>
      <c r="M4088">
        <v>1.041194</v>
      </c>
      <c r="N4088">
        <v>0.93287529999999996</v>
      </c>
      <c r="O4088">
        <v>0.84973560000000004</v>
      </c>
      <c r="P4088">
        <v>0.80631410000000003</v>
      </c>
      <c r="Q4088">
        <v>0.82123460000000004</v>
      </c>
      <c r="R4088">
        <v>0.82143049999999995</v>
      </c>
      <c r="S4088">
        <v>0.78918560000000004</v>
      </c>
      <c r="T4088">
        <v>0.8503965</v>
      </c>
      <c r="U4088">
        <v>0.98353930000000001</v>
      </c>
      <c r="V4088">
        <v>1.1912389999999999</v>
      </c>
      <c r="W4088">
        <v>1.4769140000000001</v>
      </c>
      <c r="X4088">
        <v>1.7729649999999999</v>
      </c>
      <c r="Y4088">
        <v>2.044699</v>
      </c>
      <c r="Z4088">
        <v>2.3213590000000002</v>
      </c>
      <c r="AA4088">
        <v>2.5219209999999999</v>
      </c>
      <c r="AB4088">
        <v>2.734305</v>
      </c>
      <c r="AC4088">
        <v>2.8233510000000002</v>
      </c>
      <c r="AD4088">
        <v>2.7266900000000001</v>
      </c>
      <c r="AE4088">
        <v>2.603761</v>
      </c>
      <c r="AF4088">
        <v>2.4361039999999998</v>
      </c>
      <c r="AG4088">
        <v>2.0652919999999999</v>
      </c>
      <c r="AH4088">
        <v>1.743994</v>
      </c>
      <c r="AI4088">
        <v>-0.1002004</v>
      </c>
      <c r="AJ4088">
        <v>-2.81064E-2</v>
      </c>
      <c r="AK4088">
        <v>-3.6721700000000003E-2</v>
      </c>
      <c r="AL4088">
        <v>-3.2024700000000003E-2</v>
      </c>
      <c r="AM4088">
        <v>-1.32797E-2</v>
      </c>
      <c r="AN4088">
        <v>3.7393999999999999E-3</v>
      </c>
      <c r="AO4088">
        <v>-9.8203000000000006E-3</v>
      </c>
      <c r="AP4088">
        <v>-1.41379E-2</v>
      </c>
      <c r="AQ4088">
        <v>-1.85033E-2</v>
      </c>
      <c r="AR4088">
        <v>-2.1774600000000002E-2</v>
      </c>
      <c r="AS4088">
        <v>-6.4222699999999994E-2</v>
      </c>
      <c r="AT4088">
        <v>-0.1001475</v>
      </c>
      <c r="AU4088">
        <v>-0.14032629999999999</v>
      </c>
      <c r="AV4088">
        <v>-0.16729759999999999</v>
      </c>
      <c r="AW4088">
        <v>-0.2328713</v>
      </c>
      <c r="AX4088">
        <v>-0.23790359999999999</v>
      </c>
      <c r="AY4088">
        <v>-0.2166952</v>
      </c>
      <c r="AZ4088">
        <v>0.1223822</v>
      </c>
      <c r="BA4088">
        <v>0.35259040000000003</v>
      </c>
      <c r="BB4088">
        <v>0.23483280000000001</v>
      </c>
      <c r="BC4088">
        <v>-0.26714559999999998</v>
      </c>
      <c r="BD4088">
        <v>-0.34253230000000001</v>
      </c>
      <c r="BE4088">
        <v>-0.2859003</v>
      </c>
      <c r="BF4088">
        <v>-0.1677526</v>
      </c>
      <c r="BG4088">
        <v>-8.2541000000000003E-2</v>
      </c>
      <c r="BH4088">
        <v>-1.1376600000000001E-2</v>
      </c>
      <c r="BI4088">
        <v>-2.1862400000000001E-2</v>
      </c>
      <c r="BJ4088">
        <v>-1.8184800000000001E-2</v>
      </c>
      <c r="BK4088">
        <v>-9.3070000000000002E-4</v>
      </c>
      <c r="BL4088">
        <v>1.4262800000000001E-2</v>
      </c>
      <c r="BM4088">
        <v>4.3669999999999999E-4</v>
      </c>
      <c r="BN4088">
        <v>-4.0753999999999999E-3</v>
      </c>
      <c r="BO4088">
        <v>-7.9013999999999994E-3</v>
      </c>
      <c r="BP4088">
        <v>-9.6751000000000007E-3</v>
      </c>
      <c r="BQ4088">
        <v>-5.0776099999999998E-2</v>
      </c>
      <c r="BR4088">
        <v>-8.5022899999999998E-2</v>
      </c>
      <c r="BS4088">
        <v>-0.12318220000000001</v>
      </c>
      <c r="BT4088">
        <v>-0.1486142</v>
      </c>
      <c r="BU4088">
        <v>-0.2127839</v>
      </c>
      <c r="BV4088">
        <v>-0.21715880000000001</v>
      </c>
      <c r="BW4088">
        <v>-0.1957334</v>
      </c>
      <c r="BX4088">
        <v>0.14287530000000001</v>
      </c>
      <c r="BY4088">
        <v>0.37251230000000002</v>
      </c>
      <c r="BZ4088">
        <v>0.25377729999999998</v>
      </c>
      <c r="CA4088">
        <v>-0.2476556</v>
      </c>
      <c r="CB4088">
        <v>-0.32291449999999999</v>
      </c>
      <c r="CC4088">
        <v>-0.26708480000000001</v>
      </c>
      <c r="CD4088">
        <v>-0.14980189999999999</v>
      </c>
      <c r="CE4088">
        <v>-7.0310200000000003E-2</v>
      </c>
      <c r="CF4088">
        <v>2.1039999999999999E-4</v>
      </c>
      <c r="CG4088">
        <v>-1.15709E-2</v>
      </c>
      <c r="CH4088">
        <v>-8.5993000000000007E-3</v>
      </c>
      <c r="CI4088">
        <v>7.6222E-3</v>
      </c>
      <c r="CJ4088">
        <v>2.15512E-2</v>
      </c>
      <c r="CK4088">
        <v>7.5407E-3</v>
      </c>
      <c r="CL4088">
        <v>2.8938000000000002E-3</v>
      </c>
      <c r="CM4088">
        <v>-5.5860000000000003E-4</v>
      </c>
      <c r="CN4088">
        <v>-1.2949999999999999E-3</v>
      </c>
      <c r="CO4088">
        <v>-4.1463100000000003E-2</v>
      </c>
      <c r="CP4088">
        <v>-7.4547699999999995E-2</v>
      </c>
      <c r="CQ4088">
        <v>-0.1113082</v>
      </c>
      <c r="CR4088">
        <v>-0.13567409999999999</v>
      </c>
      <c r="CS4088">
        <v>-0.1988714</v>
      </c>
      <c r="CT4088">
        <v>-0.2027909</v>
      </c>
      <c r="CU4088">
        <v>-0.1812153</v>
      </c>
      <c r="CV4088">
        <v>0.15706870000000001</v>
      </c>
      <c r="CW4088">
        <v>0.38631019999999999</v>
      </c>
      <c r="CX4088">
        <v>0.26689810000000003</v>
      </c>
      <c r="CY4088">
        <v>-0.2341569</v>
      </c>
      <c r="CZ4088">
        <v>-0.30932730000000003</v>
      </c>
      <c r="DA4088">
        <v>-0.25405319999999998</v>
      </c>
      <c r="DB4088">
        <v>-0.1373694</v>
      </c>
      <c r="DC4088">
        <v>-5.8079400000000003E-2</v>
      </c>
      <c r="DD4088">
        <v>1.17974E-2</v>
      </c>
      <c r="DE4088">
        <v>-1.2792999999999999E-3</v>
      </c>
      <c r="DF4088">
        <v>9.8609999999999995E-4</v>
      </c>
      <c r="DG4088">
        <v>1.6175100000000001E-2</v>
      </c>
      <c r="DH4088">
        <v>2.8839699999999999E-2</v>
      </c>
      <c r="DI4088">
        <v>1.4644600000000001E-2</v>
      </c>
      <c r="DJ4088">
        <v>9.8630000000000002E-3</v>
      </c>
      <c r="DK4088">
        <v>6.7843000000000001E-3</v>
      </c>
      <c r="DL4088">
        <v>7.0851999999999998E-3</v>
      </c>
      <c r="DM4088">
        <v>-3.2149999999999998E-2</v>
      </c>
      <c r="DN4088">
        <v>-6.4072400000000002E-2</v>
      </c>
      <c r="DO4088">
        <v>-9.94342E-2</v>
      </c>
      <c r="DP4088">
        <v>-0.1227341</v>
      </c>
      <c r="DQ4088">
        <v>-0.18495890000000001</v>
      </c>
      <c r="DR4088">
        <v>-0.18842310000000001</v>
      </c>
      <c r="DS4088">
        <v>-0.16669719999999999</v>
      </c>
      <c r="DT4088">
        <v>0.1712621</v>
      </c>
      <c r="DU4088">
        <v>0.40010810000000002</v>
      </c>
      <c r="DV4088">
        <v>0.28001900000000002</v>
      </c>
      <c r="DW4088">
        <v>-0.2206581</v>
      </c>
      <c r="DX4088">
        <v>-0.29574</v>
      </c>
      <c r="DY4088">
        <v>-0.2410216</v>
      </c>
      <c r="DZ4088">
        <v>-0.1249368</v>
      </c>
      <c r="EA4088">
        <v>-4.0419999999999998E-2</v>
      </c>
      <c r="EB4088">
        <v>2.8527199999999999E-2</v>
      </c>
      <c r="EC4088">
        <v>1.358E-2</v>
      </c>
      <c r="ED4088">
        <v>1.4826000000000001E-2</v>
      </c>
      <c r="EE4088">
        <v>2.8524000000000001E-2</v>
      </c>
      <c r="EF4088">
        <v>3.9363000000000002E-2</v>
      </c>
      <c r="EG4088">
        <v>2.4901599999999999E-2</v>
      </c>
      <c r="EH4088">
        <v>1.9925399999999999E-2</v>
      </c>
      <c r="EI4088">
        <v>1.7386200000000001E-2</v>
      </c>
      <c r="EJ4088">
        <v>1.9184699999999999E-2</v>
      </c>
      <c r="EK4088">
        <v>-1.8703500000000001E-2</v>
      </c>
      <c r="EL4088">
        <v>-4.89478E-2</v>
      </c>
      <c r="EM4088">
        <v>-8.2290000000000002E-2</v>
      </c>
      <c r="EN4088">
        <v>-0.1040507</v>
      </c>
      <c r="EO4088">
        <v>-0.1648715</v>
      </c>
      <c r="EP4088">
        <v>-0.1676783</v>
      </c>
      <c r="EQ4088">
        <v>-0.14573549999999999</v>
      </c>
      <c r="ER4088">
        <v>0.19175510000000001</v>
      </c>
      <c r="ES4088">
        <v>0.42003010000000002</v>
      </c>
      <c r="ET4088">
        <v>0.29896349999999999</v>
      </c>
      <c r="EU4088">
        <v>-0.20116809999999999</v>
      </c>
      <c r="EV4088">
        <v>-0.27612219999999998</v>
      </c>
      <c r="EW4088">
        <v>-0.22220609999999999</v>
      </c>
      <c r="EX4088">
        <v>-0.1069861</v>
      </c>
      <c r="EY4088">
        <v>74.924149999999997</v>
      </c>
      <c r="EZ4088">
        <v>73.924719999999994</v>
      </c>
      <c r="FA4088">
        <v>72.784670000000006</v>
      </c>
      <c r="FB4088">
        <v>71.145759999999996</v>
      </c>
      <c r="FC4088">
        <v>71.005700000000004</v>
      </c>
      <c r="FD4088">
        <v>70.142899999999997</v>
      </c>
      <c r="FE4088">
        <v>69.503420000000006</v>
      </c>
      <c r="FF4088">
        <v>72.139480000000006</v>
      </c>
      <c r="FG4088">
        <v>76.831760000000003</v>
      </c>
      <c r="FH4088">
        <v>81.917879999999997</v>
      </c>
      <c r="FI4088">
        <v>86.560209999999998</v>
      </c>
      <c r="FJ4088">
        <v>91.20026</v>
      </c>
      <c r="FK4088">
        <v>96.560209999999998</v>
      </c>
      <c r="FL4088">
        <v>99.282960000000003</v>
      </c>
      <c r="FM4088">
        <v>101.8674</v>
      </c>
      <c r="FN4088">
        <v>103.2285</v>
      </c>
      <c r="FO4088">
        <v>101.6446</v>
      </c>
      <c r="FP4088">
        <v>99.002849999999995</v>
      </c>
      <c r="FQ4088">
        <v>96.672229999999999</v>
      </c>
      <c r="FR4088">
        <v>89.20026</v>
      </c>
      <c r="FS4088">
        <v>84.063059999999993</v>
      </c>
      <c r="FT4088">
        <v>81.061920000000001</v>
      </c>
      <c r="FU4088">
        <v>78.339169999999996</v>
      </c>
      <c r="FV4088">
        <v>76.201400000000007</v>
      </c>
      <c r="FW4088">
        <v>0.24142159999999999</v>
      </c>
      <c r="FX4088">
        <v>1.50957E-2</v>
      </c>
      <c r="FY4088">
        <v>1.50957E-2</v>
      </c>
      <c r="FZ4088">
        <v>0</v>
      </c>
      <c r="GA4088">
        <v>0</v>
      </c>
    </row>
    <row r="4089" spans="1:183" x14ac:dyDescent="0.3">
      <c r="A4089" t="s">
        <v>75</v>
      </c>
      <c r="B4089" t="s">
        <v>53</v>
      </c>
      <c r="C4089" t="s">
        <v>54</v>
      </c>
      <c r="D4089" s="6">
        <v>44813</v>
      </c>
      <c r="FZ4089">
        <v>0</v>
      </c>
      <c r="GA4089">
        <v>1</v>
      </c>
    </row>
    <row r="4090" spans="1:183" x14ac:dyDescent="0.3">
      <c r="A4090" t="s">
        <v>75</v>
      </c>
      <c r="B4090" t="s">
        <v>53</v>
      </c>
      <c r="C4090" t="s">
        <v>95</v>
      </c>
      <c r="D4090" s="6">
        <v>44753</v>
      </c>
      <c r="FZ4090">
        <v>0</v>
      </c>
      <c r="GA4090">
        <v>1</v>
      </c>
    </row>
    <row r="4091" spans="1:183" x14ac:dyDescent="0.3">
      <c r="A4091" t="s">
        <v>75</v>
      </c>
      <c r="B4091" t="s">
        <v>53</v>
      </c>
      <c r="C4091" t="s">
        <v>95</v>
      </c>
      <c r="D4091" s="6">
        <v>44758</v>
      </c>
      <c r="FZ4091">
        <v>0</v>
      </c>
      <c r="GA4091">
        <v>1</v>
      </c>
    </row>
    <row r="4092" spans="1:183" x14ac:dyDescent="0.3">
      <c r="A4092" t="s">
        <v>75</v>
      </c>
      <c r="B4092" t="s">
        <v>53</v>
      </c>
      <c r="C4092" t="s">
        <v>95</v>
      </c>
      <c r="D4092" s="6">
        <v>44759</v>
      </c>
      <c r="FZ4092">
        <v>0</v>
      </c>
      <c r="GA4092">
        <v>1</v>
      </c>
    </row>
    <row r="4093" spans="1:183" x14ac:dyDescent="0.3">
      <c r="A4093" t="s">
        <v>75</v>
      </c>
      <c r="B4093" t="s">
        <v>53</v>
      </c>
      <c r="C4093" t="s">
        <v>95</v>
      </c>
      <c r="D4093" s="6">
        <v>44766</v>
      </c>
      <c r="FZ4093">
        <v>0</v>
      </c>
      <c r="GA4093">
        <v>1</v>
      </c>
    </row>
    <row r="4094" spans="1:183" x14ac:dyDescent="0.3">
      <c r="A4094" t="s">
        <v>75</v>
      </c>
      <c r="B4094" t="s">
        <v>53</v>
      </c>
      <c r="C4094" t="s">
        <v>95</v>
      </c>
      <c r="D4094" s="6">
        <v>44771</v>
      </c>
      <c r="FZ4094">
        <v>0</v>
      </c>
      <c r="GA4094">
        <v>1</v>
      </c>
    </row>
    <row r="4095" spans="1:183" x14ac:dyDescent="0.3">
      <c r="A4095" t="s">
        <v>75</v>
      </c>
      <c r="B4095" t="s">
        <v>53</v>
      </c>
      <c r="C4095" t="s">
        <v>95</v>
      </c>
      <c r="D4095" s="6">
        <v>44789</v>
      </c>
      <c r="FZ4095">
        <v>0</v>
      </c>
      <c r="GA4095">
        <v>1</v>
      </c>
    </row>
    <row r="4096" spans="1:183" x14ac:dyDescent="0.3">
      <c r="A4096" t="s">
        <v>75</v>
      </c>
      <c r="B4096" t="s">
        <v>53</v>
      </c>
      <c r="C4096" t="s">
        <v>95</v>
      </c>
      <c r="D4096" s="6">
        <v>44790</v>
      </c>
      <c r="FZ4096">
        <v>0</v>
      </c>
      <c r="GA4096">
        <v>1</v>
      </c>
    </row>
    <row r="4097" spans="1:183" x14ac:dyDescent="0.3">
      <c r="A4097" t="s">
        <v>75</v>
      </c>
      <c r="B4097" t="s">
        <v>53</v>
      </c>
      <c r="C4097" t="s">
        <v>95</v>
      </c>
      <c r="D4097" s="6">
        <v>44792</v>
      </c>
      <c r="FZ4097">
        <v>0</v>
      </c>
      <c r="GA4097">
        <v>1</v>
      </c>
    </row>
    <row r="4098" spans="1:183" x14ac:dyDescent="0.3">
      <c r="A4098" t="s">
        <v>75</v>
      </c>
      <c r="B4098" t="s">
        <v>53</v>
      </c>
      <c r="C4098" t="s">
        <v>95</v>
      </c>
      <c r="D4098" s="6">
        <v>44806</v>
      </c>
      <c r="FZ4098">
        <v>0</v>
      </c>
      <c r="GA4098">
        <v>1</v>
      </c>
    </row>
    <row r="4099" spans="1:183" x14ac:dyDescent="0.3">
      <c r="A4099" t="s">
        <v>75</v>
      </c>
      <c r="B4099" t="s">
        <v>53</v>
      </c>
      <c r="C4099" t="s">
        <v>95</v>
      </c>
      <c r="D4099" s="6">
        <v>44809</v>
      </c>
      <c r="FZ4099">
        <v>0</v>
      </c>
      <c r="GA4099">
        <v>1</v>
      </c>
    </row>
    <row r="4100" spans="1:183" x14ac:dyDescent="0.3">
      <c r="A4100" t="s">
        <v>75</v>
      </c>
      <c r="B4100" t="s">
        <v>53</v>
      </c>
      <c r="C4100" t="s">
        <v>95</v>
      </c>
      <c r="D4100" s="6">
        <v>44810</v>
      </c>
      <c r="FZ4100">
        <v>0</v>
      </c>
      <c r="GA4100">
        <v>1</v>
      </c>
    </row>
    <row r="4101" spans="1:183" x14ac:dyDescent="0.3">
      <c r="A4101" t="s">
        <v>75</v>
      </c>
      <c r="B4101" t="s">
        <v>53</v>
      </c>
      <c r="C4101" t="s">
        <v>95</v>
      </c>
      <c r="D4101" s="6">
        <v>44811</v>
      </c>
      <c r="FZ4101">
        <v>0</v>
      </c>
      <c r="GA4101">
        <v>1</v>
      </c>
    </row>
    <row r="4102" spans="1:183" x14ac:dyDescent="0.3">
      <c r="A4102" t="s">
        <v>75</v>
      </c>
      <c r="B4102" t="s">
        <v>53</v>
      </c>
      <c r="C4102" t="s">
        <v>95</v>
      </c>
      <c r="D4102" s="6">
        <v>44812</v>
      </c>
      <c r="FZ4102">
        <v>0</v>
      </c>
      <c r="GA4102">
        <v>1</v>
      </c>
    </row>
    <row r="4103" spans="1:183" x14ac:dyDescent="0.3">
      <c r="A4103" t="s">
        <v>75</v>
      </c>
      <c r="B4103" t="s">
        <v>53</v>
      </c>
      <c r="C4103" t="s">
        <v>95</v>
      </c>
      <c r="D4103" s="6">
        <v>44813</v>
      </c>
      <c r="FZ4103">
        <v>0</v>
      </c>
      <c r="GA4103">
        <v>1</v>
      </c>
    </row>
    <row r="4104" spans="1:183" x14ac:dyDescent="0.3">
      <c r="A4104" t="s">
        <v>75</v>
      </c>
      <c r="B4104" t="s">
        <v>53</v>
      </c>
      <c r="C4104" t="s">
        <v>104</v>
      </c>
      <c r="D4104" s="6">
        <v>44753</v>
      </c>
      <c r="FZ4104">
        <v>0</v>
      </c>
      <c r="GA4104">
        <v>1</v>
      </c>
    </row>
    <row r="4105" spans="1:183" x14ac:dyDescent="0.3">
      <c r="A4105" t="s">
        <v>75</v>
      </c>
      <c r="B4105" t="s">
        <v>53</v>
      </c>
      <c r="C4105" t="s">
        <v>104</v>
      </c>
      <c r="D4105" s="6">
        <v>44758</v>
      </c>
      <c r="FZ4105">
        <v>0</v>
      </c>
      <c r="GA4105">
        <v>1</v>
      </c>
    </row>
    <row r="4106" spans="1:183" x14ac:dyDescent="0.3">
      <c r="A4106" t="s">
        <v>75</v>
      </c>
      <c r="B4106" t="s">
        <v>53</v>
      </c>
      <c r="C4106" t="s">
        <v>104</v>
      </c>
      <c r="D4106" s="6">
        <v>44759</v>
      </c>
      <c r="FZ4106">
        <v>0</v>
      </c>
      <c r="GA4106">
        <v>1</v>
      </c>
    </row>
    <row r="4107" spans="1:183" x14ac:dyDescent="0.3">
      <c r="A4107" t="s">
        <v>75</v>
      </c>
      <c r="B4107" t="s">
        <v>53</v>
      </c>
      <c r="C4107" t="s">
        <v>104</v>
      </c>
      <c r="D4107" s="6">
        <v>44766</v>
      </c>
      <c r="FZ4107">
        <v>0</v>
      </c>
      <c r="GA4107">
        <v>1</v>
      </c>
    </row>
    <row r="4108" spans="1:183" x14ac:dyDescent="0.3">
      <c r="A4108" t="s">
        <v>75</v>
      </c>
      <c r="B4108" t="s">
        <v>53</v>
      </c>
      <c r="C4108" t="s">
        <v>104</v>
      </c>
      <c r="D4108" s="6">
        <v>44771</v>
      </c>
      <c r="FZ4108">
        <v>0</v>
      </c>
      <c r="GA4108">
        <v>1</v>
      </c>
    </row>
    <row r="4109" spans="1:183" x14ac:dyDescent="0.3">
      <c r="A4109" t="s">
        <v>75</v>
      </c>
      <c r="B4109" t="s">
        <v>53</v>
      </c>
      <c r="C4109" t="s">
        <v>104</v>
      </c>
      <c r="D4109" s="6">
        <v>44789</v>
      </c>
      <c r="FZ4109">
        <v>0</v>
      </c>
      <c r="GA4109">
        <v>1</v>
      </c>
    </row>
    <row r="4110" spans="1:183" x14ac:dyDescent="0.3">
      <c r="A4110" t="s">
        <v>75</v>
      </c>
      <c r="B4110" t="s">
        <v>53</v>
      </c>
      <c r="C4110" t="s">
        <v>104</v>
      </c>
      <c r="D4110" s="6">
        <v>44790</v>
      </c>
      <c r="FZ4110">
        <v>0</v>
      </c>
      <c r="GA4110">
        <v>1</v>
      </c>
    </row>
    <row r="4111" spans="1:183" x14ac:dyDescent="0.3">
      <c r="A4111" t="s">
        <v>75</v>
      </c>
      <c r="B4111" t="s">
        <v>53</v>
      </c>
      <c r="C4111" t="s">
        <v>104</v>
      </c>
      <c r="D4111" s="6">
        <v>44792</v>
      </c>
      <c r="FZ4111">
        <v>0</v>
      </c>
      <c r="GA4111">
        <v>1</v>
      </c>
    </row>
    <row r="4112" spans="1:183" x14ac:dyDescent="0.3">
      <c r="A4112" t="s">
        <v>75</v>
      </c>
      <c r="B4112" t="s">
        <v>53</v>
      </c>
      <c r="C4112" t="s">
        <v>104</v>
      </c>
      <c r="D4112" s="6">
        <v>44806</v>
      </c>
      <c r="FZ4112">
        <v>0</v>
      </c>
      <c r="GA4112">
        <v>1</v>
      </c>
    </row>
    <row r="4113" spans="1:183" x14ac:dyDescent="0.3">
      <c r="A4113" t="s">
        <v>75</v>
      </c>
      <c r="B4113" t="s">
        <v>53</v>
      </c>
      <c r="C4113" t="s">
        <v>104</v>
      </c>
      <c r="D4113" s="6">
        <v>44809</v>
      </c>
      <c r="FZ4113">
        <v>0</v>
      </c>
      <c r="GA4113">
        <v>1</v>
      </c>
    </row>
    <row r="4114" spans="1:183" x14ac:dyDescent="0.3">
      <c r="A4114" t="s">
        <v>75</v>
      </c>
      <c r="B4114" t="s">
        <v>53</v>
      </c>
      <c r="C4114" t="s">
        <v>104</v>
      </c>
      <c r="D4114" s="6">
        <v>44810</v>
      </c>
      <c r="FZ4114">
        <v>0</v>
      </c>
      <c r="GA4114">
        <v>1</v>
      </c>
    </row>
    <row r="4115" spans="1:183" x14ac:dyDescent="0.3">
      <c r="A4115" t="s">
        <v>75</v>
      </c>
      <c r="B4115" t="s">
        <v>53</v>
      </c>
      <c r="C4115" t="s">
        <v>104</v>
      </c>
      <c r="D4115" s="6">
        <v>44811</v>
      </c>
      <c r="FZ4115">
        <v>0</v>
      </c>
      <c r="GA4115">
        <v>1</v>
      </c>
    </row>
    <row r="4116" spans="1:183" x14ac:dyDescent="0.3">
      <c r="A4116" t="s">
        <v>75</v>
      </c>
      <c r="B4116" t="s">
        <v>53</v>
      </c>
      <c r="C4116" t="s">
        <v>104</v>
      </c>
      <c r="D4116" s="6">
        <v>44812</v>
      </c>
      <c r="FZ4116">
        <v>0</v>
      </c>
      <c r="GA4116">
        <v>1</v>
      </c>
    </row>
    <row r="4117" spans="1:183" x14ac:dyDescent="0.3">
      <c r="A4117" t="s">
        <v>75</v>
      </c>
      <c r="B4117" t="s">
        <v>53</v>
      </c>
      <c r="C4117" t="s">
        <v>104</v>
      </c>
      <c r="D4117" s="6">
        <v>44813</v>
      </c>
      <c r="FZ4117">
        <v>0</v>
      </c>
      <c r="GA4117">
        <v>1</v>
      </c>
    </row>
    <row r="4118" spans="1:183" x14ac:dyDescent="0.3">
      <c r="A4118" t="s">
        <v>75</v>
      </c>
      <c r="B4118" t="s">
        <v>53</v>
      </c>
      <c r="C4118" t="s">
        <v>94</v>
      </c>
      <c r="D4118" s="6">
        <v>44753</v>
      </c>
      <c r="FZ4118">
        <v>0</v>
      </c>
      <c r="GA4118">
        <v>1</v>
      </c>
    </row>
    <row r="4119" spans="1:183" x14ac:dyDescent="0.3">
      <c r="A4119" t="s">
        <v>75</v>
      </c>
      <c r="B4119" t="s">
        <v>53</v>
      </c>
      <c r="C4119" t="s">
        <v>94</v>
      </c>
      <c r="D4119" s="6">
        <v>44758</v>
      </c>
      <c r="FZ4119">
        <v>0</v>
      </c>
      <c r="GA4119">
        <v>1</v>
      </c>
    </row>
    <row r="4120" spans="1:183" x14ac:dyDescent="0.3">
      <c r="A4120" t="s">
        <v>75</v>
      </c>
      <c r="B4120" t="s">
        <v>53</v>
      </c>
      <c r="C4120" t="s">
        <v>94</v>
      </c>
      <c r="D4120" s="6">
        <v>44759</v>
      </c>
      <c r="FZ4120">
        <v>0</v>
      </c>
      <c r="GA4120">
        <v>1</v>
      </c>
    </row>
    <row r="4121" spans="1:183" x14ac:dyDescent="0.3">
      <c r="A4121" t="s">
        <v>75</v>
      </c>
      <c r="B4121" t="s">
        <v>53</v>
      </c>
      <c r="C4121" t="s">
        <v>94</v>
      </c>
      <c r="D4121" s="6">
        <v>44766</v>
      </c>
      <c r="FZ4121">
        <v>0</v>
      </c>
      <c r="GA4121">
        <v>1</v>
      </c>
    </row>
    <row r="4122" spans="1:183" x14ac:dyDescent="0.3">
      <c r="A4122" t="s">
        <v>75</v>
      </c>
      <c r="B4122" t="s">
        <v>53</v>
      </c>
      <c r="C4122" t="s">
        <v>94</v>
      </c>
      <c r="D4122" s="6">
        <v>44771</v>
      </c>
      <c r="FZ4122">
        <v>0</v>
      </c>
      <c r="GA4122">
        <v>1</v>
      </c>
    </row>
    <row r="4123" spans="1:183" x14ac:dyDescent="0.3">
      <c r="A4123" t="s">
        <v>75</v>
      </c>
      <c r="B4123" t="s">
        <v>53</v>
      </c>
      <c r="C4123" t="s">
        <v>94</v>
      </c>
      <c r="D4123" s="6">
        <v>44789</v>
      </c>
      <c r="FZ4123">
        <v>0</v>
      </c>
      <c r="GA4123">
        <v>1</v>
      </c>
    </row>
    <row r="4124" spans="1:183" x14ac:dyDescent="0.3">
      <c r="A4124" t="s">
        <v>75</v>
      </c>
      <c r="B4124" t="s">
        <v>53</v>
      </c>
      <c r="C4124" t="s">
        <v>94</v>
      </c>
      <c r="D4124" s="6">
        <v>44790</v>
      </c>
      <c r="FZ4124">
        <v>0</v>
      </c>
      <c r="GA4124">
        <v>1</v>
      </c>
    </row>
    <row r="4125" spans="1:183" x14ac:dyDescent="0.3">
      <c r="A4125" t="s">
        <v>75</v>
      </c>
      <c r="B4125" t="s">
        <v>53</v>
      </c>
      <c r="C4125" t="s">
        <v>94</v>
      </c>
      <c r="D4125" s="6">
        <v>44792</v>
      </c>
      <c r="FZ4125">
        <v>0</v>
      </c>
      <c r="GA4125">
        <v>1</v>
      </c>
    </row>
    <row r="4126" spans="1:183" x14ac:dyDescent="0.3">
      <c r="A4126" t="s">
        <v>75</v>
      </c>
      <c r="B4126" t="s">
        <v>53</v>
      </c>
      <c r="C4126" t="s">
        <v>94</v>
      </c>
      <c r="D4126" s="6">
        <v>44806</v>
      </c>
      <c r="FZ4126">
        <v>0</v>
      </c>
      <c r="GA4126">
        <v>1</v>
      </c>
    </row>
    <row r="4127" spans="1:183" x14ac:dyDescent="0.3">
      <c r="A4127" t="s">
        <v>75</v>
      </c>
      <c r="B4127" t="s">
        <v>53</v>
      </c>
      <c r="C4127" t="s">
        <v>94</v>
      </c>
      <c r="D4127" s="6">
        <v>44809</v>
      </c>
      <c r="FZ4127">
        <v>0</v>
      </c>
      <c r="GA4127">
        <v>1</v>
      </c>
    </row>
    <row r="4128" spans="1:183" x14ac:dyDescent="0.3">
      <c r="A4128" t="s">
        <v>75</v>
      </c>
      <c r="B4128" t="s">
        <v>53</v>
      </c>
      <c r="C4128" t="s">
        <v>94</v>
      </c>
      <c r="D4128" s="6">
        <v>44810</v>
      </c>
      <c r="FZ4128">
        <v>0</v>
      </c>
      <c r="GA4128">
        <v>1</v>
      </c>
    </row>
    <row r="4129" spans="1:183" x14ac:dyDescent="0.3">
      <c r="A4129" t="s">
        <v>75</v>
      </c>
      <c r="B4129" t="s">
        <v>53</v>
      </c>
      <c r="C4129" t="s">
        <v>94</v>
      </c>
      <c r="D4129" s="6">
        <v>44811</v>
      </c>
      <c r="FZ4129">
        <v>0</v>
      </c>
      <c r="GA4129">
        <v>1</v>
      </c>
    </row>
    <row r="4130" spans="1:183" x14ac:dyDescent="0.3">
      <c r="A4130" t="s">
        <v>75</v>
      </c>
      <c r="B4130" t="s">
        <v>53</v>
      </c>
      <c r="C4130" t="s">
        <v>94</v>
      </c>
      <c r="D4130" s="6">
        <v>44812</v>
      </c>
      <c r="FZ4130">
        <v>0</v>
      </c>
      <c r="GA4130">
        <v>1</v>
      </c>
    </row>
    <row r="4131" spans="1:183" x14ac:dyDescent="0.3">
      <c r="A4131" t="s">
        <v>75</v>
      </c>
      <c r="B4131" t="s">
        <v>53</v>
      </c>
      <c r="C4131" t="s">
        <v>94</v>
      </c>
      <c r="D4131" s="6">
        <v>44813</v>
      </c>
      <c r="FZ4131">
        <v>0</v>
      </c>
      <c r="GA4131">
        <v>1</v>
      </c>
    </row>
    <row r="4132" spans="1:183" x14ac:dyDescent="0.3">
      <c r="A4132" t="s">
        <v>75</v>
      </c>
      <c r="B4132" t="s">
        <v>53</v>
      </c>
      <c r="C4132" t="s">
        <v>102</v>
      </c>
      <c r="D4132" s="6">
        <v>44753</v>
      </c>
      <c r="FZ4132">
        <v>0</v>
      </c>
      <c r="GA4132">
        <v>1</v>
      </c>
    </row>
    <row r="4133" spans="1:183" x14ac:dyDescent="0.3">
      <c r="A4133" t="s">
        <v>75</v>
      </c>
      <c r="B4133" t="s">
        <v>53</v>
      </c>
      <c r="C4133" t="s">
        <v>102</v>
      </c>
      <c r="D4133" s="6">
        <v>44758</v>
      </c>
      <c r="FZ4133">
        <v>0</v>
      </c>
      <c r="GA4133">
        <v>1</v>
      </c>
    </row>
    <row r="4134" spans="1:183" x14ac:dyDescent="0.3">
      <c r="A4134" t="s">
        <v>75</v>
      </c>
      <c r="B4134" t="s">
        <v>53</v>
      </c>
      <c r="C4134" t="s">
        <v>102</v>
      </c>
      <c r="D4134" s="6">
        <v>44759</v>
      </c>
      <c r="FZ4134">
        <v>0</v>
      </c>
      <c r="GA4134">
        <v>1</v>
      </c>
    </row>
    <row r="4135" spans="1:183" x14ac:dyDescent="0.3">
      <c r="A4135" t="s">
        <v>75</v>
      </c>
      <c r="B4135" t="s">
        <v>53</v>
      </c>
      <c r="C4135" t="s">
        <v>102</v>
      </c>
      <c r="D4135" s="6">
        <v>44766</v>
      </c>
      <c r="FZ4135">
        <v>0</v>
      </c>
      <c r="GA4135">
        <v>1</v>
      </c>
    </row>
    <row r="4136" spans="1:183" x14ac:dyDescent="0.3">
      <c r="A4136" t="s">
        <v>75</v>
      </c>
      <c r="B4136" t="s">
        <v>53</v>
      </c>
      <c r="C4136" t="s">
        <v>102</v>
      </c>
      <c r="D4136" s="6">
        <v>44771</v>
      </c>
      <c r="FZ4136">
        <v>0</v>
      </c>
      <c r="GA4136">
        <v>1</v>
      </c>
    </row>
    <row r="4137" spans="1:183" x14ac:dyDescent="0.3">
      <c r="A4137" t="s">
        <v>75</v>
      </c>
      <c r="B4137" t="s">
        <v>53</v>
      </c>
      <c r="C4137" t="s">
        <v>102</v>
      </c>
      <c r="D4137" s="6">
        <v>44789</v>
      </c>
      <c r="FZ4137">
        <v>0</v>
      </c>
      <c r="GA4137">
        <v>1</v>
      </c>
    </row>
    <row r="4138" spans="1:183" x14ac:dyDescent="0.3">
      <c r="A4138" t="s">
        <v>75</v>
      </c>
      <c r="B4138" t="s">
        <v>53</v>
      </c>
      <c r="C4138" t="s">
        <v>102</v>
      </c>
      <c r="D4138" s="6">
        <v>44790</v>
      </c>
      <c r="FZ4138">
        <v>0</v>
      </c>
      <c r="GA4138">
        <v>1</v>
      </c>
    </row>
    <row r="4139" spans="1:183" x14ac:dyDescent="0.3">
      <c r="A4139" t="s">
        <v>75</v>
      </c>
      <c r="B4139" t="s">
        <v>53</v>
      </c>
      <c r="C4139" t="s">
        <v>102</v>
      </c>
      <c r="D4139" s="6">
        <v>44792</v>
      </c>
      <c r="FZ4139">
        <v>0</v>
      </c>
      <c r="GA4139">
        <v>1</v>
      </c>
    </row>
    <row r="4140" spans="1:183" x14ac:dyDescent="0.3">
      <c r="A4140" t="s">
        <v>75</v>
      </c>
      <c r="B4140" t="s">
        <v>53</v>
      </c>
      <c r="C4140" t="s">
        <v>102</v>
      </c>
      <c r="D4140" s="6">
        <v>44806</v>
      </c>
      <c r="FZ4140">
        <v>0</v>
      </c>
      <c r="GA4140">
        <v>1</v>
      </c>
    </row>
    <row r="4141" spans="1:183" x14ac:dyDescent="0.3">
      <c r="A4141" t="s">
        <v>75</v>
      </c>
      <c r="B4141" t="s">
        <v>53</v>
      </c>
      <c r="C4141" t="s">
        <v>102</v>
      </c>
      <c r="D4141" s="6">
        <v>44809</v>
      </c>
      <c r="FZ4141">
        <v>0</v>
      </c>
      <c r="GA4141">
        <v>1</v>
      </c>
    </row>
    <row r="4142" spans="1:183" x14ac:dyDescent="0.3">
      <c r="A4142" t="s">
        <v>75</v>
      </c>
      <c r="B4142" t="s">
        <v>53</v>
      </c>
      <c r="C4142" t="s">
        <v>102</v>
      </c>
      <c r="D4142" s="6">
        <v>44810</v>
      </c>
      <c r="FZ4142">
        <v>0</v>
      </c>
      <c r="GA4142">
        <v>1</v>
      </c>
    </row>
    <row r="4143" spans="1:183" x14ac:dyDescent="0.3">
      <c r="A4143" t="s">
        <v>75</v>
      </c>
      <c r="B4143" t="s">
        <v>53</v>
      </c>
      <c r="C4143" t="s">
        <v>102</v>
      </c>
      <c r="D4143" s="6">
        <v>44811</v>
      </c>
      <c r="FZ4143">
        <v>0</v>
      </c>
      <c r="GA4143">
        <v>1</v>
      </c>
    </row>
    <row r="4144" spans="1:183" x14ac:dyDescent="0.3">
      <c r="A4144" t="s">
        <v>75</v>
      </c>
      <c r="B4144" t="s">
        <v>53</v>
      </c>
      <c r="C4144" t="s">
        <v>102</v>
      </c>
      <c r="D4144" s="6">
        <v>44812</v>
      </c>
      <c r="FZ4144">
        <v>0</v>
      </c>
      <c r="GA4144">
        <v>1</v>
      </c>
    </row>
    <row r="4145" spans="1:183" x14ac:dyDescent="0.3">
      <c r="A4145" t="s">
        <v>75</v>
      </c>
      <c r="B4145" t="s">
        <v>53</v>
      </c>
      <c r="C4145" t="s">
        <v>102</v>
      </c>
      <c r="D4145" s="6">
        <v>44813</v>
      </c>
      <c r="FZ4145">
        <v>0</v>
      </c>
      <c r="GA4145">
        <v>1</v>
      </c>
    </row>
    <row r="4146" spans="1:183" x14ac:dyDescent="0.3">
      <c r="A4146" t="s">
        <v>75</v>
      </c>
      <c r="B4146" t="s">
        <v>53</v>
      </c>
      <c r="C4146" t="s">
        <v>103</v>
      </c>
      <c r="D4146" s="6">
        <v>44753</v>
      </c>
      <c r="FZ4146">
        <v>0</v>
      </c>
      <c r="GA4146">
        <v>1</v>
      </c>
    </row>
    <row r="4147" spans="1:183" x14ac:dyDescent="0.3">
      <c r="A4147" t="s">
        <v>75</v>
      </c>
      <c r="B4147" t="s">
        <v>53</v>
      </c>
      <c r="C4147" t="s">
        <v>103</v>
      </c>
      <c r="D4147" s="6">
        <v>44758</v>
      </c>
      <c r="FZ4147">
        <v>0</v>
      </c>
      <c r="GA4147">
        <v>1</v>
      </c>
    </row>
    <row r="4148" spans="1:183" x14ac:dyDescent="0.3">
      <c r="A4148" t="s">
        <v>75</v>
      </c>
      <c r="B4148" t="s">
        <v>53</v>
      </c>
      <c r="C4148" t="s">
        <v>103</v>
      </c>
      <c r="D4148" s="6">
        <v>44759</v>
      </c>
      <c r="FZ4148">
        <v>0</v>
      </c>
      <c r="GA4148">
        <v>1</v>
      </c>
    </row>
    <row r="4149" spans="1:183" x14ac:dyDescent="0.3">
      <c r="A4149" t="s">
        <v>75</v>
      </c>
      <c r="B4149" t="s">
        <v>53</v>
      </c>
      <c r="C4149" t="s">
        <v>103</v>
      </c>
      <c r="D4149" s="6">
        <v>44766</v>
      </c>
      <c r="FZ4149">
        <v>0</v>
      </c>
      <c r="GA4149">
        <v>1</v>
      </c>
    </row>
    <row r="4150" spans="1:183" x14ac:dyDescent="0.3">
      <c r="A4150" t="s">
        <v>75</v>
      </c>
      <c r="B4150" t="s">
        <v>53</v>
      </c>
      <c r="C4150" t="s">
        <v>103</v>
      </c>
      <c r="D4150" s="6">
        <v>44771</v>
      </c>
      <c r="FZ4150">
        <v>0</v>
      </c>
      <c r="GA4150">
        <v>1</v>
      </c>
    </row>
    <row r="4151" spans="1:183" x14ac:dyDescent="0.3">
      <c r="A4151" t="s">
        <v>75</v>
      </c>
      <c r="B4151" t="s">
        <v>53</v>
      </c>
      <c r="C4151" t="s">
        <v>103</v>
      </c>
      <c r="D4151" s="6">
        <v>44789</v>
      </c>
      <c r="FZ4151">
        <v>0</v>
      </c>
      <c r="GA4151">
        <v>1</v>
      </c>
    </row>
    <row r="4152" spans="1:183" x14ac:dyDescent="0.3">
      <c r="A4152" t="s">
        <v>75</v>
      </c>
      <c r="B4152" t="s">
        <v>53</v>
      </c>
      <c r="C4152" t="s">
        <v>103</v>
      </c>
      <c r="D4152" s="6">
        <v>44790</v>
      </c>
      <c r="FZ4152">
        <v>0</v>
      </c>
      <c r="GA4152">
        <v>1</v>
      </c>
    </row>
    <row r="4153" spans="1:183" x14ac:dyDescent="0.3">
      <c r="A4153" t="s">
        <v>75</v>
      </c>
      <c r="B4153" t="s">
        <v>53</v>
      </c>
      <c r="C4153" t="s">
        <v>103</v>
      </c>
      <c r="D4153" s="6">
        <v>44792</v>
      </c>
      <c r="FZ4153">
        <v>0</v>
      </c>
      <c r="GA4153">
        <v>1</v>
      </c>
    </row>
    <row r="4154" spans="1:183" x14ac:dyDescent="0.3">
      <c r="A4154" t="s">
        <v>75</v>
      </c>
      <c r="B4154" t="s">
        <v>53</v>
      </c>
      <c r="C4154" t="s">
        <v>103</v>
      </c>
      <c r="D4154" s="6">
        <v>44806</v>
      </c>
      <c r="FZ4154">
        <v>0</v>
      </c>
      <c r="GA4154">
        <v>1</v>
      </c>
    </row>
    <row r="4155" spans="1:183" x14ac:dyDescent="0.3">
      <c r="A4155" t="s">
        <v>75</v>
      </c>
      <c r="B4155" t="s">
        <v>53</v>
      </c>
      <c r="C4155" t="s">
        <v>103</v>
      </c>
      <c r="D4155" s="6">
        <v>44809</v>
      </c>
      <c r="FZ4155">
        <v>0</v>
      </c>
      <c r="GA4155">
        <v>1</v>
      </c>
    </row>
    <row r="4156" spans="1:183" x14ac:dyDescent="0.3">
      <c r="A4156" t="s">
        <v>75</v>
      </c>
      <c r="B4156" t="s">
        <v>53</v>
      </c>
      <c r="C4156" t="s">
        <v>103</v>
      </c>
      <c r="D4156" s="6">
        <v>44810</v>
      </c>
      <c r="FZ4156">
        <v>0</v>
      </c>
      <c r="GA4156">
        <v>1</v>
      </c>
    </row>
    <row r="4157" spans="1:183" x14ac:dyDescent="0.3">
      <c r="A4157" t="s">
        <v>75</v>
      </c>
      <c r="B4157" t="s">
        <v>53</v>
      </c>
      <c r="C4157" t="s">
        <v>103</v>
      </c>
      <c r="D4157" s="6">
        <v>44811</v>
      </c>
      <c r="FZ4157">
        <v>0</v>
      </c>
      <c r="GA4157">
        <v>1</v>
      </c>
    </row>
    <row r="4158" spans="1:183" x14ac:dyDescent="0.3">
      <c r="A4158" t="s">
        <v>75</v>
      </c>
      <c r="B4158" t="s">
        <v>53</v>
      </c>
      <c r="C4158" t="s">
        <v>103</v>
      </c>
      <c r="D4158" s="6">
        <v>44812</v>
      </c>
      <c r="FZ4158">
        <v>0</v>
      </c>
      <c r="GA4158">
        <v>1</v>
      </c>
    </row>
    <row r="4159" spans="1:183" x14ac:dyDescent="0.3">
      <c r="A4159" t="s">
        <v>75</v>
      </c>
      <c r="B4159" t="s">
        <v>53</v>
      </c>
      <c r="C4159" t="s">
        <v>103</v>
      </c>
      <c r="D4159" s="6">
        <v>44813</v>
      </c>
      <c r="FZ4159">
        <v>0</v>
      </c>
      <c r="GA4159">
        <v>1</v>
      </c>
    </row>
    <row r="4160" spans="1:183" x14ac:dyDescent="0.3">
      <c r="A4160" t="s">
        <v>75</v>
      </c>
      <c r="B4160" t="s">
        <v>53</v>
      </c>
      <c r="C4160" t="s">
        <v>108</v>
      </c>
      <c r="D4160" s="6">
        <v>44753</v>
      </c>
      <c r="FZ4160">
        <v>0</v>
      </c>
      <c r="GA4160">
        <v>1</v>
      </c>
    </row>
    <row r="4161" spans="1:183" x14ac:dyDescent="0.3">
      <c r="A4161" t="s">
        <v>75</v>
      </c>
      <c r="B4161" t="s">
        <v>53</v>
      </c>
      <c r="C4161" t="s">
        <v>108</v>
      </c>
      <c r="D4161" s="6">
        <v>44758</v>
      </c>
      <c r="FZ4161">
        <v>0</v>
      </c>
      <c r="GA4161">
        <v>1</v>
      </c>
    </row>
    <row r="4162" spans="1:183" x14ac:dyDescent="0.3">
      <c r="A4162" t="s">
        <v>75</v>
      </c>
      <c r="B4162" t="s">
        <v>53</v>
      </c>
      <c r="C4162" t="s">
        <v>108</v>
      </c>
      <c r="D4162" s="6">
        <v>44759</v>
      </c>
      <c r="FZ4162">
        <v>0</v>
      </c>
      <c r="GA4162">
        <v>1</v>
      </c>
    </row>
    <row r="4163" spans="1:183" x14ac:dyDescent="0.3">
      <c r="A4163" t="s">
        <v>75</v>
      </c>
      <c r="B4163" t="s">
        <v>53</v>
      </c>
      <c r="C4163" t="s">
        <v>108</v>
      </c>
      <c r="D4163" s="6">
        <v>44766</v>
      </c>
      <c r="FZ4163">
        <v>0</v>
      </c>
      <c r="GA4163">
        <v>1</v>
      </c>
    </row>
    <row r="4164" spans="1:183" x14ac:dyDescent="0.3">
      <c r="A4164" t="s">
        <v>75</v>
      </c>
      <c r="B4164" t="s">
        <v>53</v>
      </c>
      <c r="C4164" t="s">
        <v>108</v>
      </c>
      <c r="D4164" s="6">
        <v>44771</v>
      </c>
      <c r="FZ4164">
        <v>0</v>
      </c>
      <c r="GA4164">
        <v>1</v>
      </c>
    </row>
    <row r="4165" spans="1:183" x14ac:dyDescent="0.3">
      <c r="A4165" t="s">
        <v>75</v>
      </c>
      <c r="B4165" t="s">
        <v>53</v>
      </c>
      <c r="C4165" t="s">
        <v>108</v>
      </c>
      <c r="D4165" s="6">
        <v>44789</v>
      </c>
      <c r="FZ4165">
        <v>0</v>
      </c>
      <c r="GA4165">
        <v>1</v>
      </c>
    </row>
    <row r="4166" spans="1:183" x14ac:dyDescent="0.3">
      <c r="A4166" t="s">
        <v>75</v>
      </c>
      <c r="B4166" t="s">
        <v>53</v>
      </c>
      <c r="C4166" t="s">
        <v>108</v>
      </c>
      <c r="D4166" s="6">
        <v>44790</v>
      </c>
      <c r="FZ4166">
        <v>0</v>
      </c>
      <c r="GA4166">
        <v>1</v>
      </c>
    </row>
    <row r="4167" spans="1:183" x14ac:dyDescent="0.3">
      <c r="A4167" t="s">
        <v>75</v>
      </c>
      <c r="B4167" t="s">
        <v>53</v>
      </c>
      <c r="C4167" t="s">
        <v>108</v>
      </c>
      <c r="D4167" s="6">
        <v>44792</v>
      </c>
      <c r="FZ4167">
        <v>0</v>
      </c>
      <c r="GA4167">
        <v>1</v>
      </c>
    </row>
    <row r="4168" spans="1:183" x14ac:dyDescent="0.3">
      <c r="A4168" t="s">
        <v>75</v>
      </c>
      <c r="B4168" t="s">
        <v>53</v>
      </c>
      <c r="C4168" t="s">
        <v>108</v>
      </c>
      <c r="D4168" s="6">
        <v>44806</v>
      </c>
      <c r="FZ4168">
        <v>0</v>
      </c>
      <c r="GA4168">
        <v>1</v>
      </c>
    </row>
    <row r="4169" spans="1:183" x14ac:dyDescent="0.3">
      <c r="A4169" t="s">
        <v>75</v>
      </c>
      <c r="B4169" t="s">
        <v>53</v>
      </c>
      <c r="C4169" t="s">
        <v>108</v>
      </c>
      <c r="D4169" s="6">
        <v>44809</v>
      </c>
      <c r="FZ4169">
        <v>0</v>
      </c>
      <c r="GA4169">
        <v>1</v>
      </c>
    </row>
    <row r="4170" spans="1:183" x14ac:dyDescent="0.3">
      <c r="A4170" t="s">
        <v>75</v>
      </c>
      <c r="B4170" t="s">
        <v>53</v>
      </c>
      <c r="C4170" t="s">
        <v>108</v>
      </c>
      <c r="D4170" s="6">
        <v>44810</v>
      </c>
      <c r="CD4170" s="34"/>
      <c r="FZ4170">
        <v>0</v>
      </c>
      <c r="GA4170">
        <v>1</v>
      </c>
    </row>
    <row r="4171" spans="1:183" x14ac:dyDescent="0.3">
      <c r="A4171" t="s">
        <v>75</v>
      </c>
      <c r="B4171" t="s">
        <v>53</v>
      </c>
      <c r="C4171" t="s">
        <v>108</v>
      </c>
      <c r="D4171" s="6">
        <v>44811</v>
      </c>
      <c r="FZ4171">
        <v>0</v>
      </c>
      <c r="GA4171">
        <v>1</v>
      </c>
    </row>
    <row r="4172" spans="1:183" x14ac:dyDescent="0.3">
      <c r="A4172" t="s">
        <v>75</v>
      </c>
      <c r="B4172" t="s">
        <v>53</v>
      </c>
      <c r="C4172" t="s">
        <v>108</v>
      </c>
      <c r="D4172" s="6">
        <v>44812</v>
      </c>
      <c r="FZ4172">
        <v>0</v>
      </c>
      <c r="GA4172">
        <v>1</v>
      </c>
    </row>
    <row r="4173" spans="1:183" x14ac:dyDescent="0.3">
      <c r="A4173" t="s">
        <v>75</v>
      </c>
      <c r="B4173" t="s">
        <v>53</v>
      </c>
      <c r="C4173" t="s">
        <v>108</v>
      </c>
      <c r="D4173" s="6">
        <v>44813</v>
      </c>
      <c r="FZ4173">
        <v>0</v>
      </c>
      <c r="GA4173">
        <v>1</v>
      </c>
    </row>
    <row r="4174" spans="1:183" x14ac:dyDescent="0.3">
      <c r="A4174" t="s">
        <v>75</v>
      </c>
      <c r="B4174" t="s">
        <v>53</v>
      </c>
      <c r="C4174" t="s">
        <v>106</v>
      </c>
      <c r="D4174" s="6">
        <v>44753</v>
      </c>
      <c r="FZ4174">
        <v>0</v>
      </c>
      <c r="GA4174">
        <v>1</v>
      </c>
    </row>
    <row r="4175" spans="1:183" x14ac:dyDescent="0.3">
      <c r="A4175" t="s">
        <v>75</v>
      </c>
      <c r="B4175" t="s">
        <v>53</v>
      </c>
      <c r="C4175" t="s">
        <v>106</v>
      </c>
      <c r="D4175" s="6">
        <v>44758</v>
      </c>
      <c r="FZ4175">
        <v>0</v>
      </c>
      <c r="GA4175">
        <v>1</v>
      </c>
    </row>
    <row r="4176" spans="1:183" x14ac:dyDescent="0.3">
      <c r="A4176" t="s">
        <v>75</v>
      </c>
      <c r="B4176" t="s">
        <v>53</v>
      </c>
      <c r="C4176" t="s">
        <v>106</v>
      </c>
      <c r="D4176" s="6">
        <v>44759</v>
      </c>
      <c r="FZ4176">
        <v>0</v>
      </c>
      <c r="GA4176">
        <v>1</v>
      </c>
    </row>
    <row r="4177" spans="1:183" x14ac:dyDescent="0.3">
      <c r="A4177" t="s">
        <v>75</v>
      </c>
      <c r="B4177" t="s">
        <v>53</v>
      </c>
      <c r="C4177" t="s">
        <v>106</v>
      </c>
      <c r="D4177" s="6">
        <v>44766</v>
      </c>
      <c r="FZ4177">
        <v>0</v>
      </c>
      <c r="GA4177">
        <v>1</v>
      </c>
    </row>
    <row r="4178" spans="1:183" x14ac:dyDescent="0.3">
      <c r="A4178" t="s">
        <v>75</v>
      </c>
      <c r="B4178" t="s">
        <v>53</v>
      </c>
      <c r="C4178" t="s">
        <v>106</v>
      </c>
      <c r="D4178" s="6">
        <v>44771</v>
      </c>
      <c r="FZ4178">
        <v>0</v>
      </c>
      <c r="GA4178">
        <v>1</v>
      </c>
    </row>
    <row r="4179" spans="1:183" x14ac:dyDescent="0.3">
      <c r="A4179" t="s">
        <v>75</v>
      </c>
      <c r="B4179" t="s">
        <v>53</v>
      </c>
      <c r="C4179" t="s">
        <v>106</v>
      </c>
      <c r="D4179" s="6">
        <v>44789</v>
      </c>
      <c r="FZ4179">
        <v>0</v>
      </c>
      <c r="GA4179">
        <v>1</v>
      </c>
    </row>
    <row r="4180" spans="1:183" x14ac:dyDescent="0.3">
      <c r="A4180" t="s">
        <v>75</v>
      </c>
      <c r="B4180" t="s">
        <v>53</v>
      </c>
      <c r="C4180" t="s">
        <v>106</v>
      </c>
      <c r="D4180" s="6">
        <v>44790</v>
      </c>
      <c r="FZ4180">
        <v>0</v>
      </c>
      <c r="GA4180">
        <v>1</v>
      </c>
    </row>
    <row r="4181" spans="1:183" x14ac:dyDescent="0.3">
      <c r="A4181" t="s">
        <v>75</v>
      </c>
      <c r="B4181" t="s">
        <v>53</v>
      </c>
      <c r="C4181" t="s">
        <v>106</v>
      </c>
      <c r="D4181" s="6">
        <v>44792</v>
      </c>
      <c r="FZ4181">
        <v>0</v>
      </c>
      <c r="GA4181">
        <v>1</v>
      </c>
    </row>
    <row r="4182" spans="1:183" x14ac:dyDescent="0.3">
      <c r="A4182" t="s">
        <v>75</v>
      </c>
      <c r="B4182" t="s">
        <v>53</v>
      </c>
      <c r="C4182" t="s">
        <v>106</v>
      </c>
      <c r="D4182" s="6">
        <v>44806</v>
      </c>
      <c r="FZ4182">
        <v>0</v>
      </c>
      <c r="GA4182">
        <v>1</v>
      </c>
    </row>
    <row r="4183" spans="1:183" x14ac:dyDescent="0.3">
      <c r="A4183" t="s">
        <v>75</v>
      </c>
      <c r="B4183" t="s">
        <v>53</v>
      </c>
      <c r="C4183" t="s">
        <v>106</v>
      </c>
      <c r="D4183" s="6">
        <v>44809</v>
      </c>
      <c r="FZ4183">
        <v>0</v>
      </c>
      <c r="GA4183">
        <v>1</v>
      </c>
    </row>
    <row r="4184" spans="1:183" x14ac:dyDescent="0.3">
      <c r="A4184" t="s">
        <v>75</v>
      </c>
      <c r="B4184" t="s">
        <v>53</v>
      </c>
      <c r="C4184" t="s">
        <v>106</v>
      </c>
      <c r="D4184" s="6">
        <v>44810</v>
      </c>
      <c r="FZ4184">
        <v>0</v>
      </c>
      <c r="GA4184">
        <v>1</v>
      </c>
    </row>
    <row r="4185" spans="1:183" x14ac:dyDescent="0.3">
      <c r="A4185" t="s">
        <v>75</v>
      </c>
      <c r="B4185" t="s">
        <v>53</v>
      </c>
      <c r="C4185" t="s">
        <v>106</v>
      </c>
      <c r="D4185" s="6">
        <v>44811</v>
      </c>
      <c r="FZ4185">
        <v>0</v>
      </c>
      <c r="GA4185">
        <v>1</v>
      </c>
    </row>
    <row r="4186" spans="1:183" x14ac:dyDescent="0.3">
      <c r="A4186" t="s">
        <v>75</v>
      </c>
      <c r="B4186" t="s">
        <v>53</v>
      </c>
      <c r="C4186" t="s">
        <v>106</v>
      </c>
      <c r="D4186" s="6">
        <v>44812</v>
      </c>
      <c r="FZ4186">
        <v>0</v>
      </c>
      <c r="GA4186">
        <v>1</v>
      </c>
    </row>
    <row r="4187" spans="1:183" x14ac:dyDescent="0.3">
      <c r="A4187" t="s">
        <v>75</v>
      </c>
      <c r="B4187" t="s">
        <v>53</v>
      </c>
      <c r="C4187" t="s">
        <v>106</v>
      </c>
      <c r="D4187" s="6">
        <v>44813</v>
      </c>
      <c r="FZ4187">
        <v>0</v>
      </c>
      <c r="GA4187">
        <v>1</v>
      </c>
    </row>
    <row r="4188" spans="1:183" x14ac:dyDescent="0.3">
      <c r="A4188" t="s">
        <v>75</v>
      </c>
      <c r="B4188" t="s">
        <v>53</v>
      </c>
      <c r="C4188" t="s">
        <v>107</v>
      </c>
      <c r="D4188" s="6">
        <v>44753</v>
      </c>
      <c r="FZ4188">
        <v>0</v>
      </c>
      <c r="GA4188">
        <v>1</v>
      </c>
    </row>
    <row r="4189" spans="1:183" x14ac:dyDescent="0.3">
      <c r="A4189" t="s">
        <v>75</v>
      </c>
      <c r="B4189" t="s">
        <v>53</v>
      </c>
      <c r="C4189" t="s">
        <v>107</v>
      </c>
      <c r="D4189" s="6">
        <v>44758</v>
      </c>
      <c r="FZ4189">
        <v>0</v>
      </c>
      <c r="GA4189">
        <v>1</v>
      </c>
    </row>
    <row r="4190" spans="1:183" x14ac:dyDescent="0.3">
      <c r="A4190" t="s">
        <v>75</v>
      </c>
      <c r="B4190" t="s">
        <v>53</v>
      </c>
      <c r="C4190" t="s">
        <v>107</v>
      </c>
      <c r="D4190" s="6">
        <v>44759</v>
      </c>
      <c r="FZ4190">
        <v>0</v>
      </c>
      <c r="GA4190">
        <v>1</v>
      </c>
    </row>
    <row r="4191" spans="1:183" x14ac:dyDescent="0.3">
      <c r="A4191" t="s">
        <v>75</v>
      </c>
      <c r="B4191" t="s">
        <v>53</v>
      </c>
      <c r="C4191" t="s">
        <v>107</v>
      </c>
      <c r="D4191" s="6">
        <v>44766</v>
      </c>
      <c r="FZ4191">
        <v>0</v>
      </c>
      <c r="GA4191">
        <v>1</v>
      </c>
    </row>
    <row r="4192" spans="1:183" x14ac:dyDescent="0.3">
      <c r="A4192" t="s">
        <v>75</v>
      </c>
      <c r="B4192" t="s">
        <v>53</v>
      </c>
      <c r="C4192" t="s">
        <v>107</v>
      </c>
      <c r="D4192" s="6">
        <v>44771</v>
      </c>
      <c r="FZ4192">
        <v>0</v>
      </c>
      <c r="GA4192">
        <v>1</v>
      </c>
    </row>
    <row r="4193" spans="1:183" x14ac:dyDescent="0.3">
      <c r="A4193" t="s">
        <v>75</v>
      </c>
      <c r="B4193" t="s">
        <v>53</v>
      </c>
      <c r="C4193" t="s">
        <v>107</v>
      </c>
      <c r="D4193" s="6">
        <v>44789</v>
      </c>
      <c r="FZ4193">
        <v>0</v>
      </c>
      <c r="GA4193">
        <v>1</v>
      </c>
    </row>
    <row r="4194" spans="1:183" x14ac:dyDescent="0.3">
      <c r="A4194" t="s">
        <v>75</v>
      </c>
      <c r="B4194" t="s">
        <v>53</v>
      </c>
      <c r="C4194" t="s">
        <v>107</v>
      </c>
      <c r="D4194" s="6">
        <v>44790</v>
      </c>
      <c r="FZ4194">
        <v>0</v>
      </c>
      <c r="GA4194">
        <v>1</v>
      </c>
    </row>
    <row r="4195" spans="1:183" x14ac:dyDescent="0.3">
      <c r="A4195" t="s">
        <v>75</v>
      </c>
      <c r="B4195" t="s">
        <v>53</v>
      </c>
      <c r="C4195" t="s">
        <v>107</v>
      </c>
      <c r="D4195" s="6">
        <v>44792</v>
      </c>
      <c r="FZ4195">
        <v>0</v>
      </c>
      <c r="GA4195">
        <v>1</v>
      </c>
    </row>
    <row r="4196" spans="1:183" x14ac:dyDescent="0.3">
      <c r="A4196" t="s">
        <v>75</v>
      </c>
      <c r="B4196" t="s">
        <v>53</v>
      </c>
      <c r="C4196" t="s">
        <v>107</v>
      </c>
      <c r="D4196" s="6">
        <v>44806</v>
      </c>
      <c r="FZ4196">
        <v>0</v>
      </c>
      <c r="GA4196">
        <v>1</v>
      </c>
    </row>
    <row r="4197" spans="1:183" x14ac:dyDescent="0.3">
      <c r="A4197" t="s">
        <v>75</v>
      </c>
      <c r="B4197" t="s">
        <v>53</v>
      </c>
      <c r="C4197" t="s">
        <v>107</v>
      </c>
      <c r="D4197" s="6">
        <v>44809</v>
      </c>
      <c r="FZ4197">
        <v>0</v>
      </c>
      <c r="GA4197">
        <v>1</v>
      </c>
    </row>
    <row r="4198" spans="1:183" x14ac:dyDescent="0.3">
      <c r="A4198" t="s">
        <v>75</v>
      </c>
      <c r="B4198" t="s">
        <v>53</v>
      </c>
      <c r="C4198" t="s">
        <v>107</v>
      </c>
      <c r="D4198" s="6">
        <v>44810</v>
      </c>
      <c r="FZ4198">
        <v>0</v>
      </c>
      <c r="GA4198">
        <v>1</v>
      </c>
    </row>
    <row r="4199" spans="1:183" x14ac:dyDescent="0.3">
      <c r="A4199" t="s">
        <v>75</v>
      </c>
      <c r="B4199" t="s">
        <v>53</v>
      </c>
      <c r="C4199" t="s">
        <v>107</v>
      </c>
      <c r="D4199" s="6">
        <v>44811</v>
      </c>
      <c r="FZ4199">
        <v>0</v>
      </c>
      <c r="GA4199">
        <v>1</v>
      </c>
    </row>
    <row r="4200" spans="1:183" x14ac:dyDescent="0.3">
      <c r="A4200" t="s">
        <v>75</v>
      </c>
      <c r="B4200" t="s">
        <v>53</v>
      </c>
      <c r="C4200" t="s">
        <v>107</v>
      </c>
      <c r="D4200" s="6">
        <v>44812</v>
      </c>
      <c r="FZ4200">
        <v>0</v>
      </c>
      <c r="GA4200">
        <v>1</v>
      </c>
    </row>
    <row r="4201" spans="1:183" x14ac:dyDescent="0.3">
      <c r="A4201" t="s">
        <v>75</v>
      </c>
      <c r="B4201" t="s">
        <v>53</v>
      </c>
      <c r="C4201" t="s">
        <v>107</v>
      </c>
      <c r="D4201" s="6">
        <v>44813</v>
      </c>
      <c r="FZ4201">
        <v>0</v>
      </c>
      <c r="GA4201">
        <v>1</v>
      </c>
    </row>
    <row r="4202" spans="1:183" x14ac:dyDescent="0.3">
      <c r="A4202" t="s">
        <v>75</v>
      </c>
      <c r="B4202" t="s">
        <v>53</v>
      </c>
      <c r="C4202" t="s">
        <v>97</v>
      </c>
      <c r="D4202" s="6">
        <v>44753</v>
      </c>
      <c r="FZ4202">
        <v>0</v>
      </c>
      <c r="GA4202">
        <v>1</v>
      </c>
    </row>
    <row r="4203" spans="1:183" x14ac:dyDescent="0.3">
      <c r="A4203" t="s">
        <v>75</v>
      </c>
      <c r="B4203" t="s">
        <v>53</v>
      </c>
      <c r="C4203" t="s">
        <v>97</v>
      </c>
      <c r="D4203" s="6">
        <v>44758</v>
      </c>
      <c r="FZ4203">
        <v>0</v>
      </c>
      <c r="GA4203">
        <v>1</v>
      </c>
    </row>
    <row r="4204" spans="1:183" x14ac:dyDescent="0.3">
      <c r="A4204" t="s">
        <v>75</v>
      </c>
      <c r="B4204" t="s">
        <v>53</v>
      </c>
      <c r="C4204" t="s">
        <v>97</v>
      </c>
      <c r="D4204" s="6">
        <v>44759</v>
      </c>
      <c r="FZ4204">
        <v>0</v>
      </c>
      <c r="GA4204">
        <v>1</v>
      </c>
    </row>
    <row r="4205" spans="1:183" x14ac:dyDescent="0.3">
      <c r="A4205" t="s">
        <v>75</v>
      </c>
      <c r="B4205" t="s">
        <v>53</v>
      </c>
      <c r="C4205" t="s">
        <v>97</v>
      </c>
      <c r="D4205" s="6">
        <v>44766</v>
      </c>
      <c r="FZ4205">
        <v>0</v>
      </c>
      <c r="GA4205">
        <v>1</v>
      </c>
    </row>
    <row r="4206" spans="1:183" x14ac:dyDescent="0.3">
      <c r="A4206" t="s">
        <v>75</v>
      </c>
      <c r="B4206" t="s">
        <v>53</v>
      </c>
      <c r="C4206" t="s">
        <v>97</v>
      </c>
      <c r="D4206" s="6">
        <v>44771</v>
      </c>
      <c r="FZ4206">
        <v>0</v>
      </c>
      <c r="GA4206">
        <v>1</v>
      </c>
    </row>
    <row r="4207" spans="1:183" x14ac:dyDescent="0.3">
      <c r="A4207" t="s">
        <v>75</v>
      </c>
      <c r="B4207" t="s">
        <v>53</v>
      </c>
      <c r="C4207" t="s">
        <v>97</v>
      </c>
      <c r="D4207" s="6">
        <v>44789</v>
      </c>
      <c r="FZ4207">
        <v>0</v>
      </c>
      <c r="GA4207">
        <v>1</v>
      </c>
    </row>
    <row r="4208" spans="1:183" x14ac:dyDescent="0.3">
      <c r="A4208" t="s">
        <v>75</v>
      </c>
      <c r="B4208" t="s">
        <v>53</v>
      </c>
      <c r="C4208" t="s">
        <v>97</v>
      </c>
      <c r="D4208" s="6">
        <v>44790</v>
      </c>
      <c r="FZ4208">
        <v>0</v>
      </c>
      <c r="GA4208">
        <v>1</v>
      </c>
    </row>
    <row r="4209" spans="1:183" x14ac:dyDescent="0.3">
      <c r="A4209" t="s">
        <v>75</v>
      </c>
      <c r="B4209" t="s">
        <v>53</v>
      </c>
      <c r="C4209" t="s">
        <v>97</v>
      </c>
      <c r="D4209" s="6">
        <v>44792</v>
      </c>
      <c r="FZ4209">
        <v>0</v>
      </c>
      <c r="GA4209">
        <v>1</v>
      </c>
    </row>
    <row r="4210" spans="1:183" x14ac:dyDescent="0.3">
      <c r="A4210" t="s">
        <v>75</v>
      </c>
      <c r="B4210" t="s">
        <v>53</v>
      </c>
      <c r="C4210" t="s">
        <v>97</v>
      </c>
      <c r="D4210" s="6">
        <v>44806</v>
      </c>
      <c r="FZ4210">
        <v>0</v>
      </c>
      <c r="GA4210">
        <v>1</v>
      </c>
    </row>
    <row r="4211" spans="1:183" x14ac:dyDescent="0.3">
      <c r="A4211" t="s">
        <v>75</v>
      </c>
      <c r="B4211" t="s">
        <v>53</v>
      </c>
      <c r="C4211" t="s">
        <v>97</v>
      </c>
      <c r="D4211" s="6">
        <v>44809</v>
      </c>
      <c r="FZ4211">
        <v>0</v>
      </c>
      <c r="GA4211">
        <v>1</v>
      </c>
    </row>
    <row r="4212" spans="1:183" x14ac:dyDescent="0.3">
      <c r="A4212" t="s">
        <v>75</v>
      </c>
      <c r="B4212" t="s">
        <v>53</v>
      </c>
      <c r="C4212" t="s">
        <v>97</v>
      </c>
      <c r="D4212" s="6">
        <v>44810</v>
      </c>
      <c r="FZ4212">
        <v>0</v>
      </c>
      <c r="GA4212">
        <v>1</v>
      </c>
    </row>
    <row r="4213" spans="1:183" x14ac:dyDescent="0.3">
      <c r="A4213" t="s">
        <v>75</v>
      </c>
      <c r="B4213" t="s">
        <v>53</v>
      </c>
      <c r="C4213" t="s">
        <v>97</v>
      </c>
      <c r="D4213" s="6">
        <v>44811</v>
      </c>
      <c r="FZ4213">
        <v>0</v>
      </c>
      <c r="GA4213">
        <v>1</v>
      </c>
    </row>
    <row r="4214" spans="1:183" x14ac:dyDescent="0.3">
      <c r="A4214" t="s">
        <v>75</v>
      </c>
      <c r="B4214" t="s">
        <v>53</v>
      </c>
      <c r="C4214" t="s">
        <v>97</v>
      </c>
      <c r="D4214" s="6">
        <v>44812</v>
      </c>
      <c r="FZ4214">
        <v>0</v>
      </c>
      <c r="GA4214">
        <v>1</v>
      </c>
    </row>
    <row r="4215" spans="1:183" x14ac:dyDescent="0.3">
      <c r="A4215" t="s">
        <v>75</v>
      </c>
      <c r="B4215" t="s">
        <v>53</v>
      </c>
      <c r="C4215" t="s">
        <v>97</v>
      </c>
      <c r="D4215" s="6">
        <v>44813</v>
      </c>
      <c r="FZ4215">
        <v>0</v>
      </c>
      <c r="GA4215">
        <v>1</v>
      </c>
    </row>
    <row r="4216" spans="1:183" x14ac:dyDescent="0.3">
      <c r="A4216" t="s">
        <v>75</v>
      </c>
      <c r="B4216" t="s">
        <v>53</v>
      </c>
      <c r="C4216" t="s">
        <v>96</v>
      </c>
      <c r="D4216" s="6">
        <v>44753</v>
      </c>
      <c r="FZ4216">
        <v>0</v>
      </c>
      <c r="GA4216">
        <v>1</v>
      </c>
    </row>
    <row r="4217" spans="1:183" x14ac:dyDescent="0.3">
      <c r="A4217" t="s">
        <v>75</v>
      </c>
      <c r="B4217" t="s">
        <v>53</v>
      </c>
      <c r="C4217" t="s">
        <v>96</v>
      </c>
      <c r="D4217" s="6">
        <v>44758</v>
      </c>
      <c r="FZ4217">
        <v>0</v>
      </c>
      <c r="GA4217">
        <v>1</v>
      </c>
    </row>
    <row r="4218" spans="1:183" x14ac:dyDescent="0.3">
      <c r="A4218" t="s">
        <v>75</v>
      </c>
      <c r="B4218" t="s">
        <v>53</v>
      </c>
      <c r="C4218" t="s">
        <v>96</v>
      </c>
      <c r="D4218" s="6">
        <v>44759</v>
      </c>
      <c r="FZ4218">
        <v>0</v>
      </c>
      <c r="GA4218">
        <v>1</v>
      </c>
    </row>
    <row r="4219" spans="1:183" x14ac:dyDescent="0.3">
      <c r="A4219" t="s">
        <v>75</v>
      </c>
      <c r="B4219" t="s">
        <v>53</v>
      </c>
      <c r="C4219" t="s">
        <v>96</v>
      </c>
      <c r="D4219" s="6">
        <v>44766</v>
      </c>
      <c r="FZ4219">
        <v>0</v>
      </c>
      <c r="GA4219">
        <v>1</v>
      </c>
    </row>
    <row r="4220" spans="1:183" x14ac:dyDescent="0.3">
      <c r="A4220" t="s">
        <v>75</v>
      </c>
      <c r="B4220" t="s">
        <v>53</v>
      </c>
      <c r="C4220" t="s">
        <v>96</v>
      </c>
      <c r="D4220" s="6">
        <v>44771</v>
      </c>
      <c r="FZ4220">
        <v>0</v>
      </c>
      <c r="GA4220">
        <v>1</v>
      </c>
    </row>
    <row r="4221" spans="1:183" x14ac:dyDescent="0.3">
      <c r="A4221" t="s">
        <v>75</v>
      </c>
      <c r="B4221" t="s">
        <v>53</v>
      </c>
      <c r="C4221" t="s">
        <v>96</v>
      </c>
      <c r="D4221" s="6">
        <v>44789</v>
      </c>
      <c r="FZ4221">
        <v>0</v>
      </c>
      <c r="GA4221">
        <v>1</v>
      </c>
    </row>
    <row r="4222" spans="1:183" x14ac:dyDescent="0.3">
      <c r="A4222" t="s">
        <v>75</v>
      </c>
      <c r="B4222" t="s">
        <v>53</v>
      </c>
      <c r="C4222" t="s">
        <v>96</v>
      </c>
      <c r="D4222" s="6">
        <v>44790</v>
      </c>
      <c r="FZ4222">
        <v>0</v>
      </c>
      <c r="GA4222">
        <v>1</v>
      </c>
    </row>
    <row r="4223" spans="1:183" x14ac:dyDescent="0.3">
      <c r="A4223" t="s">
        <v>75</v>
      </c>
      <c r="B4223" t="s">
        <v>53</v>
      </c>
      <c r="C4223" t="s">
        <v>96</v>
      </c>
      <c r="D4223" s="6">
        <v>44792</v>
      </c>
      <c r="FZ4223">
        <v>0</v>
      </c>
      <c r="GA4223">
        <v>1</v>
      </c>
    </row>
    <row r="4224" spans="1:183" x14ac:dyDescent="0.3">
      <c r="A4224" t="s">
        <v>75</v>
      </c>
      <c r="B4224" t="s">
        <v>53</v>
      </c>
      <c r="C4224" t="s">
        <v>96</v>
      </c>
      <c r="D4224" s="6">
        <v>44806</v>
      </c>
      <c r="FZ4224">
        <v>0</v>
      </c>
      <c r="GA4224">
        <v>1</v>
      </c>
    </row>
    <row r="4225" spans="1:183" x14ac:dyDescent="0.3">
      <c r="A4225" t="s">
        <v>75</v>
      </c>
      <c r="B4225" t="s">
        <v>53</v>
      </c>
      <c r="C4225" t="s">
        <v>96</v>
      </c>
      <c r="D4225" s="6">
        <v>44809</v>
      </c>
      <c r="FZ4225">
        <v>0</v>
      </c>
      <c r="GA4225">
        <v>1</v>
      </c>
    </row>
    <row r="4226" spans="1:183" x14ac:dyDescent="0.3">
      <c r="A4226" t="s">
        <v>75</v>
      </c>
      <c r="B4226" t="s">
        <v>53</v>
      </c>
      <c r="C4226" t="s">
        <v>96</v>
      </c>
      <c r="D4226" s="6">
        <v>44810</v>
      </c>
      <c r="FZ4226">
        <v>0</v>
      </c>
      <c r="GA4226">
        <v>1</v>
      </c>
    </row>
    <row r="4227" spans="1:183" x14ac:dyDescent="0.3">
      <c r="A4227" t="s">
        <v>75</v>
      </c>
      <c r="B4227" t="s">
        <v>53</v>
      </c>
      <c r="C4227" t="s">
        <v>96</v>
      </c>
      <c r="D4227" s="6">
        <v>44811</v>
      </c>
      <c r="FZ4227">
        <v>0</v>
      </c>
      <c r="GA4227">
        <v>1</v>
      </c>
    </row>
    <row r="4228" spans="1:183" x14ac:dyDescent="0.3">
      <c r="A4228" t="s">
        <v>75</v>
      </c>
      <c r="B4228" t="s">
        <v>53</v>
      </c>
      <c r="C4228" t="s">
        <v>96</v>
      </c>
      <c r="D4228" s="6">
        <v>44812</v>
      </c>
      <c r="FZ4228">
        <v>0</v>
      </c>
      <c r="GA4228">
        <v>1</v>
      </c>
    </row>
    <row r="4229" spans="1:183" x14ac:dyDescent="0.3">
      <c r="A4229" t="s">
        <v>75</v>
      </c>
      <c r="B4229" t="s">
        <v>53</v>
      </c>
      <c r="C4229" t="s">
        <v>96</v>
      </c>
      <c r="D4229" s="6">
        <v>44813</v>
      </c>
      <c r="FZ4229">
        <v>0</v>
      </c>
      <c r="GA4229">
        <v>1</v>
      </c>
    </row>
    <row r="4230" spans="1:183" x14ac:dyDescent="0.3">
      <c r="A4230" t="s">
        <v>75</v>
      </c>
      <c r="B4230" t="s">
        <v>53</v>
      </c>
      <c r="C4230" t="s">
        <v>98</v>
      </c>
      <c r="D4230" s="6">
        <v>44753</v>
      </c>
      <c r="FZ4230">
        <v>0</v>
      </c>
      <c r="GA4230">
        <v>1</v>
      </c>
    </row>
    <row r="4231" spans="1:183" x14ac:dyDescent="0.3">
      <c r="A4231" t="s">
        <v>75</v>
      </c>
      <c r="B4231" t="s">
        <v>53</v>
      </c>
      <c r="C4231" t="s">
        <v>98</v>
      </c>
      <c r="D4231" s="6">
        <v>44758</v>
      </c>
      <c r="FZ4231">
        <v>0</v>
      </c>
      <c r="GA4231">
        <v>1</v>
      </c>
    </row>
    <row r="4232" spans="1:183" x14ac:dyDescent="0.3">
      <c r="A4232" t="s">
        <v>75</v>
      </c>
      <c r="B4232" t="s">
        <v>53</v>
      </c>
      <c r="C4232" t="s">
        <v>98</v>
      </c>
      <c r="D4232" s="6">
        <v>44759</v>
      </c>
      <c r="FZ4232">
        <v>0</v>
      </c>
      <c r="GA4232">
        <v>1</v>
      </c>
    </row>
    <row r="4233" spans="1:183" x14ac:dyDescent="0.3">
      <c r="A4233" t="s">
        <v>75</v>
      </c>
      <c r="B4233" t="s">
        <v>53</v>
      </c>
      <c r="C4233" t="s">
        <v>98</v>
      </c>
      <c r="D4233" s="6">
        <v>44766</v>
      </c>
      <c r="FZ4233">
        <v>0</v>
      </c>
      <c r="GA4233">
        <v>1</v>
      </c>
    </row>
    <row r="4234" spans="1:183" x14ac:dyDescent="0.3">
      <c r="A4234" t="s">
        <v>75</v>
      </c>
      <c r="B4234" t="s">
        <v>53</v>
      </c>
      <c r="C4234" t="s">
        <v>98</v>
      </c>
      <c r="D4234" s="6">
        <v>44771</v>
      </c>
      <c r="FZ4234">
        <v>0</v>
      </c>
      <c r="GA4234">
        <v>1</v>
      </c>
    </row>
    <row r="4235" spans="1:183" x14ac:dyDescent="0.3">
      <c r="A4235" t="s">
        <v>75</v>
      </c>
      <c r="B4235" t="s">
        <v>53</v>
      </c>
      <c r="C4235" t="s">
        <v>98</v>
      </c>
      <c r="D4235" s="6">
        <v>44789</v>
      </c>
      <c r="FZ4235">
        <v>0</v>
      </c>
      <c r="GA4235">
        <v>1</v>
      </c>
    </row>
    <row r="4236" spans="1:183" x14ac:dyDescent="0.3">
      <c r="A4236" t="s">
        <v>75</v>
      </c>
      <c r="B4236" t="s">
        <v>53</v>
      </c>
      <c r="C4236" t="s">
        <v>98</v>
      </c>
      <c r="D4236" s="6">
        <v>44790</v>
      </c>
      <c r="FZ4236">
        <v>0</v>
      </c>
      <c r="GA4236">
        <v>1</v>
      </c>
    </row>
    <row r="4237" spans="1:183" x14ac:dyDescent="0.3">
      <c r="A4237" t="s">
        <v>75</v>
      </c>
      <c r="B4237" t="s">
        <v>53</v>
      </c>
      <c r="C4237" t="s">
        <v>98</v>
      </c>
      <c r="D4237" s="6">
        <v>44792</v>
      </c>
      <c r="FZ4237">
        <v>0</v>
      </c>
      <c r="GA4237">
        <v>1</v>
      </c>
    </row>
    <row r="4238" spans="1:183" x14ac:dyDescent="0.3">
      <c r="A4238" t="s">
        <v>75</v>
      </c>
      <c r="B4238" t="s">
        <v>53</v>
      </c>
      <c r="C4238" t="s">
        <v>98</v>
      </c>
      <c r="D4238" s="6">
        <v>44806</v>
      </c>
      <c r="FZ4238">
        <v>0</v>
      </c>
      <c r="GA4238">
        <v>1</v>
      </c>
    </row>
    <row r="4239" spans="1:183" x14ac:dyDescent="0.3">
      <c r="A4239" t="s">
        <v>75</v>
      </c>
      <c r="B4239" t="s">
        <v>53</v>
      </c>
      <c r="C4239" t="s">
        <v>98</v>
      </c>
      <c r="D4239" s="6">
        <v>44809</v>
      </c>
      <c r="FZ4239">
        <v>0</v>
      </c>
      <c r="GA4239">
        <v>1</v>
      </c>
    </row>
    <row r="4240" spans="1:183" x14ac:dyDescent="0.3">
      <c r="A4240" t="s">
        <v>75</v>
      </c>
      <c r="B4240" t="s">
        <v>53</v>
      </c>
      <c r="C4240" t="s">
        <v>98</v>
      </c>
      <c r="D4240" s="6">
        <v>44810</v>
      </c>
      <c r="FZ4240">
        <v>0</v>
      </c>
      <c r="GA4240">
        <v>1</v>
      </c>
    </row>
    <row r="4241" spans="1:183" x14ac:dyDescent="0.3">
      <c r="A4241" t="s">
        <v>75</v>
      </c>
      <c r="B4241" t="s">
        <v>53</v>
      </c>
      <c r="C4241" t="s">
        <v>98</v>
      </c>
      <c r="D4241" s="6">
        <v>44811</v>
      </c>
      <c r="FZ4241">
        <v>0</v>
      </c>
      <c r="GA4241">
        <v>1</v>
      </c>
    </row>
    <row r="4242" spans="1:183" x14ac:dyDescent="0.3">
      <c r="A4242" t="s">
        <v>75</v>
      </c>
      <c r="B4242" t="s">
        <v>53</v>
      </c>
      <c r="C4242" t="s">
        <v>98</v>
      </c>
      <c r="D4242" s="6">
        <v>44812</v>
      </c>
      <c r="FZ4242">
        <v>0</v>
      </c>
      <c r="GA4242">
        <v>1</v>
      </c>
    </row>
    <row r="4243" spans="1:183" x14ac:dyDescent="0.3">
      <c r="A4243" t="s">
        <v>75</v>
      </c>
      <c r="B4243" t="s">
        <v>53</v>
      </c>
      <c r="C4243" t="s">
        <v>98</v>
      </c>
      <c r="D4243" s="6">
        <v>44813</v>
      </c>
      <c r="FZ4243">
        <v>0</v>
      </c>
      <c r="GA4243">
        <v>1</v>
      </c>
    </row>
    <row r="4244" spans="1:183" x14ac:dyDescent="0.3">
      <c r="A4244" t="s">
        <v>75</v>
      </c>
      <c r="B4244" t="s">
        <v>53</v>
      </c>
      <c r="C4244" t="s">
        <v>105</v>
      </c>
      <c r="D4244" s="6">
        <v>44753</v>
      </c>
      <c r="FZ4244">
        <v>0</v>
      </c>
      <c r="GA4244">
        <v>1</v>
      </c>
    </row>
    <row r="4245" spans="1:183" x14ac:dyDescent="0.3">
      <c r="A4245" t="s">
        <v>75</v>
      </c>
      <c r="B4245" t="s">
        <v>53</v>
      </c>
      <c r="C4245" t="s">
        <v>105</v>
      </c>
      <c r="D4245" s="6">
        <v>44758</v>
      </c>
      <c r="FZ4245">
        <v>0</v>
      </c>
      <c r="GA4245">
        <v>1</v>
      </c>
    </row>
    <row r="4246" spans="1:183" x14ac:dyDescent="0.3">
      <c r="A4246" t="s">
        <v>75</v>
      </c>
      <c r="B4246" t="s">
        <v>53</v>
      </c>
      <c r="C4246" t="s">
        <v>105</v>
      </c>
      <c r="D4246" s="6">
        <v>44759</v>
      </c>
      <c r="FZ4246">
        <v>0</v>
      </c>
      <c r="GA4246">
        <v>1</v>
      </c>
    </row>
    <row r="4247" spans="1:183" x14ac:dyDescent="0.3">
      <c r="A4247" t="s">
        <v>75</v>
      </c>
      <c r="B4247" t="s">
        <v>53</v>
      </c>
      <c r="C4247" t="s">
        <v>105</v>
      </c>
      <c r="D4247" s="6">
        <v>44766</v>
      </c>
      <c r="FZ4247">
        <v>0</v>
      </c>
      <c r="GA4247">
        <v>1</v>
      </c>
    </row>
    <row r="4248" spans="1:183" x14ac:dyDescent="0.3">
      <c r="A4248" t="s">
        <v>75</v>
      </c>
      <c r="B4248" t="s">
        <v>53</v>
      </c>
      <c r="C4248" t="s">
        <v>105</v>
      </c>
      <c r="D4248" s="6">
        <v>44771</v>
      </c>
      <c r="FZ4248">
        <v>0</v>
      </c>
      <c r="GA4248">
        <v>1</v>
      </c>
    </row>
    <row r="4249" spans="1:183" x14ac:dyDescent="0.3">
      <c r="A4249" t="s">
        <v>75</v>
      </c>
      <c r="B4249" t="s">
        <v>53</v>
      </c>
      <c r="C4249" t="s">
        <v>105</v>
      </c>
      <c r="D4249" s="6">
        <v>44789</v>
      </c>
      <c r="FZ4249">
        <v>0</v>
      </c>
      <c r="GA4249">
        <v>1</v>
      </c>
    </row>
    <row r="4250" spans="1:183" x14ac:dyDescent="0.3">
      <c r="A4250" t="s">
        <v>75</v>
      </c>
      <c r="B4250" t="s">
        <v>53</v>
      </c>
      <c r="C4250" t="s">
        <v>105</v>
      </c>
      <c r="D4250" s="6">
        <v>44790</v>
      </c>
      <c r="FZ4250">
        <v>0</v>
      </c>
      <c r="GA4250">
        <v>1</v>
      </c>
    </row>
    <row r="4251" spans="1:183" x14ac:dyDescent="0.3">
      <c r="A4251" t="s">
        <v>75</v>
      </c>
      <c r="B4251" t="s">
        <v>53</v>
      </c>
      <c r="C4251" t="s">
        <v>105</v>
      </c>
      <c r="D4251" s="6">
        <v>44792</v>
      </c>
      <c r="FZ4251">
        <v>0</v>
      </c>
      <c r="GA4251">
        <v>1</v>
      </c>
    </row>
    <row r="4252" spans="1:183" x14ac:dyDescent="0.3">
      <c r="A4252" t="s">
        <v>75</v>
      </c>
      <c r="B4252" t="s">
        <v>53</v>
      </c>
      <c r="C4252" t="s">
        <v>105</v>
      </c>
      <c r="D4252" s="6">
        <v>44806</v>
      </c>
      <c r="FZ4252">
        <v>0</v>
      </c>
      <c r="GA4252">
        <v>1</v>
      </c>
    </row>
    <row r="4253" spans="1:183" x14ac:dyDescent="0.3">
      <c r="A4253" t="s">
        <v>75</v>
      </c>
      <c r="B4253" t="s">
        <v>53</v>
      </c>
      <c r="C4253" t="s">
        <v>105</v>
      </c>
      <c r="D4253" s="6">
        <v>44809</v>
      </c>
      <c r="FZ4253">
        <v>0</v>
      </c>
      <c r="GA4253">
        <v>1</v>
      </c>
    </row>
    <row r="4254" spans="1:183" x14ac:dyDescent="0.3">
      <c r="A4254" t="s">
        <v>75</v>
      </c>
      <c r="B4254" t="s">
        <v>53</v>
      </c>
      <c r="C4254" t="s">
        <v>105</v>
      </c>
      <c r="D4254" s="6">
        <v>44810</v>
      </c>
      <c r="FZ4254">
        <v>0</v>
      </c>
      <c r="GA4254">
        <v>1</v>
      </c>
    </row>
    <row r="4255" spans="1:183" x14ac:dyDescent="0.3">
      <c r="A4255" t="s">
        <v>75</v>
      </c>
      <c r="B4255" t="s">
        <v>53</v>
      </c>
      <c r="C4255" t="s">
        <v>105</v>
      </c>
      <c r="D4255" s="6">
        <v>44811</v>
      </c>
      <c r="FZ4255">
        <v>0</v>
      </c>
      <c r="GA4255">
        <v>1</v>
      </c>
    </row>
    <row r="4256" spans="1:183" x14ac:dyDescent="0.3">
      <c r="A4256" t="s">
        <v>75</v>
      </c>
      <c r="B4256" t="s">
        <v>53</v>
      </c>
      <c r="C4256" t="s">
        <v>105</v>
      </c>
      <c r="D4256" s="6">
        <v>44812</v>
      </c>
      <c r="FZ4256">
        <v>0</v>
      </c>
      <c r="GA4256">
        <v>1</v>
      </c>
    </row>
    <row r="4257" spans="1:183" x14ac:dyDescent="0.3">
      <c r="A4257" t="s">
        <v>75</v>
      </c>
      <c r="B4257" t="s">
        <v>53</v>
      </c>
      <c r="C4257" t="s">
        <v>105</v>
      </c>
      <c r="D4257" s="6">
        <v>44813</v>
      </c>
      <c r="FZ4257">
        <v>0</v>
      </c>
      <c r="GA4257">
        <v>1</v>
      </c>
    </row>
    <row r="4258" spans="1:183" x14ac:dyDescent="0.3">
      <c r="A4258" t="s">
        <v>75</v>
      </c>
      <c r="B4258" t="s">
        <v>53</v>
      </c>
      <c r="C4258" t="s">
        <v>93</v>
      </c>
      <c r="D4258" s="6">
        <v>44753</v>
      </c>
      <c r="FZ4258">
        <v>0</v>
      </c>
      <c r="GA4258">
        <v>1</v>
      </c>
    </row>
    <row r="4259" spans="1:183" x14ac:dyDescent="0.3">
      <c r="A4259" t="s">
        <v>75</v>
      </c>
      <c r="B4259" t="s">
        <v>53</v>
      </c>
      <c r="C4259" t="s">
        <v>93</v>
      </c>
      <c r="D4259" s="6">
        <v>44758</v>
      </c>
      <c r="FZ4259">
        <v>0</v>
      </c>
      <c r="GA4259">
        <v>1</v>
      </c>
    </row>
    <row r="4260" spans="1:183" x14ac:dyDescent="0.3">
      <c r="A4260" t="s">
        <v>75</v>
      </c>
      <c r="B4260" t="s">
        <v>53</v>
      </c>
      <c r="C4260" t="s">
        <v>93</v>
      </c>
      <c r="D4260" s="6">
        <v>44759</v>
      </c>
      <c r="FZ4260">
        <v>0</v>
      </c>
      <c r="GA4260">
        <v>1</v>
      </c>
    </row>
    <row r="4261" spans="1:183" x14ac:dyDescent="0.3">
      <c r="A4261" t="s">
        <v>75</v>
      </c>
      <c r="B4261" t="s">
        <v>53</v>
      </c>
      <c r="C4261" t="s">
        <v>93</v>
      </c>
      <c r="D4261" s="6">
        <v>44766</v>
      </c>
      <c r="FZ4261">
        <v>0</v>
      </c>
      <c r="GA4261">
        <v>1</v>
      </c>
    </row>
    <row r="4262" spans="1:183" x14ac:dyDescent="0.3">
      <c r="A4262" t="s">
        <v>75</v>
      </c>
      <c r="B4262" t="s">
        <v>53</v>
      </c>
      <c r="C4262" t="s">
        <v>93</v>
      </c>
      <c r="D4262" s="6">
        <v>44771</v>
      </c>
      <c r="FZ4262">
        <v>0</v>
      </c>
      <c r="GA4262">
        <v>1</v>
      </c>
    </row>
    <row r="4263" spans="1:183" x14ac:dyDescent="0.3">
      <c r="A4263" t="s">
        <v>75</v>
      </c>
      <c r="B4263" t="s">
        <v>53</v>
      </c>
      <c r="C4263" t="s">
        <v>93</v>
      </c>
      <c r="D4263" s="6">
        <v>44789</v>
      </c>
      <c r="FZ4263">
        <v>0</v>
      </c>
      <c r="GA4263">
        <v>1</v>
      </c>
    </row>
    <row r="4264" spans="1:183" x14ac:dyDescent="0.3">
      <c r="A4264" t="s">
        <v>75</v>
      </c>
      <c r="B4264" t="s">
        <v>53</v>
      </c>
      <c r="C4264" t="s">
        <v>93</v>
      </c>
      <c r="D4264" s="6">
        <v>44790</v>
      </c>
      <c r="FZ4264">
        <v>0</v>
      </c>
      <c r="GA4264">
        <v>1</v>
      </c>
    </row>
    <row r="4265" spans="1:183" x14ac:dyDescent="0.3">
      <c r="A4265" t="s">
        <v>75</v>
      </c>
      <c r="B4265" t="s">
        <v>53</v>
      </c>
      <c r="C4265" t="s">
        <v>93</v>
      </c>
      <c r="D4265" s="6">
        <v>44792</v>
      </c>
      <c r="FZ4265">
        <v>0</v>
      </c>
      <c r="GA4265">
        <v>1</v>
      </c>
    </row>
    <row r="4266" spans="1:183" x14ac:dyDescent="0.3">
      <c r="A4266" t="s">
        <v>75</v>
      </c>
      <c r="B4266" t="s">
        <v>53</v>
      </c>
      <c r="C4266" t="s">
        <v>93</v>
      </c>
      <c r="D4266" s="6">
        <v>44806</v>
      </c>
      <c r="FZ4266">
        <v>0</v>
      </c>
      <c r="GA4266">
        <v>1</v>
      </c>
    </row>
    <row r="4267" spans="1:183" x14ac:dyDescent="0.3">
      <c r="A4267" t="s">
        <v>75</v>
      </c>
      <c r="B4267" t="s">
        <v>53</v>
      </c>
      <c r="C4267" t="s">
        <v>93</v>
      </c>
      <c r="D4267" s="6">
        <v>44809</v>
      </c>
      <c r="FZ4267">
        <v>0</v>
      </c>
      <c r="GA4267">
        <v>1</v>
      </c>
    </row>
    <row r="4268" spans="1:183" x14ac:dyDescent="0.3">
      <c r="A4268" t="s">
        <v>75</v>
      </c>
      <c r="B4268" t="s">
        <v>53</v>
      </c>
      <c r="C4268" t="s">
        <v>93</v>
      </c>
      <c r="D4268" s="6">
        <v>44810</v>
      </c>
      <c r="FZ4268">
        <v>0</v>
      </c>
      <c r="GA4268">
        <v>1</v>
      </c>
    </row>
    <row r="4269" spans="1:183" x14ac:dyDescent="0.3">
      <c r="A4269" t="s">
        <v>75</v>
      </c>
      <c r="B4269" t="s">
        <v>53</v>
      </c>
      <c r="C4269" t="s">
        <v>93</v>
      </c>
      <c r="D4269" s="6">
        <v>44811</v>
      </c>
      <c r="FZ4269">
        <v>0</v>
      </c>
      <c r="GA4269">
        <v>1</v>
      </c>
    </row>
    <row r="4270" spans="1:183" x14ac:dyDescent="0.3">
      <c r="A4270" t="s">
        <v>75</v>
      </c>
      <c r="B4270" t="s">
        <v>53</v>
      </c>
      <c r="C4270" t="s">
        <v>93</v>
      </c>
      <c r="D4270" s="6">
        <v>44812</v>
      </c>
      <c r="FZ4270">
        <v>0</v>
      </c>
      <c r="GA4270">
        <v>1</v>
      </c>
    </row>
    <row r="4271" spans="1:183" x14ac:dyDescent="0.3">
      <c r="A4271" t="s">
        <v>75</v>
      </c>
      <c r="B4271" t="s">
        <v>53</v>
      </c>
      <c r="C4271" t="s">
        <v>93</v>
      </c>
      <c r="D4271" s="6">
        <v>44813</v>
      </c>
      <c r="FZ4271">
        <v>0</v>
      </c>
      <c r="GA4271">
        <v>1</v>
      </c>
    </row>
    <row r="4272" spans="1:183" x14ac:dyDescent="0.3">
      <c r="A4272" t="s">
        <v>75</v>
      </c>
      <c r="B4272" t="s">
        <v>53</v>
      </c>
      <c r="C4272" t="s">
        <v>101</v>
      </c>
      <c r="D4272" s="6">
        <v>44753</v>
      </c>
      <c r="FZ4272">
        <v>0</v>
      </c>
      <c r="GA4272">
        <v>1</v>
      </c>
    </row>
    <row r="4273" spans="1:183" x14ac:dyDescent="0.3">
      <c r="A4273" t="s">
        <v>75</v>
      </c>
      <c r="B4273" t="s">
        <v>53</v>
      </c>
      <c r="C4273" t="s">
        <v>101</v>
      </c>
      <c r="D4273" s="6">
        <v>44758</v>
      </c>
      <c r="FZ4273">
        <v>0</v>
      </c>
      <c r="GA4273">
        <v>1</v>
      </c>
    </row>
    <row r="4274" spans="1:183" x14ac:dyDescent="0.3">
      <c r="A4274" t="s">
        <v>75</v>
      </c>
      <c r="B4274" t="s">
        <v>53</v>
      </c>
      <c r="C4274" t="s">
        <v>101</v>
      </c>
      <c r="D4274" s="6">
        <v>44759</v>
      </c>
      <c r="FZ4274">
        <v>0</v>
      </c>
      <c r="GA4274">
        <v>1</v>
      </c>
    </row>
    <row r="4275" spans="1:183" x14ac:dyDescent="0.3">
      <c r="A4275" t="s">
        <v>75</v>
      </c>
      <c r="B4275" t="s">
        <v>53</v>
      </c>
      <c r="C4275" t="s">
        <v>101</v>
      </c>
      <c r="D4275" s="6">
        <v>44766</v>
      </c>
      <c r="FZ4275">
        <v>0</v>
      </c>
      <c r="GA4275">
        <v>1</v>
      </c>
    </row>
    <row r="4276" spans="1:183" x14ac:dyDescent="0.3">
      <c r="A4276" t="s">
        <v>75</v>
      </c>
      <c r="B4276" t="s">
        <v>53</v>
      </c>
      <c r="C4276" t="s">
        <v>101</v>
      </c>
      <c r="D4276" s="6">
        <v>44771</v>
      </c>
      <c r="FZ4276">
        <v>0</v>
      </c>
      <c r="GA4276">
        <v>1</v>
      </c>
    </row>
    <row r="4277" spans="1:183" x14ac:dyDescent="0.3">
      <c r="A4277" t="s">
        <v>75</v>
      </c>
      <c r="B4277" t="s">
        <v>53</v>
      </c>
      <c r="C4277" t="s">
        <v>101</v>
      </c>
      <c r="D4277" s="6">
        <v>44789</v>
      </c>
      <c r="FZ4277">
        <v>0</v>
      </c>
      <c r="GA4277">
        <v>1</v>
      </c>
    </row>
    <row r="4278" spans="1:183" x14ac:dyDescent="0.3">
      <c r="A4278" t="s">
        <v>75</v>
      </c>
      <c r="B4278" t="s">
        <v>53</v>
      </c>
      <c r="C4278" t="s">
        <v>101</v>
      </c>
      <c r="D4278" s="6">
        <v>44790</v>
      </c>
      <c r="FZ4278">
        <v>0</v>
      </c>
      <c r="GA4278">
        <v>1</v>
      </c>
    </row>
    <row r="4279" spans="1:183" x14ac:dyDescent="0.3">
      <c r="A4279" t="s">
        <v>75</v>
      </c>
      <c r="B4279" t="s">
        <v>53</v>
      </c>
      <c r="C4279" t="s">
        <v>101</v>
      </c>
      <c r="D4279" s="6">
        <v>44792</v>
      </c>
      <c r="FZ4279">
        <v>0</v>
      </c>
      <c r="GA4279">
        <v>1</v>
      </c>
    </row>
    <row r="4280" spans="1:183" x14ac:dyDescent="0.3">
      <c r="A4280" t="s">
        <v>75</v>
      </c>
      <c r="B4280" t="s">
        <v>53</v>
      </c>
      <c r="C4280" t="s">
        <v>101</v>
      </c>
      <c r="D4280" s="6">
        <v>44806</v>
      </c>
      <c r="FZ4280">
        <v>0</v>
      </c>
      <c r="GA4280">
        <v>1</v>
      </c>
    </row>
    <row r="4281" spans="1:183" x14ac:dyDescent="0.3">
      <c r="A4281" t="s">
        <v>75</v>
      </c>
      <c r="B4281" t="s">
        <v>53</v>
      </c>
      <c r="C4281" t="s">
        <v>101</v>
      </c>
      <c r="D4281" s="6">
        <v>44809</v>
      </c>
      <c r="FZ4281">
        <v>0</v>
      </c>
      <c r="GA4281">
        <v>1</v>
      </c>
    </row>
    <row r="4282" spans="1:183" x14ac:dyDescent="0.3">
      <c r="A4282" t="s">
        <v>75</v>
      </c>
      <c r="B4282" t="s">
        <v>53</v>
      </c>
      <c r="C4282" t="s">
        <v>101</v>
      </c>
      <c r="D4282" s="6">
        <v>44810</v>
      </c>
      <c r="FZ4282">
        <v>0</v>
      </c>
      <c r="GA4282">
        <v>1</v>
      </c>
    </row>
    <row r="4283" spans="1:183" x14ac:dyDescent="0.3">
      <c r="A4283" t="s">
        <v>75</v>
      </c>
      <c r="B4283" t="s">
        <v>53</v>
      </c>
      <c r="C4283" t="s">
        <v>101</v>
      </c>
      <c r="D4283" s="6">
        <v>44811</v>
      </c>
      <c r="FZ4283">
        <v>0</v>
      </c>
      <c r="GA4283">
        <v>1</v>
      </c>
    </row>
    <row r="4284" spans="1:183" x14ac:dyDescent="0.3">
      <c r="A4284" t="s">
        <v>75</v>
      </c>
      <c r="B4284" t="s">
        <v>53</v>
      </c>
      <c r="C4284" t="s">
        <v>101</v>
      </c>
      <c r="D4284" s="6">
        <v>44812</v>
      </c>
      <c r="FZ4284">
        <v>0</v>
      </c>
      <c r="GA4284">
        <v>1</v>
      </c>
    </row>
    <row r="4285" spans="1:183" x14ac:dyDescent="0.3">
      <c r="A4285" t="s">
        <v>75</v>
      </c>
      <c r="B4285" t="s">
        <v>53</v>
      </c>
      <c r="C4285" t="s">
        <v>101</v>
      </c>
      <c r="D4285" s="6">
        <v>44813</v>
      </c>
      <c r="FZ4285">
        <v>0</v>
      </c>
      <c r="GA4285">
        <v>1</v>
      </c>
    </row>
    <row r="4286" spans="1:183" x14ac:dyDescent="0.3">
      <c r="A4286" t="s">
        <v>64</v>
      </c>
      <c r="B4286" t="s">
        <v>53</v>
      </c>
      <c r="C4286" t="s">
        <v>99</v>
      </c>
      <c r="D4286" s="6">
        <v>44753</v>
      </c>
      <c r="FZ4286">
        <v>0</v>
      </c>
      <c r="GA4286">
        <v>1</v>
      </c>
    </row>
    <row r="4287" spans="1:183" x14ac:dyDescent="0.3">
      <c r="A4287" t="s">
        <v>64</v>
      </c>
      <c r="B4287" t="s">
        <v>53</v>
      </c>
      <c r="C4287" t="s">
        <v>99</v>
      </c>
      <c r="D4287" s="6">
        <v>44758</v>
      </c>
      <c r="FZ4287">
        <v>0</v>
      </c>
      <c r="GA4287">
        <v>1</v>
      </c>
    </row>
    <row r="4288" spans="1:183" x14ac:dyDescent="0.3">
      <c r="A4288" t="s">
        <v>64</v>
      </c>
      <c r="B4288" t="s">
        <v>53</v>
      </c>
      <c r="C4288" t="s">
        <v>99</v>
      </c>
      <c r="D4288" s="6">
        <v>44759</v>
      </c>
      <c r="FZ4288">
        <v>0</v>
      </c>
      <c r="GA4288">
        <v>1</v>
      </c>
    </row>
    <row r="4289" spans="1:183" x14ac:dyDescent="0.3">
      <c r="A4289" t="s">
        <v>64</v>
      </c>
      <c r="B4289" t="s">
        <v>53</v>
      </c>
      <c r="C4289" t="s">
        <v>99</v>
      </c>
      <c r="D4289" s="6">
        <v>44766</v>
      </c>
      <c r="FZ4289">
        <v>0</v>
      </c>
      <c r="GA4289">
        <v>1</v>
      </c>
    </row>
    <row r="4290" spans="1:183" x14ac:dyDescent="0.3">
      <c r="A4290" t="s">
        <v>64</v>
      </c>
      <c r="B4290" t="s">
        <v>53</v>
      </c>
      <c r="C4290" t="s">
        <v>99</v>
      </c>
      <c r="D4290" s="6">
        <v>44771</v>
      </c>
      <c r="FZ4290">
        <v>0</v>
      </c>
      <c r="GA4290">
        <v>1</v>
      </c>
    </row>
    <row r="4291" spans="1:183" x14ac:dyDescent="0.3">
      <c r="A4291" t="s">
        <v>64</v>
      </c>
      <c r="B4291" t="s">
        <v>53</v>
      </c>
      <c r="C4291" t="s">
        <v>99</v>
      </c>
      <c r="D4291" s="6">
        <v>44789</v>
      </c>
      <c r="FZ4291">
        <v>0</v>
      </c>
      <c r="GA4291">
        <v>1</v>
      </c>
    </row>
    <row r="4292" spans="1:183" x14ac:dyDescent="0.3">
      <c r="A4292" t="s">
        <v>64</v>
      </c>
      <c r="B4292" t="s">
        <v>53</v>
      </c>
      <c r="C4292" t="s">
        <v>99</v>
      </c>
      <c r="D4292" s="6">
        <v>44790</v>
      </c>
      <c r="FZ4292">
        <v>0</v>
      </c>
      <c r="GA4292">
        <v>1</v>
      </c>
    </row>
    <row r="4293" spans="1:183" x14ac:dyDescent="0.3">
      <c r="A4293" t="s">
        <v>64</v>
      </c>
      <c r="B4293" t="s">
        <v>53</v>
      </c>
      <c r="C4293" t="s">
        <v>99</v>
      </c>
      <c r="D4293" s="6">
        <v>44792</v>
      </c>
      <c r="FZ4293">
        <v>0</v>
      </c>
      <c r="GA4293">
        <v>1</v>
      </c>
    </row>
    <row r="4294" spans="1:183" x14ac:dyDescent="0.3">
      <c r="A4294" t="s">
        <v>64</v>
      </c>
      <c r="B4294" t="s">
        <v>53</v>
      </c>
      <c r="C4294" t="s">
        <v>99</v>
      </c>
      <c r="D4294" s="6">
        <v>44806</v>
      </c>
      <c r="FZ4294">
        <v>0</v>
      </c>
      <c r="GA4294">
        <v>1</v>
      </c>
    </row>
    <row r="4295" spans="1:183" x14ac:dyDescent="0.3">
      <c r="A4295" t="s">
        <v>64</v>
      </c>
      <c r="B4295" t="s">
        <v>53</v>
      </c>
      <c r="C4295" t="s">
        <v>99</v>
      </c>
      <c r="D4295" s="6">
        <v>44809</v>
      </c>
      <c r="FZ4295">
        <v>0</v>
      </c>
      <c r="GA4295">
        <v>1</v>
      </c>
    </row>
    <row r="4296" spans="1:183" x14ac:dyDescent="0.3">
      <c r="A4296" t="s">
        <v>64</v>
      </c>
      <c r="B4296" t="s">
        <v>53</v>
      </c>
      <c r="C4296" t="s">
        <v>99</v>
      </c>
      <c r="D4296" s="6">
        <v>44810</v>
      </c>
      <c r="FZ4296">
        <v>0</v>
      </c>
      <c r="GA4296">
        <v>1</v>
      </c>
    </row>
    <row r="4297" spans="1:183" x14ac:dyDescent="0.3">
      <c r="A4297" t="s">
        <v>64</v>
      </c>
      <c r="B4297" t="s">
        <v>53</v>
      </c>
      <c r="C4297" t="s">
        <v>99</v>
      </c>
      <c r="D4297" s="6">
        <v>44811</v>
      </c>
      <c r="FZ4297">
        <v>0</v>
      </c>
      <c r="GA4297">
        <v>1</v>
      </c>
    </row>
    <row r="4298" spans="1:183" x14ac:dyDescent="0.3">
      <c r="A4298" t="s">
        <v>64</v>
      </c>
      <c r="B4298" t="s">
        <v>53</v>
      </c>
      <c r="C4298" t="s">
        <v>99</v>
      </c>
      <c r="D4298" s="6">
        <v>44812</v>
      </c>
      <c r="FZ4298">
        <v>0</v>
      </c>
      <c r="GA4298">
        <v>1</v>
      </c>
    </row>
    <row r="4299" spans="1:183" x14ac:dyDescent="0.3">
      <c r="A4299" t="s">
        <v>64</v>
      </c>
      <c r="B4299" t="s">
        <v>53</v>
      </c>
      <c r="C4299" t="s">
        <v>99</v>
      </c>
      <c r="D4299" s="6">
        <v>44813</v>
      </c>
      <c r="FZ4299">
        <v>0</v>
      </c>
      <c r="GA4299">
        <v>1</v>
      </c>
    </row>
    <row r="4300" spans="1:183" x14ac:dyDescent="0.3">
      <c r="A4300" t="s">
        <v>64</v>
      </c>
      <c r="B4300" t="s">
        <v>53</v>
      </c>
      <c r="C4300" t="s">
        <v>100</v>
      </c>
      <c r="D4300" s="6">
        <v>44753</v>
      </c>
      <c r="FZ4300">
        <v>0</v>
      </c>
      <c r="GA4300">
        <v>1</v>
      </c>
    </row>
    <row r="4301" spans="1:183" x14ac:dyDescent="0.3">
      <c r="A4301" t="s">
        <v>64</v>
      </c>
      <c r="B4301" t="s">
        <v>53</v>
      </c>
      <c r="C4301" t="s">
        <v>100</v>
      </c>
      <c r="D4301" s="6">
        <v>44758</v>
      </c>
      <c r="FZ4301">
        <v>0</v>
      </c>
      <c r="GA4301">
        <v>1</v>
      </c>
    </row>
    <row r="4302" spans="1:183" x14ac:dyDescent="0.3">
      <c r="A4302" t="s">
        <v>64</v>
      </c>
      <c r="B4302" t="s">
        <v>53</v>
      </c>
      <c r="C4302" t="s">
        <v>100</v>
      </c>
      <c r="D4302" s="6">
        <v>44759</v>
      </c>
      <c r="FZ4302">
        <v>0</v>
      </c>
      <c r="GA4302">
        <v>1</v>
      </c>
    </row>
    <row r="4303" spans="1:183" x14ac:dyDescent="0.3">
      <c r="A4303" t="s">
        <v>64</v>
      </c>
      <c r="B4303" t="s">
        <v>53</v>
      </c>
      <c r="C4303" t="s">
        <v>100</v>
      </c>
      <c r="D4303" s="6">
        <v>44766</v>
      </c>
      <c r="FZ4303">
        <v>0</v>
      </c>
      <c r="GA4303">
        <v>1</v>
      </c>
    </row>
    <row r="4304" spans="1:183" x14ac:dyDescent="0.3">
      <c r="A4304" t="s">
        <v>64</v>
      </c>
      <c r="B4304" t="s">
        <v>53</v>
      </c>
      <c r="C4304" t="s">
        <v>100</v>
      </c>
      <c r="D4304" s="6">
        <v>44771</v>
      </c>
      <c r="FZ4304">
        <v>0</v>
      </c>
      <c r="GA4304">
        <v>1</v>
      </c>
    </row>
    <row r="4305" spans="1:183" x14ac:dyDescent="0.3">
      <c r="A4305" t="s">
        <v>64</v>
      </c>
      <c r="B4305" t="s">
        <v>53</v>
      </c>
      <c r="C4305" t="s">
        <v>100</v>
      </c>
      <c r="D4305" s="6">
        <v>44789</v>
      </c>
      <c r="FZ4305">
        <v>0</v>
      </c>
      <c r="GA4305">
        <v>1</v>
      </c>
    </row>
    <row r="4306" spans="1:183" x14ac:dyDescent="0.3">
      <c r="A4306" t="s">
        <v>64</v>
      </c>
      <c r="B4306" t="s">
        <v>53</v>
      </c>
      <c r="C4306" t="s">
        <v>100</v>
      </c>
      <c r="D4306" s="6">
        <v>44790</v>
      </c>
      <c r="FZ4306">
        <v>0</v>
      </c>
      <c r="GA4306">
        <v>1</v>
      </c>
    </row>
    <row r="4307" spans="1:183" x14ac:dyDescent="0.3">
      <c r="A4307" t="s">
        <v>64</v>
      </c>
      <c r="B4307" t="s">
        <v>53</v>
      </c>
      <c r="C4307" t="s">
        <v>100</v>
      </c>
      <c r="D4307" s="6">
        <v>44792</v>
      </c>
      <c r="FZ4307">
        <v>0</v>
      </c>
      <c r="GA4307">
        <v>1</v>
      </c>
    </row>
    <row r="4308" spans="1:183" x14ac:dyDescent="0.3">
      <c r="A4308" t="s">
        <v>64</v>
      </c>
      <c r="B4308" t="s">
        <v>53</v>
      </c>
      <c r="C4308" t="s">
        <v>100</v>
      </c>
      <c r="D4308" s="6">
        <v>44806</v>
      </c>
      <c r="FZ4308">
        <v>0</v>
      </c>
      <c r="GA4308">
        <v>1</v>
      </c>
    </row>
    <row r="4309" spans="1:183" x14ac:dyDescent="0.3">
      <c r="A4309" t="s">
        <v>64</v>
      </c>
      <c r="B4309" t="s">
        <v>53</v>
      </c>
      <c r="C4309" t="s">
        <v>100</v>
      </c>
      <c r="D4309" s="6">
        <v>44809</v>
      </c>
      <c r="FZ4309">
        <v>0</v>
      </c>
      <c r="GA4309">
        <v>1</v>
      </c>
    </row>
    <row r="4310" spans="1:183" x14ac:dyDescent="0.3">
      <c r="A4310" t="s">
        <v>64</v>
      </c>
      <c r="B4310" t="s">
        <v>53</v>
      </c>
      <c r="C4310" t="s">
        <v>100</v>
      </c>
      <c r="D4310" s="6">
        <v>44810</v>
      </c>
      <c r="FZ4310">
        <v>0</v>
      </c>
      <c r="GA4310">
        <v>1</v>
      </c>
    </row>
    <row r="4311" spans="1:183" x14ac:dyDescent="0.3">
      <c r="A4311" t="s">
        <v>64</v>
      </c>
      <c r="B4311" t="s">
        <v>53</v>
      </c>
      <c r="C4311" t="s">
        <v>100</v>
      </c>
      <c r="D4311" s="6">
        <v>44811</v>
      </c>
      <c r="FZ4311">
        <v>0</v>
      </c>
      <c r="GA4311">
        <v>1</v>
      </c>
    </row>
    <row r="4312" spans="1:183" x14ac:dyDescent="0.3">
      <c r="A4312" t="s">
        <v>64</v>
      </c>
      <c r="B4312" t="s">
        <v>53</v>
      </c>
      <c r="C4312" t="s">
        <v>100</v>
      </c>
      <c r="D4312" s="6">
        <v>44812</v>
      </c>
      <c r="FZ4312">
        <v>0</v>
      </c>
      <c r="GA4312">
        <v>1</v>
      </c>
    </row>
    <row r="4313" spans="1:183" x14ac:dyDescent="0.3">
      <c r="A4313" t="s">
        <v>64</v>
      </c>
      <c r="B4313" t="s">
        <v>53</v>
      </c>
      <c r="C4313" t="s">
        <v>100</v>
      </c>
      <c r="D4313" s="6">
        <v>44813</v>
      </c>
      <c r="FZ4313">
        <v>0</v>
      </c>
      <c r="GA4313">
        <v>1</v>
      </c>
    </row>
    <row r="4314" spans="1:183" x14ac:dyDescent="0.3">
      <c r="A4314" t="s">
        <v>64</v>
      </c>
      <c r="B4314" t="s">
        <v>53</v>
      </c>
      <c r="C4314" t="s">
        <v>54</v>
      </c>
      <c r="D4314" s="6">
        <v>44753</v>
      </c>
      <c r="E4314" s="46">
        <v>18</v>
      </c>
      <c r="F4314">
        <v>19</v>
      </c>
      <c r="G4314">
        <v>18</v>
      </c>
      <c r="H4314">
        <v>19</v>
      </c>
      <c r="I4314">
        <v>10704</v>
      </c>
      <c r="J4314">
        <v>66588</v>
      </c>
      <c r="K4314">
        <v>1.1202479999999999</v>
      </c>
      <c r="L4314">
        <v>0.95970270000000002</v>
      </c>
      <c r="M4314">
        <v>0.85774379999999995</v>
      </c>
      <c r="N4314">
        <v>0.79150469999999995</v>
      </c>
      <c r="O4314">
        <v>0.75008439999999998</v>
      </c>
      <c r="P4314">
        <v>0.75715069999999995</v>
      </c>
      <c r="Q4314">
        <v>0.7691751</v>
      </c>
      <c r="R4314">
        <v>0.77239089999999999</v>
      </c>
      <c r="S4314">
        <v>0.76767890000000005</v>
      </c>
      <c r="T4314">
        <v>0.80445869999999997</v>
      </c>
      <c r="U4314">
        <v>0.90811339999999996</v>
      </c>
      <c r="V4314">
        <v>1.0647789999999999</v>
      </c>
      <c r="W4314">
        <v>1.290478</v>
      </c>
      <c r="X4314">
        <v>1.5396669999999999</v>
      </c>
      <c r="Y4314">
        <v>1.796138</v>
      </c>
      <c r="Z4314">
        <v>2.0924170000000002</v>
      </c>
      <c r="AA4314">
        <v>2.3931789999999999</v>
      </c>
      <c r="AB4314">
        <v>2.7130480000000001</v>
      </c>
      <c r="AC4314">
        <v>2.9388589999999999</v>
      </c>
      <c r="AD4314">
        <v>2.8789020000000001</v>
      </c>
      <c r="AE4314">
        <v>2.622744</v>
      </c>
      <c r="AF4314">
        <v>2.3001079999999998</v>
      </c>
      <c r="AG4314">
        <v>1.8872230000000001</v>
      </c>
      <c r="AH4314">
        <v>1.4987029999999999</v>
      </c>
      <c r="AI4314">
        <v>-1.4637900000000001E-2</v>
      </c>
      <c r="AJ4314">
        <v>-2.14383E-2</v>
      </c>
      <c r="AK4314">
        <v>-2.2558499999999999E-2</v>
      </c>
      <c r="AL4314">
        <v>-1.67402E-2</v>
      </c>
      <c r="AM4314">
        <v>-2.1965999999999999E-2</v>
      </c>
      <c r="AN4314">
        <v>-5.9513999999999999E-3</v>
      </c>
      <c r="AO4314">
        <v>-2.8524600000000001E-2</v>
      </c>
      <c r="AP4314">
        <v>-1.4345399999999999E-2</v>
      </c>
      <c r="AQ4314">
        <v>-1.49234E-2</v>
      </c>
      <c r="AR4314">
        <v>-2.4190699999999999E-2</v>
      </c>
      <c r="AS4314">
        <v>-2.28579E-2</v>
      </c>
      <c r="AT4314">
        <v>-3.4024400000000003E-2</v>
      </c>
      <c r="AU4314">
        <v>-3.2725999999999998E-2</v>
      </c>
      <c r="AV4314">
        <v>-4.1704699999999997E-2</v>
      </c>
      <c r="AW4314">
        <v>-6.4867599999999997E-2</v>
      </c>
      <c r="AX4314">
        <v>-6.3404799999999997E-2</v>
      </c>
      <c r="AY4314">
        <v>-6.0618699999999998E-2</v>
      </c>
      <c r="AZ4314">
        <v>0.25153589999999998</v>
      </c>
      <c r="BA4314">
        <v>0.30189070000000001</v>
      </c>
      <c r="BB4314">
        <v>-0.21856049999999999</v>
      </c>
      <c r="BC4314">
        <v>-0.21546390000000001</v>
      </c>
      <c r="BD4314">
        <v>-0.1528651</v>
      </c>
      <c r="BE4314">
        <v>-8.4550799999999995E-2</v>
      </c>
      <c r="BF4314">
        <v>-6.2358400000000001E-2</v>
      </c>
      <c r="BG4314">
        <v>-6.7337999999999999E-3</v>
      </c>
      <c r="BH4314">
        <v>-1.3946399999999999E-2</v>
      </c>
      <c r="BI4314">
        <v>-1.5857300000000001E-2</v>
      </c>
      <c r="BJ4314">
        <v>-1.0387800000000001E-2</v>
      </c>
      <c r="BK4314">
        <v>-1.6225099999999999E-2</v>
      </c>
      <c r="BL4314">
        <v>-7.2820000000000003E-4</v>
      </c>
      <c r="BM4314">
        <v>-2.3022299999999999E-2</v>
      </c>
      <c r="BN4314">
        <v>-8.5138000000000002E-3</v>
      </c>
      <c r="BO4314">
        <v>-8.4579000000000008E-3</v>
      </c>
      <c r="BP4314">
        <v>-1.7010600000000001E-2</v>
      </c>
      <c r="BQ4314">
        <v>-1.49132E-2</v>
      </c>
      <c r="BR4314">
        <v>-2.5204399999999998E-2</v>
      </c>
      <c r="BS4314">
        <v>-2.3122899999999998E-2</v>
      </c>
      <c r="BT4314">
        <v>-3.1313100000000003E-2</v>
      </c>
      <c r="BU4314">
        <v>-5.4042800000000002E-2</v>
      </c>
      <c r="BV4314">
        <v>-5.2177000000000001E-2</v>
      </c>
      <c r="BW4314">
        <v>-4.9131099999999997E-2</v>
      </c>
      <c r="BX4314">
        <v>0.26362469999999999</v>
      </c>
      <c r="BY4314">
        <v>0.3143649</v>
      </c>
      <c r="BZ4314">
        <v>-0.2058458</v>
      </c>
      <c r="CA4314">
        <v>-0.2033442</v>
      </c>
      <c r="CB4314">
        <v>-0.14170469999999999</v>
      </c>
      <c r="CC4314">
        <v>-7.4300900000000003E-2</v>
      </c>
      <c r="CD4314">
        <v>-5.3439199999999999E-2</v>
      </c>
      <c r="CE4314">
        <v>-1.2595E-3</v>
      </c>
      <c r="CF4314">
        <v>-8.7574999999999997E-3</v>
      </c>
      <c r="CG4314">
        <v>-1.1216200000000001E-2</v>
      </c>
      <c r="CH4314">
        <v>-5.9881999999999999E-3</v>
      </c>
      <c r="CI4314">
        <v>-1.22489E-2</v>
      </c>
      <c r="CJ4314">
        <v>2.8893999999999999E-3</v>
      </c>
      <c r="CK4314">
        <v>-1.9211499999999999E-2</v>
      </c>
      <c r="CL4314">
        <v>-4.4748000000000001E-3</v>
      </c>
      <c r="CM4314">
        <v>-3.9798999999999998E-3</v>
      </c>
      <c r="CN4314">
        <v>-1.20377E-2</v>
      </c>
      <c r="CO4314">
        <v>-9.4106999999999993E-3</v>
      </c>
      <c r="CP4314">
        <v>-1.90957E-2</v>
      </c>
      <c r="CQ4314">
        <v>-1.6471800000000002E-2</v>
      </c>
      <c r="CR4314">
        <v>-2.41158E-2</v>
      </c>
      <c r="CS4314">
        <v>-4.6545499999999997E-2</v>
      </c>
      <c r="CT4314">
        <v>-4.4400700000000001E-2</v>
      </c>
      <c r="CU4314">
        <v>-4.1174799999999998E-2</v>
      </c>
      <c r="CV4314">
        <v>0.2719974</v>
      </c>
      <c r="CW4314">
        <v>0.32300450000000003</v>
      </c>
      <c r="CX4314">
        <v>-0.19703970000000001</v>
      </c>
      <c r="CY4314">
        <v>-0.19495000000000001</v>
      </c>
      <c r="CZ4314">
        <v>-0.13397510000000001</v>
      </c>
      <c r="DA4314">
        <v>-6.7201800000000006E-2</v>
      </c>
      <c r="DB4314">
        <v>-4.72618E-2</v>
      </c>
      <c r="DC4314">
        <v>4.2148000000000003E-3</v>
      </c>
      <c r="DD4314">
        <v>-3.5685999999999999E-3</v>
      </c>
      <c r="DE4314">
        <v>-6.5750000000000001E-3</v>
      </c>
      <c r="DF4314">
        <v>-1.5885999999999999E-3</v>
      </c>
      <c r="DG4314">
        <v>-8.2726999999999992E-3</v>
      </c>
      <c r="DH4314">
        <v>6.5069999999999998E-3</v>
      </c>
      <c r="DI4314">
        <v>-1.54006E-2</v>
      </c>
      <c r="DJ4314">
        <v>-4.3580000000000002E-4</v>
      </c>
      <c r="DK4314">
        <v>4.9799999999999996E-4</v>
      </c>
      <c r="DL4314">
        <v>-7.0647000000000001E-3</v>
      </c>
      <c r="DM4314">
        <v>-3.9081999999999997E-3</v>
      </c>
      <c r="DN4314">
        <v>-1.2987E-2</v>
      </c>
      <c r="DO4314">
        <v>-9.8206999999999999E-3</v>
      </c>
      <c r="DP4314">
        <v>-1.6918599999999999E-2</v>
      </c>
      <c r="DQ4314">
        <v>-3.9048199999999998E-2</v>
      </c>
      <c r="DR4314">
        <v>-3.6624299999999999E-2</v>
      </c>
      <c r="DS4314">
        <v>-3.3218600000000001E-2</v>
      </c>
      <c r="DT4314">
        <v>0.28037010000000001</v>
      </c>
      <c r="DU4314">
        <v>0.3316441</v>
      </c>
      <c r="DV4314">
        <v>-0.1882335</v>
      </c>
      <c r="DW4314">
        <v>-0.1865559</v>
      </c>
      <c r="DX4314">
        <v>-0.12624550000000001</v>
      </c>
      <c r="DY4314">
        <v>-6.0102700000000002E-2</v>
      </c>
      <c r="DZ4314">
        <v>-4.10844E-2</v>
      </c>
      <c r="EA4314">
        <v>1.21189E-2</v>
      </c>
      <c r="EB4314">
        <v>3.9233999999999996E-3</v>
      </c>
      <c r="EC4314">
        <v>1.261E-4</v>
      </c>
      <c r="ED4314">
        <v>4.7638000000000003E-3</v>
      </c>
      <c r="EE4314">
        <v>-2.5317999999999998E-3</v>
      </c>
      <c r="EF4314">
        <v>1.17302E-2</v>
      </c>
      <c r="EG4314">
        <v>-9.8983999999999999E-3</v>
      </c>
      <c r="EH4314">
        <v>5.3959000000000003E-3</v>
      </c>
      <c r="EI4314">
        <v>6.9635000000000001E-3</v>
      </c>
      <c r="EJ4314">
        <v>1.154E-4</v>
      </c>
      <c r="EK4314">
        <v>4.0365000000000002E-3</v>
      </c>
      <c r="EL4314">
        <v>-4.1669999999999997E-3</v>
      </c>
      <c r="EM4314">
        <v>-2.176E-4</v>
      </c>
      <c r="EN4314">
        <v>-6.5269000000000004E-3</v>
      </c>
      <c r="EO4314">
        <v>-2.8223399999999999E-2</v>
      </c>
      <c r="EP4314">
        <v>-2.5396499999999999E-2</v>
      </c>
      <c r="EQ4314">
        <v>-2.1731E-2</v>
      </c>
      <c r="ER4314">
        <v>0.29245900000000002</v>
      </c>
      <c r="ES4314">
        <v>0.34411839999999999</v>
      </c>
      <c r="ET4314">
        <v>-0.17551890000000001</v>
      </c>
      <c r="EU4314">
        <v>-0.17443610000000001</v>
      </c>
      <c r="EV4314">
        <v>-0.1150851</v>
      </c>
      <c r="EW4314">
        <v>-4.9852800000000003E-2</v>
      </c>
      <c r="EX4314">
        <v>-3.2165199999999998E-2</v>
      </c>
      <c r="EY4314">
        <v>72.740880000000004</v>
      </c>
      <c r="EZ4314">
        <v>72.750709999999998</v>
      </c>
      <c r="FA4314">
        <v>72.208010000000002</v>
      </c>
      <c r="FB4314">
        <v>71.210369999999998</v>
      </c>
      <c r="FC4314">
        <v>70.136219999999994</v>
      </c>
      <c r="FD4314">
        <v>68.811170000000004</v>
      </c>
      <c r="FE4314">
        <v>70.070279999999997</v>
      </c>
      <c r="FF4314">
        <v>73.919709999999995</v>
      </c>
      <c r="FG4314">
        <v>78.520399999999995</v>
      </c>
      <c r="FH4314">
        <v>83.675229999999999</v>
      </c>
      <c r="FI4314">
        <v>87.517099999999999</v>
      </c>
      <c r="FJ4314">
        <v>90.004530000000003</v>
      </c>
      <c r="FK4314">
        <v>93.092579999999998</v>
      </c>
      <c r="FL4314">
        <v>95.208860000000001</v>
      </c>
      <c r="FM4314">
        <v>96.975819999999999</v>
      </c>
      <c r="FN4314">
        <v>99.156809999999993</v>
      </c>
      <c r="FO4314">
        <v>99.575479999999999</v>
      </c>
      <c r="FP4314">
        <v>99.383049999999997</v>
      </c>
      <c r="FQ4314">
        <v>97.822500000000005</v>
      </c>
      <c r="FR4314">
        <v>93.267619999999994</v>
      </c>
      <c r="FS4314">
        <v>86.948610000000002</v>
      </c>
      <c r="FT4314">
        <v>81.781689999999998</v>
      </c>
      <c r="FU4314">
        <v>78.470240000000004</v>
      </c>
      <c r="FV4314">
        <v>76.105710000000002</v>
      </c>
      <c r="FW4314">
        <v>0.13099540000000001</v>
      </c>
      <c r="FX4314">
        <v>1.1471200000000001E-2</v>
      </c>
      <c r="FY4314">
        <v>1.1471200000000001E-2</v>
      </c>
      <c r="FZ4314">
        <v>0</v>
      </c>
      <c r="GA4314">
        <v>0</v>
      </c>
    </row>
    <row r="4315" spans="1:183" x14ac:dyDescent="0.3">
      <c r="A4315" t="s">
        <v>64</v>
      </c>
      <c r="B4315" t="s">
        <v>53</v>
      </c>
      <c r="C4315" t="s">
        <v>54</v>
      </c>
      <c r="D4315" s="6">
        <v>44758</v>
      </c>
      <c r="E4315" s="46">
        <v>17</v>
      </c>
      <c r="F4315">
        <v>18</v>
      </c>
      <c r="G4315">
        <v>17</v>
      </c>
      <c r="H4315">
        <v>18</v>
      </c>
      <c r="I4315">
        <v>11656</v>
      </c>
      <c r="J4315">
        <v>72721</v>
      </c>
      <c r="K4315">
        <v>1.079869</v>
      </c>
      <c r="L4315">
        <v>0.92652849999999998</v>
      </c>
      <c r="M4315">
        <v>0.81456569999999995</v>
      </c>
      <c r="N4315">
        <v>0.75138090000000002</v>
      </c>
      <c r="O4315">
        <v>0.71305969999999996</v>
      </c>
      <c r="P4315">
        <v>0.70575030000000005</v>
      </c>
      <c r="Q4315">
        <v>0.72326120000000005</v>
      </c>
      <c r="R4315">
        <v>0.73003479999999998</v>
      </c>
      <c r="S4315">
        <v>0.76173400000000002</v>
      </c>
      <c r="T4315">
        <v>0.81959369999999998</v>
      </c>
      <c r="U4315">
        <v>0.91534009999999999</v>
      </c>
      <c r="V4315">
        <v>1.067963</v>
      </c>
      <c r="W4315">
        <v>1.282009</v>
      </c>
      <c r="X4315">
        <v>1.5315000000000001</v>
      </c>
      <c r="Y4315">
        <v>1.8056749999999999</v>
      </c>
      <c r="Z4315">
        <v>2.106741</v>
      </c>
      <c r="AA4315">
        <v>2.3977599999999999</v>
      </c>
      <c r="AB4315">
        <v>2.6982309999999998</v>
      </c>
      <c r="AC4315">
        <v>2.8871630000000001</v>
      </c>
      <c r="AD4315">
        <v>2.8276509999999999</v>
      </c>
      <c r="AE4315">
        <v>2.568886</v>
      </c>
      <c r="AF4315">
        <v>2.241552</v>
      </c>
      <c r="AG4315">
        <v>1.8474870000000001</v>
      </c>
      <c r="AH4315">
        <v>1.508669</v>
      </c>
      <c r="AI4315">
        <v>-3.9452000000000003E-3</v>
      </c>
      <c r="AJ4315">
        <v>1.193E-3</v>
      </c>
      <c r="AK4315">
        <v>-3.9743000000000001E-3</v>
      </c>
      <c r="AL4315">
        <v>-1.6222000000000001E-3</v>
      </c>
      <c r="AM4315">
        <v>4.6718000000000003E-3</v>
      </c>
      <c r="AN4315">
        <v>-1.5536E-3</v>
      </c>
      <c r="AO4315">
        <v>-9.9357999999999998E-3</v>
      </c>
      <c r="AP4315">
        <v>-1.1036600000000001E-2</v>
      </c>
      <c r="AQ4315">
        <v>5.7034E-3</v>
      </c>
      <c r="AR4315">
        <v>1.6934399999999999E-2</v>
      </c>
      <c r="AS4315">
        <v>5.4768999999999998E-3</v>
      </c>
      <c r="AT4315">
        <v>-4.0203000000000001E-3</v>
      </c>
      <c r="AU4315">
        <v>1.0854E-3</v>
      </c>
      <c r="AV4315">
        <v>2.0634999999999998E-3</v>
      </c>
      <c r="AW4315">
        <v>-1.8844099999999999E-2</v>
      </c>
      <c r="AX4315">
        <v>-3.8059999999999997E-2</v>
      </c>
      <c r="AY4315">
        <v>0.23252529999999999</v>
      </c>
      <c r="AZ4315">
        <v>0.32046190000000002</v>
      </c>
      <c r="BA4315">
        <v>-0.17018159999999999</v>
      </c>
      <c r="BB4315">
        <v>-0.18785270000000001</v>
      </c>
      <c r="BC4315">
        <v>-0.1216797</v>
      </c>
      <c r="BD4315">
        <v>-7.4374800000000005E-2</v>
      </c>
      <c r="BE4315">
        <v>-5.0819599999999999E-2</v>
      </c>
      <c r="BF4315">
        <v>-3.4724999999999999E-2</v>
      </c>
      <c r="BG4315">
        <v>3.7217000000000001E-3</v>
      </c>
      <c r="BH4315">
        <v>8.1259000000000001E-3</v>
      </c>
      <c r="BI4315">
        <v>2.3444E-3</v>
      </c>
      <c r="BJ4315">
        <v>4.3652999999999999E-3</v>
      </c>
      <c r="BK4315">
        <v>1.0221299999999999E-2</v>
      </c>
      <c r="BL4315">
        <v>3.2458000000000001E-3</v>
      </c>
      <c r="BM4315">
        <v>-4.9722999999999998E-3</v>
      </c>
      <c r="BN4315">
        <v>-5.3404000000000004E-3</v>
      </c>
      <c r="BO4315">
        <v>1.21796E-2</v>
      </c>
      <c r="BP4315">
        <v>2.4159E-2</v>
      </c>
      <c r="BQ4315">
        <v>1.35391E-2</v>
      </c>
      <c r="BR4315">
        <v>4.9170999999999998E-3</v>
      </c>
      <c r="BS4315">
        <v>1.09544E-2</v>
      </c>
      <c r="BT4315">
        <v>1.25837E-2</v>
      </c>
      <c r="BU4315">
        <v>-7.6528000000000004E-3</v>
      </c>
      <c r="BV4315">
        <v>-2.6419999999999999E-2</v>
      </c>
      <c r="BW4315">
        <v>0.2444074</v>
      </c>
      <c r="BX4315">
        <v>0.3328258</v>
      </c>
      <c r="BY4315">
        <v>-0.15714710000000001</v>
      </c>
      <c r="BZ4315">
        <v>-0.17496610000000001</v>
      </c>
      <c r="CA4315">
        <v>-0.1096159</v>
      </c>
      <c r="CB4315">
        <v>-6.2864900000000001E-2</v>
      </c>
      <c r="CC4315">
        <v>-4.0443899999999998E-2</v>
      </c>
      <c r="CD4315">
        <v>-2.5486499999999999E-2</v>
      </c>
      <c r="CE4315">
        <v>9.0317000000000001E-3</v>
      </c>
      <c r="CF4315">
        <v>1.29277E-2</v>
      </c>
      <c r="CG4315">
        <v>6.7206999999999996E-3</v>
      </c>
      <c r="CH4315">
        <v>8.5120999999999999E-3</v>
      </c>
      <c r="CI4315">
        <v>1.4064800000000001E-2</v>
      </c>
      <c r="CJ4315">
        <v>6.5697999999999998E-3</v>
      </c>
      <c r="CK4315">
        <v>-1.5345999999999999E-3</v>
      </c>
      <c r="CL4315">
        <v>-1.3952999999999999E-3</v>
      </c>
      <c r="CM4315">
        <v>1.6665099999999999E-2</v>
      </c>
      <c r="CN4315">
        <v>2.91627E-2</v>
      </c>
      <c r="CO4315">
        <v>1.9122900000000002E-2</v>
      </c>
      <c r="CP4315">
        <v>1.11071E-2</v>
      </c>
      <c r="CQ4315">
        <v>1.7789599999999999E-2</v>
      </c>
      <c r="CR4315">
        <v>1.9869999999999999E-2</v>
      </c>
      <c r="CS4315">
        <v>9.8200000000000002E-5</v>
      </c>
      <c r="CT4315">
        <v>-1.8358099999999999E-2</v>
      </c>
      <c r="CU4315">
        <v>0.252637</v>
      </c>
      <c r="CV4315">
        <v>0.341389</v>
      </c>
      <c r="CW4315">
        <v>-0.14811940000000001</v>
      </c>
      <c r="CX4315">
        <v>-0.16604079999999999</v>
      </c>
      <c r="CY4315">
        <v>-0.10126060000000001</v>
      </c>
      <c r="CZ4315">
        <v>-5.4893200000000003E-2</v>
      </c>
      <c r="DA4315">
        <v>-3.3257799999999997E-2</v>
      </c>
      <c r="DB4315">
        <v>-1.9088000000000001E-2</v>
      </c>
      <c r="DC4315">
        <v>1.43418E-2</v>
      </c>
      <c r="DD4315">
        <v>1.7729399999999999E-2</v>
      </c>
      <c r="DE4315">
        <v>1.1096999999999999E-2</v>
      </c>
      <c r="DF4315">
        <v>1.2659E-2</v>
      </c>
      <c r="DG4315">
        <v>1.7908400000000001E-2</v>
      </c>
      <c r="DH4315">
        <v>9.8937999999999995E-3</v>
      </c>
      <c r="DI4315">
        <v>1.9031E-3</v>
      </c>
      <c r="DJ4315">
        <v>2.5498999999999999E-3</v>
      </c>
      <c r="DK4315">
        <v>2.1150499999999999E-2</v>
      </c>
      <c r="DL4315">
        <v>3.41664E-2</v>
      </c>
      <c r="DM4315">
        <v>2.4706800000000001E-2</v>
      </c>
      <c r="DN4315">
        <v>1.7297099999999999E-2</v>
      </c>
      <c r="DO4315">
        <v>2.4624799999999999E-2</v>
      </c>
      <c r="DP4315">
        <v>2.7156300000000001E-2</v>
      </c>
      <c r="DQ4315">
        <v>7.8493E-3</v>
      </c>
      <c r="DR4315">
        <v>-1.02963E-2</v>
      </c>
      <c r="DS4315">
        <v>0.2608665</v>
      </c>
      <c r="DT4315">
        <v>0.34995219999999999</v>
      </c>
      <c r="DU4315">
        <v>-0.13909179999999999</v>
      </c>
      <c r="DV4315">
        <v>-0.15711549999999999</v>
      </c>
      <c r="DW4315">
        <v>-9.2905299999999996E-2</v>
      </c>
      <c r="DX4315">
        <v>-4.6921499999999998E-2</v>
      </c>
      <c r="DY4315">
        <v>-2.60716E-2</v>
      </c>
      <c r="DZ4315">
        <v>-1.26894E-2</v>
      </c>
      <c r="EA4315">
        <v>2.2008699999999999E-2</v>
      </c>
      <c r="EB4315">
        <v>2.4662400000000001E-2</v>
      </c>
      <c r="EC4315">
        <v>1.7415699999999999E-2</v>
      </c>
      <c r="ED4315">
        <v>1.86465E-2</v>
      </c>
      <c r="EE4315">
        <v>2.34579E-2</v>
      </c>
      <c r="EF4315">
        <v>1.46932E-2</v>
      </c>
      <c r="EG4315">
        <v>6.8666999999999999E-3</v>
      </c>
      <c r="EH4315">
        <v>8.2460999999999993E-3</v>
      </c>
      <c r="EI4315">
        <v>2.7626700000000001E-2</v>
      </c>
      <c r="EJ4315">
        <v>4.1390999999999997E-2</v>
      </c>
      <c r="EK4315">
        <v>3.2769E-2</v>
      </c>
      <c r="EL4315">
        <v>2.62346E-2</v>
      </c>
      <c r="EM4315">
        <v>3.4493799999999998E-2</v>
      </c>
      <c r="EN4315">
        <v>3.7676599999999998E-2</v>
      </c>
      <c r="EO4315">
        <v>1.9040600000000001E-2</v>
      </c>
      <c r="EP4315">
        <v>1.3437E-3</v>
      </c>
      <c r="EQ4315">
        <v>0.27274860000000001</v>
      </c>
      <c r="ER4315">
        <v>0.36231609999999997</v>
      </c>
      <c r="ES4315">
        <v>-0.12605730000000001</v>
      </c>
      <c r="ET4315">
        <v>-0.14422879999999999</v>
      </c>
      <c r="EU4315">
        <v>-8.08416E-2</v>
      </c>
      <c r="EV4315">
        <v>-3.5411600000000001E-2</v>
      </c>
      <c r="EW4315">
        <v>-1.5696000000000002E-2</v>
      </c>
      <c r="EX4315">
        <v>-3.4510000000000001E-3</v>
      </c>
      <c r="EY4315">
        <v>71.502430000000004</v>
      </c>
      <c r="EZ4315">
        <v>69.471549999999993</v>
      </c>
      <c r="FA4315">
        <v>67.777469999999994</v>
      </c>
      <c r="FB4315">
        <v>65.802840000000003</v>
      </c>
      <c r="FC4315">
        <v>65.45881</v>
      </c>
      <c r="FD4315">
        <v>64.030919999999995</v>
      </c>
      <c r="FE4315">
        <v>64.741910000000004</v>
      </c>
      <c r="FF4315">
        <v>68.923550000000006</v>
      </c>
      <c r="FG4315">
        <v>75.593010000000007</v>
      </c>
      <c r="FH4315">
        <v>81.851659999999995</v>
      </c>
      <c r="FI4315">
        <v>86.065089999999998</v>
      </c>
      <c r="FJ4315">
        <v>89.03725</v>
      </c>
      <c r="FK4315">
        <v>92.096180000000004</v>
      </c>
      <c r="FL4315">
        <v>95.578699999999998</v>
      </c>
      <c r="FM4315">
        <v>98.317149999999998</v>
      </c>
      <c r="FN4315">
        <v>99.639060000000001</v>
      </c>
      <c r="FO4315">
        <v>100.8984</v>
      </c>
      <c r="FP4315">
        <v>101.435</v>
      </c>
      <c r="FQ4315">
        <v>100.2508</v>
      </c>
      <c r="FR4315">
        <v>95.573629999999994</v>
      </c>
      <c r="FS4315">
        <v>87.939030000000002</v>
      </c>
      <c r="FT4315">
        <v>82.391080000000002</v>
      </c>
      <c r="FU4315">
        <v>79.116039999999998</v>
      </c>
      <c r="FV4315">
        <v>77.927499999999995</v>
      </c>
      <c r="FW4315">
        <v>0.13363410000000001</v>
      </c>
      <c r="FX4315">
        <v>1.1324000000000001E-2</v>
      </c>
      <c r="FY4315">
        <v>1.1324000000000001E-2</v>
      </c>
      <c r="FZ4315">
        <v>0</v>
      </c>
      <c r="GA4315">
        <v>0</v>
      </c>
    </row>
    <row r="4316" spans="1:183" x14ac:dyDescent="0.3">
      <c r="A4316" t="s">
        <v>64</v>
      </c>
      <c r="B4316" t="s">
        <v>53</v>
      </c>
      <c r="C4316" t="s">
        <v>54</v>
      </c>
      <c r="D4316" s="6">
        <v>44759</v>
      </c>
      <c r="FZ4316">
        <v>0</v>
      </c>
      <c r="GA4316">
        <v>1</v>
      </c>
    </row>
    <row r="4317" spans="1:183" x14ac:dyDescent="0.3">
      <c r="A4317" t="s">
        <v>64</v>
      </c>
      <c r="B4317" t="s">
        <v>53</v>
      </c>
      <c r="C4317" t="s">
        <v>54</v>
      </c>
      <c r="D4317" s="6">
        <v>44766</v>
      </c>
      <c r="FZ4317">
        <v>0</v>
      </c>
      <c r="GA4317">
        <v>1</v>
      </c>
    </row>
    <row r="4318" spans="1:183" x14ac:dyDescent="0.3">
      <c r="A4318" t="s">
        <v>64</v>
      </c>
      <c r="B4318" t="s">
        <v>53</v>
      </c>
      <c r="C4318" t="s">
        <v>54</v>
      </c>
      <c r="D4318" s="6">
        <v>44771</v>
      </c>
      <c r="FZ4318">
        <v>0</v>
      </c>
      <c r="GA4318">
        <v>1</v>
      </c>
    </row>
    <row r="4319" spans="1:183" x14ac:dyDescent="0.3">
      <c r="A4319" t="s">
        <v>64</v>
      </c>
      <c r="B4319" t="s">
        <v>53</v>
      </c>
      <c r="C4319" t="s">
        <v>54</v>
      </c>
      <c r="D4319" s="6">
        <v>44789</v>
      </c>
      <c r="E4319" s="46">
        <v>21</v>
      </c>
      <c r="F4319">
        <v>22</v>
      </c>
      <c r="G4319">
        <v>21</v>
      </c>
      <c r="H4319">
        <v>22</v>
      </c>
      <c r="I4319">
        <v>10670</v>
      </c>
      <c r="J4319">
        <v>66411</v>
      </c>
      <c r="K4319">
        <v>1.0847230000000001</v>
      </c>
      <c r="L4319">
        <v>0.94668269999999999</v>
      </c>
      <c r="M4319">
        <v>0.84163750000000004</v>
      </c>
      <c r="N4319">
        <v>0.77113969999999998</v>
      </c>
      <c r="O4319">
        <v>0.73698109999999994</v>
      </c>
      <c r="P4319">
        <v>0.74936069999999999</v>
      </c>
      <c r="Q4319">
        <v>0.81760200000000005</v>
      </c>
      <c r="R4319">
        <v>0.7914099</v>
      </c>
      <c r="S4319">
        <v>0.72567150000000002</v>
      </c>
      <c r="T4319">
        <v>0.72920600000000002</v>
      </c>
      <c r="U4319">
        <v>0.79592450000000003</v>
      </c>
      <c r="V4319">
        <v>0.94517379999999995</v>
      </c>
      <c r="W4319">
        <v>1.1747000000000001</v>
      </c>
      <c r="X4319">
        <v>1.4795229999999999</v>
      </c>
      <c r="Y4319">
        <v>1.788816</v>
      </c>
      <c r="Z4319">
        <v>2.1601530000000002</v>
      </c>
      <c r="AA4319">
        <v>2.507733</v>
      </c>
      <c r="AB4319">
        <v>2.873955</v>
      </c>
      <c r="AC4319">
        <v>3.0685419999999999</v>
      </c>
      <c r="AD4319">
        <v>2.95282</v>
      </c>
      <c r="AE4319">
        <v>2.6778870000000001</v>
      </c>
      <c r="AF4319">
        <v>2.338689</v>
      </c>
      <c r="AG4319">
        <v>1.902301</v>
      </c>
      <c r="AH4319">
        <v>1.5322450000000001</v>
      </c>
      <c r="AI4319">
        <v>-1.9316300000000002E-2</v>
      </c>
      <c r="AJ4319">
        <v>-1.56775E-2</v>
      </c>
      <c r="AK4319">
        <v>-2.30298E-2</v>
      </c>
      <c r="AL4319">
        <v>-1.6232799999999999E-2</v>
      </c>
      <c r="AM4319">
        <v>-1.5484299999999999E-2</v>
      </c>
      <c r="AN4319">
        <v>-6.7184000000000002E-3</v>
      </c>
      <c r="AO4319">
        <v>1.20822E-2</v>
      </c>
      <c r="AP4319">
        <v>8.3566000000000005E-3</v>
      </c>
      <c r="AQ4319">
        <v>5.7775999999999999E-3</v>
      </c>
      <c r="AR4319">
        <v>-3.2339000000000001E-3</v>
      </c>
      <c r="AS4319">
        <v>-8.7735999999999995E-3</v>
      </c>
      <c r="AT4319">
        <v>-7.9819999999999995E-3</v>
      </c>
      <c r="AU4319">
        <v>-1.0006599999999999E-2</v>
      </c>
      <c r="AV4319">
        <v>1.8205999999999999E-3</v>
      </c>
      <c r="AW4319">
        <v>-2.5258900000000001E-2</v>
      </c>
      <c r="AX4319">
        <v>-1.5808099999999999E-2</v>
      </c>
      <c r="AY4319">
        <v>-3.44444E-2</v>
      </c>
      <c r="AZ4319">
        <v>-4.4551E-2</v>
      </c>
      <c r="BA4319">
        <v>-5.7860200000000001E-2</v>
      </c>
      <c r="BB4319">
        <v>-2.1627E-2</v>
      </c>
      <c r="BC4319">
        <v>0.1769907</v>
      </c>
      <c r="BD4319">
        <v>9.7809900000000005E-2</v>
      </c>
      <c r="BE4319">
        <v>-0.1706522</v>
      </c>
      <c r="BF4319">
        <v>-9.1070499999999999E-2</v>
      </c>
      <c r="BG4319">
        <v>-1.16734E-2</v>
      </c>
      <c r="BH4319">
        <v>-8.5356000000000008E-3</v>
      </c>
      <c r="BI4319">
        <v>-1.6348700000000001E-2</v>
      </c>
      <c r="BJ4319">
        <v>-1.0352099999999999E-2</v>
      </c>
      <c r="BK4319">
        <v>-1.02256E-2</v>
      </c>
      <c r="BL4319">
        <v>-2.0971000000000002E-3</v>
      </c>
      <c r="BM4319">
        <v>1.6891300000000001E-2</v>
      </c>
      <c r="BN4319">
        <v>1.3972200000000001E-2</v>
      </c>
      <c r="BO4319">
        <v>1.16404E-2</v>
      </c>
      <c r="BP4319">
        <v>3.4497999999999998E-3</v>
      </c>
      <c r="BQ4319">
        <v>-1.5912999999999999E-3</v>
      </c>
      <c r="BR4319">
        <v>-2.2500000000000001E-5</v>
      </c>
      <c r="BS4319">
        <v>-8.8159999999999996E-4</v>
      </c>
      <c r="BT4319">
        <v>1.1876599999999999E-2</v>
      </c>
      <c r="BU4319">
        <v>-1.43949E-2</v>
      </c>
      <c r="BV4319">
        <v>-4.6204999999999996E-3</v>
      </c>
      <c r="BW4319">
        <v>-2.2885900000000001E-2</v>
      </c>
      <c r="BX4319">
        <v>-3.2450300000000001E-2</v>
      </c>
      <c r="BY4319">
        <v>-4.56236E-2</v>
      </c>
      <c r="BZ4319">
        <v>-9.8559000000000008E-3</v>
      </c>
      <c r="CA4319">
        <v>0.18814330000000001</v>
      </c>
      <c r="CB4319">
        <v>0.1084859</v>
      </c>
      <c r="CC4319">
        <v>-0.16021589999999999</v>
      </c>
      <c r="CD4319">
        <v>-8.2027100000000006E-2</v>
      </c>
      <c r="CE4319">
        <v>-6.3800000000000003E-3</v>
      </c>
      <c r="CF4319">
        <v>-3.5891999999999999E-3</v>
      </c>
      <c r="CG4319">
        <v>-1.17214E-2</v>
      </c>
      <c r="CH4319">
        <v>-6.2791000000000001E-3</v>
      </c>
      <c r="CI4319">
        <v>-6.5833999999999997E-3</v>
      </c>
      <c r="CJ4319">
        <v>1.1035999999999999E-3</v>
      </c>
      <c r="CK4319">
        <v>2.02221E-2</v>
      </c>
      <c r="CL4319">
        <v>1.7861599999999998E-2</v>
      </c>
      <c r="CM4319">
        <v>1.57009E-2</v>
      </c>
      <c r="CN4319">
        <v>8.0788000000000006E-3</v>
      </c>
      <c r="CO4319">
        <v>3.3830000000000002E-3</v>
      </c>
      <c r="CP4319">
        <v>5.4901999999999998E-3</v>
      </c>
      <c r="CQ4319">
        <v>5.4384000000000004E-3</v>
      </c>
      <c r="CR4319">
        <v>1.8841299999999998E-2</v>
      </c>
      <c r="CS4319">
        <v>-6.8704999999999999E-3</v>
      </c>
      <c r="CT4319">
        <v>3.1281E-3</v>
      </c>
      <c r="CU4319">
        <v>-1.48805E-2</v>
      </c>
      <c r="CV4319">
        <v>-2.4069400000000001E-2</v>
      </c>
      <c r="CW4319">
        <v>-3.7148599999999997E-2</v>
      </c>
      <c r="CX4319">
        <v>-1.7032E-3</v>
      </c>
      <c r="CY4319">
        <v>0.1958676</v>
      </c>
      <c r="CZ4319">
        <v>0.11588</v>
      </c>
      <c r="DA4319">
        <v>-0.1529877</v>
      </c>
      <c r="DB4319">
        <v>-7.5763700000000003E-2</v>
      </c>
      <c r="DC4319">
        <v>-1.0866000000000001E-3</v>
      </c>
      <c r="DD4319">
        <v>1.3573000000000001E-3</v>
      </c>
      <c r="DE4319">
        <v>-7.0940999999999999E-3</v>
      </c>
      <c r="DF4319">
        <v>-2.2060999999999999E-3</v>
      </c>
      <c r="DG4319">
        <v>-2.9412000000000002E-3</v>
      </c>
      <c r="DH4319">
        <v>4.3043999999999999E-3</v>
      </c>
      <c r="DI4319">
        <v>2.3552799999999999E-2</v>
      </c>
      <c r="DJ4319">
        <v>2.17509E-2</v>
      </c>
      <c r="DK4319">
        <v>1.9761399999999998E-2</v>
      </c>
      <c r="DL4319">
        <v>1.2707899999999999E-2</v>
      </c>
      <c r="DM4319">
        <v>8.3573999999999992E-3</v>
      </c>
      <c r="DN4319">
        <v>1.1002899999999999E-2</v>
      </c>
      <c r="DO4319">
        <v>1.17584E-2</v>
      </c>
      <c r="DP4319">
        <v>2.5806099999999998E-2</v>
      </c>
      <c r="DQ4319">
        <v>6.5390000000000001E-4</v>
      </c>
      <c r="DR4319">
        <v>1.08767E-2</v>
      </c>
      <c r="DS4319">
        <v>-6.8751999999999997E-3</v>
      </c>
      <c r="DT4319">
        <v>-1.5688500000000001E-2</v>
      </c>
      <c r="DU4319">
        <v>-2.86736E-2</v>
      </c>
      <c r="DV4319">
        <v>6.4494000000000001E-3</v>
      </c>
      <c r="DW4319">
        <v>0.20359179999999999</v>
      </c>
      <c r="DX4319">
        <v>0.1232741</v>
      </c>
      <c r="DY4319">
        <v>-0.14575959999999999</v>
      </c>
      <c r="DZ4319">
        <v>-6.9500300000000001E-2</v>
      </c>
      <c r="EA4319">
        <v>6.5561999999999999E-3</v>
      </c>
      <c r="EB4319">
        <v>8.4992000000000002E-3</v>
      </c>
      <c r="EC4319">
        <v>-4.1300000000000001E-4</v>
      </c>
      <c r="ED4319">
        <v>3.6746000000000001E-3</v>
      </c>
      <c r="EE4319">
        <v>2.3176E-3</v>
      </c>
      <c r="EF4319">
        <v>8.9257E-3</v>
      </c>
      <c r="EG4319">
        <v>2.8361899999999999E-2</v>
      </c>
      <c r="EH4319">
        <v>2.7366499999999998E-2</v>
      </c>
      <c r="EI4319">
        <v>2.56242E-2</v>
      </c>
      <c r="EJ4319">
        <v>1.9391499999999999E-2</v>
      </c>
      <c r="EK4319">
        <v>1.5539600000000001E-2</v>
      </c>
      <c r="EL4319">
        <v>1.8962400000000001E-2</v>
      </c>
      <c r="EM4319">
        <v>2.0883499999999999E-2</v>
      </c>
      <c r="EN4319">
        <v>3.5862100000000001E-2</v>
      </c>
      <c r="EO4319">
        <v>1.15178E-2</v>
      </c>
      <c r="EP4319">
        <v>2.2064299999999998E-2</v>
      </c>
      <c r="EQ4319">
        <v>4.6832999999999996E-3</v>
      </c>
      <c r="ER4319">
        <v>-3.5879000000000002E-3</v>
      </c>
      <c r="ES4319">
        <v>-1.6437E-2</v>
      </c>
      <c r="ET4319">
        <v>1.8220500000000001E-2</v>
      </c>
      <c r="EU4319">
        <v>0.2147444</v>
      </c>
      <c r="EV4319">
        <v>0.13395009999999999</v>
      </c>
      <c r="EW4319">
        <v>-0.13532330000000001</v>
      </c>
      <c r="EX4319">
        <v>-6.0456900000000001E-2</v>
      </c>
      <c r="EY4319">
        <v>72.104860000000002</v>
      </c>
      <c r="EZ4319">
        <v>70.659989999999993</v>
      </c>
      <c r="FA4319">
        <v>68.558350000000004</v>
      </c>
      <c r="FB4319">
        <v>67.692570000000003</v>
      </c>
      <c r="FC4319">
        <v>66.054280000000006</v>
      </c>
      <c r="FD4319">
        <v>65.869280000000003</v>
      </c>
      <c r="FE4319">
        <v>66.531589999999994</v>
      </c>
      <c r="FF4319">
        <v>70.52619</v>
      </c>
      <c r="FG4319">
        <v>78.175190000000001</v>
      </c>
      <c r="FH4319">
        <v>85.567350000000005</v>
      </c>
      <c r="FI4319">
        <v>90.477549999999994</v>
      </c>
      <c r="FJ4319">
        <v>93.51961</v>
      </c>
      <c r="FK4319">
        <v>96.296629999999993</v>
      </c>
      <c r="FL4319">
        <v>98.76925</v>
      </c>
      <c r="FM4319">
        <v>100.5692</v>
      </c>
      <c r="FN4319">
        <v>101.8254</v>
      </c>
      <c r="FO4319">
        <v>102.7347</v>
      </c>
      <c r="FP4319">
        <v>102.6177</v>
      </c>
      <c r="FQ4319">
        <v>100.8806</v>
      </c>
      <c r="FR4319">
        <v>95.397040000000004</v>
      </c>
      <c r="FS4319">
        <v>88.449370000000002</v>
      </c>
      <c r="FT4319">
        <v>83.658240000000006</v>
      </c>
      <c r="FU4319">
        <v>80.569100000000006</v>
      </c>
      <c r="FV4319">
        <v>78.026759999999996</v>
      </c>
      <c r="FW4319">
        <v>0.1240552</v>
      </c>
      <c r="FX4319">
        <v>1.0195299999999999E-2</v>
      </c>
      <c r="FY4319">
        <v>1.0195299999999999E-2</v>
      </c>
      <c r="FZ4319">
        <v>0</v>
      </c>
      <c r="GA4319">
        <v>0</v>
      </c>
    </row>
    <row r="4320" spans="1:183" x14ac:dyDescent="0.3">
      <c r="A4320" t="s">
        <v>64</v>
      </c>
      <c r="B4320" t="s">
        <v>53</v>
      </c>
      <c r="C4320" t="s">
        <v>54</v>
      </c>
      <c r="D4320" s="6">
        <v>44790</v>
      </c>
      <c r="E4320" s="46">
        <v>17</v>
      </c>
      <c r="F4320">
        <v>19</v>
      </c>
      <c r="G4320">
        <v>18</v>
      </c>
      <c r="H4320">
        <v>19</v>
      </c>
      <c r="I4320">
        <v>9442</v>
      </c>
      <c r="J4320">
        <v>66395</v>
      </c>
      <c r="K4320">
        <v>1.2905629999999999</v>
      </c>
      <c r="L4320">
        <v>1.1211979999999999</v>
      </c>
      <c r="M4320">
        <v>0.9969015</v>
      </c>
      <c r="N4320">
        <v>0.91250070000000005</v>
      </c>
      <c r="O4320">
        <v>0.8627129</v>
      </c>
      <c r="P4320">
        <v>0.86089689999999996</v>
      </c>
      <c r="Q4320">
        <v>0.91517649999999995</v>
      </c>
      <c r="R4320">
        <v>0.87984450000000003</v>
      </c>
      <c r="S4320">
        <v>0.86955700000000002</v>
      </c>
      <c r="T4320">
        <v>0.93079140000000005</v>
      </c>
      <c r="U4320">
        <v>1.0680289999999999</v>
      </c>
      <c r="V4320">
        <v>1.231627</v>
      </c>
      <c r="W4320">
        <v>1.399397</v>
      </c>
      <c r="X4320">
        <v>1.586441</v>
      </c>
      <c r="Y4320">
        <v>1.6817610000000001</v>
      </c>
      <c r="Z4320">
        <v>1.971875</v>
      </c>
      <c r="AA4320">
        <v>2.099618</v>
      </c>
      <c r="AB4320">
        <v>2.21766</v>
      </c>
      <c r="AC4320">
        <v>2.3115899999999998</v>
      </c>
      <c r="AD4320">
        <v>2.2934320000000001</v>
      </c>
      <c r="AE4320">
        <v>2.1480269999999999</v>
      </c>
      <c r="AF4320">
        <v>1.918207</v>
      </c>
      <c r="AG4320">
        <v>1.608814</v>
      </c>
      <c r="AH4320">
        <v>1.3058019999999999</v>
      </c>
      <c r="AI4320">
        <v>-3.9972199999999999E-2</v>
      </c>
      <c r="AJ4320">
        <v>-1.0563400000000001E-2</v>
      </c>
      <c r="AK4320">
        <v>3.5087999999999999E-3</v>
      </c>
      <c r="AL4320">
        <v>1.40252E-2</v>
      </c>
      <c r="AM4320">
        <v>1.9666000000000002E-3</v>
      </c>
      <c r="AN4320">
        <v>-2.313E-3</v>
      </c>
      <c r="AO4320">
        <v>-5.2151000000000003E-3</v>
      </c>
      <c r="AP4320">
        <v>-1.12563E-2</v>
      </c>
      <c r="AQ4320">
        <v>-3.5876199999999997E-2</v>
      </c>
      <c r="AR4320">
        <v>-2.8595200000000001E-2</v>
      </c>
      <c r="AS4320">
        <v>-4.3174700000000003E-2</v>
      </c>
      <c r="AT4320">
        <v>-6.2181199999999999E-2</v>
      </c>
      <c r="AU4320">
        <v>-4.3021900000000002E-2</v>
      </c>
      <c r="AV4320">
        <v>-6.01258E-2</v>
      </c>
      <c r="AW4320">
        <v>-3.73514E-2</v>
      </c>
      <c r="AX4320">
        <v>-2.7822599999999999E-2</v>
      </c>
      <c r="AY4320">
        <v>0.13961109999999999</v>
      </c>
      <c r="AZ4320">
        <v>0.18939619999999999</v>
      </c>
      <c r="BA4320">
        <v>0.16278239999999999</v>
      </c>
      <c r="BB4320">
        <v>-0.23627190000000001</v>
      </c>
      <c r="BC4320">
        <v>-0.1122706</v>
      </c>
      <c r="BD4320">
        <v>-4.2728599999999999E-2</v>
      </c>
      <c r="BE4320">
        <v>-7.4392E-3</v>
      </c>
      <c r="BF4320">
        <v>-7.2630999999999998E-3</v>
      </c>
      <c r="BG4320">
        <v>-3.1642000000000003E-2</v>
      </c>
      <c r="BH4320">
        <v>-2.8511000000000001E-3</v>
      </c>
      <c r="BI4320">
        <v>1.0599000000000001E-2</v>
      </c>
      <c r="BJ4320">
        <v>2.06999E-2</v>
      </c>
      <c r="BK4320">
        <v>8.0318000000000004E-3</v>
      </c>
      <c r="BL4320">
        <v>3.2466000000000001E-3</v>
      </c>
      <c r="BM4320">
        <v>6.2980000000000002E-4</v>
      </c>
      <c r="BN4320">
        <v>-4.6416000000000001E-3</v>
      </c>
      <c r="BO4320">
        <v>-2.8607500000000001E-2</v>
      </c>
      <c r="BP4320">
        <v>-2.0497499999999998E-2</v>
      </c>
      <c r="BQ4320">
        <v>-3.4135600000000002E-2</v>
      </c>
      <c r="BR4320">
        <v>-5.2287500000000001E-2</v>
      </c>
      <c r="BS4320">
        <v>-3.22326E-2</v>
      </c>
      <c r="BT4320">
        <v>-4.8129400000000003E-2</v>
      </c>
      <c r="BU4320">
        <v>-2.5622900000000001E-2</v>
      </c>
      <c r="BV4320">
        <v>-1.4896400000000001E-2</v>
      </c>
      <c r="BW4320">
        <v>0.1527049</v>
      </c>
      <c r="BX4320">
        <v>0.20175370000000001</v>
      </c>
      <c r="BY4320">
        <v>0.17456949999999999</v>
      </c>
      <c r="BZ4320">
        <v>-0.22411249999999999</v>
      </c>
      <c r="CA4320">
        <v>-0.1010977</v>
      </c>
      <c r="CB4320">
        <v>-3.2412900000000001E-2</v>
      </c>
      <c r="CC4320">
        <v>1.9686E-3</v>
      </c>
      <c r="CD4320">
        <v>1.0989999999999999E-3</v>
      </c>
      <c r="CE4320">
        <v>-2.58725E-2</v>
      </c>
      <c r="CF4320">
        <v>2.4903999999999998E-3</v>
      </c>
      <c r="CG4320">
        <v>1.55097E-2</v>
      </c>
      <c r="CH4320">
        <v>2.53227E-2</v>
      </c>
      <c r="CI4320">
        <v>1.22326E-2</v>
      </c>
      <c r="CJ4320">
        <v>7.0971999999999997E-3</v>
      </c>
      <c r="CK4320">
        <v>4.6778999999999996E-3</v>
      </c>
      <c r="CL4320">
        <v>-6.0300000000000002E-5</v>
      </c>
      <c r="CM4320">
        <v>-2.35731E-2</v>
      </c>
      <c r="CN4320">
        <v>-1.4888999999999999E-2</v>
      </c>
      <c r="CO4320">
        <v>-2.7875199999999999E-2</v>
      </c>
      <c r="CP4320">
        <v>-4.5435099999999999E-2</v>
      </c>
      <c r="CQ4320">
        <v>-2.4760000000000001E-2</v>
      </c>
      <c r="CR4320">
        <v>-3.9820599999999998E-2</v>
      </c>
      <c r="CS4320">
        <v>-1.7499799999999999E-2</v>
      </c>
      <c r="CT4320">
        <v>-5.9438E-3</v>
      </c>
      <c r="CU4320">
        <v>0.16177359999999999</v>
      </c>
      <c r="CV4320">
        <v>0.21031240000000001</v>
      </c>
      <c r="CW4320">
        <v>0.18273320000000001</v>
      </c>
      <c r="CX4320">
        <v>-0.21569099999999999</v>
      </c>
      <c r="CY4320">
        <v>-9.3359300000000006E-2</v>
      </c>
      <c r="CZ4320">
        <v>-2.52684E-2</v>
      </c>
      <c r="DA4320">
        <v>8.4843000000000002E-3</v>
      </c>
      <c r="DB4320">
        <v>6.8906000000000002E-3</v>
      </c>
      <c r="DC4320">
        <v>-2.0102999999999999E-2</v>
      </c>
      <c r="DD4320">
        <v>7.8317999999999999E-3</v>
      </c>
      <c r="DE4320">
        <v>2.0420399999999998E-2</v>
      </c>
      <c r="DF4320">
        <v>2.99455E-2</v>
      </c>
      <c r="DG4320">
        <v>1.6433300000000001E-2</v>
      </c>
      <c r="DH4320">
        <v>1.0947800000000001E-2</v>
      </c>
      <c r="DI4320">
        <v>8.7261000000000005E-3</v>
      </c>
      <c r="DJ4320">
        <v>4.5209999999999998E-3</v>
      </c>
      <c r="DK4320">
        <v>-1.8538800000000001E-2</v>
      </c>
      <c r="DL4320">
        <v>-9.2805000000000006E-3</v>
      </c>
      <c r="DM4320">
        <v>-2.16148E-2</v>
      </c>
      <c r="DN4320">
        <v>-3.8582699999999998E-2</v>
      </c>
      <c r="DO4320">
        <v>-1.7287400000000001E-2</v>
      </c>
      <c r="DP4320">
        <v>-3.1511900000000002E-2</v>
      </c>
      <c r="DQ4320">
        <v>-9.3766000000000006E-3</v>
      </c>
      <c r="DR4320">
        <v>3.0087999999999998E-3</v>
      </c>
      <c r="DS4320">
        <v>0.17084240000000001</v>
      </c>
      <c r="DT4320">
        <v>0.21887110000000001</v>
      </c>
      <c r="DU4320">
        <v>0.19089690000000001</v>
      </c>
      <c r="DV4320">
        <v>-0.20726939999999999</v>
      </c>
      <c r="DW4320">
        <v>-8.5621000000000003E-2</v>
      </c>
      <c r="DX4320">
        <v>-1.8123799999999999E-2</v>
      </c>
      <c r="DY4320">
        <v>1.5000100000000001E-2</v>
      </c>
      <c r="DZ4320">
        <v>1.26821E-2</v>
      </c>
      <c r="EA4320">
        <v>-1.17728E-2</v>
      </c>
      <c r="EB4320">
        <v>1.55441E-2</v>
      </c>
      <c r="EC4320">
        <v>2.75106E-2</v>
      </c>
      <c r="ED4320">
        <v>3.6620199999999999E-2</v>
      </c>
      <c r="EE4320">
        <v>2.2498500000000001E-2</v>
      </c>
      <c r="EF4320">
        <v>1.6507399999999998E-2</v>
      </c>
      <c r="EG4320">
        <v>1.4570899999999999E-2</v>
      </c>
      <c r="EH4320">
        <v>1.11357E-2</v>
      </c>
      <c r="EI4320">
        <v>-1.12701E-2</v>
      </c>
      <c r="EJ4320">
        <v>-1.1827999999999999E-3</v>
      </c>
      <c r="EK4320">
        <v>-1.25757E-2</v>
      </c>
      <c r="EL4320">
        <v>-2.8688999999999999E-2</v>
      </c>
      <c r="EM4320">
        <v>-6.4980999999999997E-3</v>
      </c>
      <c r="EN4320">
        <v>-1.9515500000000002E-2</v>
      </c>
      <c r="EO4320">
        <v>2.3517999999999998E-3</v>
      </c>
      <c r="EP4320">
        <v>1.5934899999999998E-2</v>
      </c>
      <c r="EQ4320">
        <v>0.18393619999999999</v>
      </c>
      <c r="ER4320">
        <v>0.2312285</v>
      </c>
      <c r="ES4320">
        <v>0.2026839</v>
      </c>
      <c r="ET4320">
        <v>-0.19511000000000001</v>
      </c>
      <c r="EU4320">
        <v>-7.4448E-2</v>
      </c>
      <c r="EV4320">
        <v>-7.8082000000000004E-3</v>
      </c>
      <c r="EW4320">
        <v>2.44079E-2</v>
      </c>
      <c r="EX4320">
        <v>2.1044199999999999E-2</v>
      </c>
      <c r="EY4320">
        <v>75.554339999999996</v>
      </c>
      <c r="EZ4320">
        <v>74.920299999999997</v>
      </c>
      <c r="FA4320">
        <v>74.389439999999993</v>
      </c>
      <c r="FB4320">
        <v>73.252189999999999</v>
      </c>
      <c r="FC4320">
        <v>73.001180000000005</v>
      </c>
      <c r="FD4320">
        <v>72.191159999999996</v>
      </c>
      <c r="FE4320">
        <v>70.864040000000003</v>
      </c>
      <c r="FF4320">
        <v>73.865369999999999</v>
      </c>
      <c r="FG4320">
        <v>81.28546</v>
      </c>
      <c r="FH4320">
        <v>85.963409999999996</v>
      </c>
      <c r="FI4320">
        <v>89.07526</v>
      </c>
      <c r="FJ4320">
        <v>91.642439999999993</v>
      </c>
      <c r="FK4320">
        <v>92.556960000000004</v>
      </c>
      <c r="FL4320">
        <v>92.74973</v>
      </c>
      <c r="FM4320">
        <v>93.32499</v>
      </c>
      <c r="FN4320">
        <v>94.357939999999999</v>
      </c>
      <c r="FO4320">
        <v>93.10275</v>
      </c>
      <c r="FP4320">
        <v>92.737859999999998</v>
      </c>
      <c r="FQ4320">
        <v>91.899389999999997</v>
      </c>
      <c r="FR4320">
        <v>88.736249999999998</v>
      </c>
      <c r="FS4320">
        <v>84.139709999999994</v>
      </c>
      <c r="FT4320">
        <v>79.763800000000003</v>
      </c>
      <c r="FU4320">
        <v>76.615480000000005</v>
      </c>
      <c r="FV4320">
        <v>74.571569999999994</v>
      </c>
      <c r="FW4320">
        <v>0.13175890000000001</v>
      </c>
      <c r="FX4320">
        <v>9.4739000000000004E-3</v>
      </c>
      <c r="FY4320">
        <v>1.1277499999999999E-2</v>
      </c>
      <c r="FZ4320">
        <v>0</v>
      </c>
      <c r="GA4320">
        <v>0</v>
      </c>
    </row>
    <row r="4321" spans="1:183" x14ac:dyDescent="0.3">
      <c r="A4321" t="s">
        <v>64</v>
      </c>
      <c r="B4321" t="s">
        <v>53</v>
      </c>
      <c r="C4321" t="s">
        <v>54</v>
      </c>
      <c r="D4321" s="6">
        <v>44792</v>
      </c>
      <c r="E4321" s="46">
        <v>18</v>
      </c>
      <c r="F4321">
        <v>19</v>
      </c>
      <c r="G4321">
        <v>18</v>
      </c>
      <c r="H4321">
        <v>19</v>
      </c>
      <c r="I4321">
        <v>10655</v>
      </c>
      <c r="J4321">
        <v>66362</v>
      </c>
      <c r="K4321">
        <v>1.216664</v>
      </c>
      <c r="L4321">
        <v>1.039256</v>
      </c>
      <c r="M4321">
        <v>0.92129280000000002</v>
      </c>
      <c r="N4321">
        <v>0.83913099999999996</v>
      </c>
      <c r="O4321">
        <v>0.79631030000000003</v>
      </c>
      <c r="P4321">
        <v>0.78893210000000003</v>
      </c>
      <c r="Q4321">
        <v>0.83876740000000005</v>
      </c>
      <c r="R4321">
        <v>0.8306519</v>
      </c>
      <c r="S4321">
        <v>0.76860459999999997</v>
      </c>
      <c r="T4321">
        <v>0.77818050000000005</v>
      </c>
      <c r="U4321">
        <v>0.84701199999999999</v>
      </c>
      <c r="V4321">
        <v>0.98124999999999996</v>
      </c>
      <c r="W4321">
        <v>1.171378</v>
      </c>
      <c r="X4321">
        <v>1.4229050000000001</v>
      </c>
      <c r="Y4321">
        <v>1.6927129999999999</v>
      </c>
      <c r="Z4321">
        <v>2.0337939999999999</v>
      </c>
      <c r="AA4321">
        <v>2.355693</v>
      </c>
      <c r="AB4321">
        <v>2.6811090000000002</v>
      </c>
      <c r="AC4321">
        <v>2.8280599999999998</v>
      </c>
      <c r="AD4321">
        <v>2.6729180000000001</v>
      </c>
      <c r="AE4321">
        <v>2.360452</v>
      </c>
      <c r="AF4321">
        <v>2.0268980000000001</v>
      </c>
      <c r="AG4321">
        <v>1.673219</v>
      </c>
      <c r="AH4321">
        <v>1.353094</v>
      </c>
      <c r="AI4321">
        <v>4.5239999999999999E-4</v>
      </c>
      <c r="AJ4321">
        <v>-2.5400000000000001E-5</v>
      </c>
      <c r="AK4321">
        <v>-1.1908999999999999E-3</v>
      </c>
      <c r="AL4321">
        <v>-4.0641000000000002E-3</v>
      </c>
      <c r="AM4321">
        <v>-8.4480000000000004E-4</v>
      </c>
      <c r="AN4321">
        <v>-4.8037000000000002E-3</v>
      </c>
      <c r="AO4321">
        <v>-7.79E-3</v>
      </c>
      <c r="AP4321">
        <v>-1.07104E-2</v>
      </c>
      <c r="AQ4321">
        <v>-8.4647000000000003E-3</v>
      </c>
      <c r="AR4321">
        <v>-2.0981300000000001E-2</v>
      </c>
      <c r="AS4321">
        <v>-1.8707399999999999E-2</v>
      </c>
      <c r="AT4321">
        <v>-3.0265299999999998E-2</v>
      </c>
      <c r="AU4321">
        <v>-3.04608E-2</v>
      </c>
      <c r="AV4321">
        <v>-2.08845E-2</v>
      </c>
      <c r="AW4321">
        <v>-3.4871199999999998E-2</v>
      </c>
      <c r="AX4321">
        <v>-2.8996000000000001E-2</v>
      </c>
      <c r="AY4321">
        <v>-3.1006200000000001E-2</v>
      </c>
      <c r="AZ4321">
        <v>0.21415129999999999</v>
      </c>
      <c r="BA4321">
        <v>0.2195947</v>
      </c>
      <c r="BB4321">
        <v>-0.2218378</v>
      </c>
      <c r="BC4321">
        <v>-0.14276330000000001</v>
      </c>
      <c r="BD4321">
        <v>-7.6860399999999995E-2</v>
      </c>
      <c r="BE4321">
        <v>-2.81725E-2</v>
      </c>
      <c r="BF4321">
        <v>-3.5186700000000001E-2</v>
      </c>
      <c r="BG4321">
        <v>8.5100000000000002E-3</v>
      </c>
      <c r="BH4321">
        <v>7.3534000000000004E-3</v>
      </c>
      <c r="BI4321">
        <v>5.7644000000000003E-3</v>
      </c>
      <c r="BJ4321">
        <v>2.2594E-3</v>
      </c>
      <c r="BK4321">
        <v>5.1101999999999996E-3</v>
      </c>
      <c r="BL4321">
        <v>4.7399999999999997E-4</v>
      </c>
      <c r="BM4321">
        <v>-2.5192000000000001E-3</v>
      </c>
      <c r="BN4321">
        <v>-4.8456999999999997E-3</v>
      </c>
      <c r="BO4321">
        <v>-2.2366E-3</v>
      </c>
      <c r="BP4321">
        <v>-1.39808E-2</v>
      </c>
      <c r="BQ4321">
        <v>-1.09205E-2</v>
      </c>
      <c r="BR4321">
        <v>-2.1775699999999999E-2</v>
      </c>
      <c r="BS4321">
        <v>-2.1241300000000001E-2</v>
      </c>
      <c r="BT4321">
        <v>-1.08065E-2</v>
      </c>
      <c r="BU4321">
        <v>-2.4353400000000001E-2</v>
      </c>
      <c r="BV4321">
        <v>-1.8000800000000001E-2</v>
      </c>
      <c r="BW4321">
        <v>-1.9793000000000002E-2</v>
      </c>
      <c r="BX4321">
        <v>0.22597120000000001</v>
      </c>
      <c r="BY4321">
        <v>0.23155390000000001</v>
      </c>
      <c r="BZ4321">
        <v>-0.20970169999999999</v>
      </c>
      <c r="CA4321">
        <v>-0.13141839999999999</v>
      </c>
      <c r="CB4321">
        <v>-6.6282199999999999E-2</v>
      </c>
      <c r="CC4321">
        <v>-1.8709E-2</v>
      </c>
      <c r="CD4321">
        <v>-2.6761900000000002E-2</v>
      </c>
      <c r="CE4321">
        <v>1.40906E-2</v>
      </c>
      <c r="CF4321">
        <v>1.24639E-2</v>
      </c>
      <c r="CG4321">
        <v>1.0581699999999999E-2</v>
      </c>
      <c r="CH4321">
        <v>6.6391000000000002E-3</v>
      </c>
      <c r="CI4321">
        <v>9.2346000000000008E-3</v>
      </c>
      <c r="CJ4321">
        <v>4.1292999999999998E-3</v>
      </c>
      <c r="CK4321">
        <v>1.1314000000000001E-3</v>
      </c>
      <c r="CL4321">
        <v>-7.8370000000000002E-4</v>
      </c>
      <c r="CM4321">
        <v>2.0769999999999999E-3</v>
      </c>
      <c r="CN4321">
        <v>-9.1322999999999994E-3</v>
      </c>
      <c r="CO4321">
        <v>-5.5272999999999997E-3</v>
      </c>
      <c r="CP4321">
        <v>-1.5895800000000002E-2</v>
      </c>
      <c r="CQ4321">
        <v>-1.4855999999999999E-2</v>
      </c>
      <c r="CR4321">
        <v>-3.8265999999999999E-3</v>
      </c>
      <c r="CS4321">
        <v>-1.7068799999999999E-2</v>
      </c>
      <c r="CT4321">
        <v>-1.0385500000000001E-2</v>
      </c>
      <c r="CU4321">
        <v>-1.2026800000000001E-2</v>
      </c>
      <c r="CV4321">
        <v>0.23415759999999999</v>
      </c>
      <c r="CW4321">
        <v>0.23983670000000001</v>
      </c>
      <c r="CX4321">
        <v>-0.20129620000000001</v>
      </c>
      <c r="CY4321">
        <v>-0.123561</v>
      </c>
      <c r="CZ4321">
        <v>-5.89557E-2</v>
      </c>
      <c r="DA4321">
        <v>-1.21546E-2</v>
      </c>
      <c r="DB4321">
        <v>-2.0926899999999998E-2</v>
      </c>
      <c r="DC4321">
        <v>1.9671299999999999E-2</v>
      </c>
      <c r="DD4321">
        <v>1.75744E-2</v>
      </c>
      <c r="DE4321">
        <v>1.53989E-2</v>
      </c>
      <c r="DF4321">
        <v>1.1018699999999999E-2</v>
      </c>
      <c r="DG4321">
        <v>1.3358999999999999E-2</v>
      </c>
      <c r="DH4321">
        <v>7.7846E-3</v>
      </c>
      <c r="DI4321">
        <v>4.7819000000000004E-3</v>
      </c>
      <c r="DJ4321">
        <v>3.2782000000000002E-3</v>
      </c>
      <c r="DK4321">
        <v>6.3905000000000003E-3</v>
      </c>
      <c r="DL4321">
        <v>-4.2836999999999997E-3</v>
      </c>
      <c r="DM4321">
        <v>-1.3420000000000001E-4</v>
      </c>
      <c r="DN4321">
        <v>-1.0015899999999999E-2</v>
      </c>
      <c r="DO4321">
        <v>-8.4706E-3</v>
      </c>
      <c r="DP4321">
        <v>3.1534000000000002E-3</v>
      </c>
      <c r="DQ4321">
        <v>-9.7841000000000004E-3</v>
      </c>
      <c r="DR4321">
        <v>-2.7702999999999998E-3</v>
      </c>
      <c r="DS4321">
        <v>-4.2605999999999998E-3</v>
      </c>
      <c r="DT4321">
        <v>0.242344</v>
      </c>
      <c r="DU4321">
        <v>0.24811949999999999</v>
      </c>
      <c r="DV4321">
        <v>-0.1928907</v>
      </c>
      <c r="DW4321">
        <v>-0.1157036</v>
      </c>
      <c r="DX4321">
        <v>-5.1629300000000003E-2</v>
      </c>
      <c r="DY4321">
        <v>-5.6001000000000002E-3</v>
      </c>
      <c r="DZ4321">
        <v>-1.50919E-2</v>
      </c>
      <c r="EA4321">
        <v>2.7728900000000001E-2</v>
      </c>
      <c r="EB4321">
        <v>2.4953199999999998E-2</v>
      </c>
      <c r="EC4321">
        <v>2.2354300000000001E-2</v>
      </c>
      <c r="ED4321">
        <v>1.7342300000000001E-2</v>
      </c>
      <c r="EE4321">
        <v>1.9314000000000001E-2</v>
      </c>
      <c r="EF4321">
        <v>1.3062300000000001E-2</v>
      </c>
      <c r="EG4321">
        <v>1.0052699999999999E-2</v>
      </c>
      <c r="EH4321">
        <v>9.1429000000000007E-3</v>
      </c>
      <c r="EI4321">
        <v>1.2618600000000001E-2</v>
      </c>
      <c r="EJ4321">
        <v>2.7168000000000001E-3</v>
      </c>
      <c r="EK4321">
        <v>7.6527000000000001E-3</v>
      </c>
      <c r="EL4321">
        <v>-1.5263E-3</v>
      </c>
      <c r="EM4321">
        <v>7.4890000000000004E-4</v>
      </c>
      <c r="EN4321">
        <v>1.3231400000000001E-2</v>
      </c>
      <c r="EO4321">
        <v>7.337E-4</v>
      </c>
      <c r="EP4321">
        <v>8.2249000000000003E-3</v>
      </c>
      <c r="EQ4321">
        <v>6.9525000000000003E-3</v>
      </c>
      <c r="ER4321">
        <v>0.2541639</v>
      </c>
      <c r="ES4321">
        <v>0.26007859999999999</v>
      </c>
      <c r="ET4321">
        <v>-0.18075459999999999</v>
      </c>
      <c r="EU4321">
        <v>-0.1043587</v>
      </c>
      <c r="EV4321">
        <v>-4.10511E-2</v>
      </c>
      <c r="EW4321">
        <v>3.8633999999999999E-3</v>
      </c>
      <c r="EX4321">
        <v>-6.6670999999999996E-3</v>
      </c>
      <c r="EY4321">
        <v>73.864400000000003</v>
      </c>
      <c r="EZ4321">
        <v>72.909300000000002</v>
      </c>
      <c r="FA4321">
        <v>71.74203</v>
      </c>
      <c r="FB4321">
        <v>70.367909999999995</v>
      </c>
      <c r="FC4321">
        <v>68.824010000000001</v>
      </c>
      <c r="FD4321">
        <v>67.558549999999997</v>
      </c>
      <c r="FE4321">
        <v>67.079560000000001</v>
      </c>
      <c r="FF4321">
        <v>69.924760000000006</v>
      </c>
      <c r="FG4321">
        <v>75.327470000000005</v>
      </c>
      <c r="FH4321">
        <v>81.154179999999997</v>
      </c>
      <c r="FI4321">
        <v>86.411389999999997</v>
      </c>
      <c r="FJ4321">
        <v>88.767449999999997</v>
      </c>
      <c r="FK4321">
        <v>92.002229999999997</v>
      </c>
      <c r="FL4321">
        <v>93.755499999999998</v>
      </c>
      <c r="FM4321">
        <v>95.927369999999996</v>
      </c>
      <c r="FN4321">
        <v>97.725300000000004</v>
      </c>
      <c r="FO4321">
        <v>99.001940000000005</v>
      </c>
      <c r="FP4321">
        <v>98.890479999999997</v>
      </c>
      <c r="FQ4321">
        <v>96.002989999999997</v>
      </c>
      <c r="FR4321">
        <v>89.490279999999998</v>
      </c>
      <c r="FS4321">
        <v>82.35521</v>
      </c>
      <c r="FT4321">
        <v>77.942059999999998</v>
      </c>
      <c r="FU4321">
        <v>75.705240000000003</v>
      </c>
      <c r="FV4321">
        <v>73.893280000000004</v>
      </c>
      <c r="FW4321">
        <v>0.1251989</v>
      </c>
      <c r="FX4321">
        <v>1.11038E-2</v>
      </c>
      <c r="FY4321">
        <v>1.11038E-2</v>
      </c>
      <c r="FZ4321">
        <v>0</v>
      </c>
      <c r="GA4321">
        <v>0</v>
      </c>
    </row>
    <row r="4322" spans="1:183" x14ac:dyDescent="0.3">
      <c r="A4322" t="s">
        <v>64</v>
      </c>
      <c r="B4322" t="s">
        <v>53</v>
      </c>
      <c r="C4322" t="s">
        <v>54</v>
      </c>
      <c r="D4322" s="6">
        <v>44806</v>
      </c>
      <c r="FZ4322">
        <v>0</v>
      </c>
      <c r="GA4322">
        <v>1</v>
      </c>
    </row>
    <row r="4323" spans="1:183" x14ac:dyDescent="0.3">
      <c r="A4323" t="s">
        <v>64</v>
      </c>
      <c r="B4323" t="s">
        <v>53</v>
      </c>
      <c r="C4323" t="s">
        <v>54</v>
      </c>
      <c r="D4323" s="6">
        <v>44809</v>
      </c>
      <c r="E4323" s="46">
        <v>19</v>
      </c>
      <c r="F4323">
        <v>22</v>
      </c>
      <c r="G4323">
        <v>19</v>
      </c>
      <c r="H4323">
        <v>20</v>
      </c>
      <c r="I4323">
        <v>10614</v>
      </c>
      <c r="J4323">
        <v>66062</v>
      </c>
      <c r="K4323">
        <v>1.2820579999999999</v>
      </c>
      <c r="L4323">
        <v>1.1033459999999999</v>
      </c>
      <c r="M4323">
        <v>0.97355420000000004</v>
      </c>
      <c r="N4323">
        <v>0.89463769999999998</v>
      </c>
      <c r="O4323">
        <v>0.85414840000000003</v>
      </c>
      <c r="P4323">
        <v>0.84498379999999995</v>
      </c>
      <c r="Q4323">
        <v>0.88256970000000001</v>
      </c>
      <c r="R4323">
        <v>0.90436910000000004</v>
      </c>
      <c r="S4323">
        <v>0.96284539999999996</v>
      </c>
      <c r="T4323">
        <v>1.073215</v>
      </c>
      <c r="U4323">
        <v>1.281817</v>
      </c>
      <c r="V4323">
        <v>1.5519480000000001</v>
      </c>
      <c r="W4323">
        <v>1.8501099999999999</v>
      </c>
      <c r="X4323">
        <v>2.1604700000000001</v>
      </c>
      <c r="Y4323">
        <v>2.5141070000000001</v>
      </c>
      <c r="Z4323">
        <v>2.8557769999999998</v>
      </c>
      <c r="AA4323">
        <v>3.130404</v>
      </c>
      <c r="AB4323">
        <v>3.4259170000000001</v>
      </c>
      <c r="AC4323">
        <v>3.5199859999999998</v>
      </c>
      <c r="AD4323">
        <v>3.3044980000000002</v>
      </c>
      <c r="AE4323">
        <v>3.0303879999999999</v>
      </c>
      <c r="AF4323">
        <v>2.7032069999999999</v>
      </c>
      <c r="AG4323">
        <v>2.3023380000000002</v>
      </c>
      <c r="AH4323">
        <v>1.935794</v>
      </c>
      <c r="AI4323">
        <v>1.53501E-2</v>
      </c>
      <c r="AJ4323">
        <v>5.3530000000000001E-3</v>
      </c>
      <c r="AK4323">
        <v>-8.744E-3</v>
      </c>
      <c r="AL4323">
        <v>-1.3625E-2</v>
      </c>
      <c r="AM4323">
        <v>-1.05237E-2</v>
      </c>
      <c r="AN4323">
        <v>-8.1731000000000009E-3</v>
      </c>
      <c r="AO4323">
        <v>-9.2837000000000006E-3</v>
      </c>
      <c r="AP4323">
        <v>-5.2066999999999999E-3</v>
      </c>
      <c r="AQ4323">
        <v>8.4916999999999996E-3</v>
      </c>
      <c r="AR4323">
        <v>1.0454400000000001E-2</v>
      </c>
      <c r="AS4323">
        <v>3.9582199999999998E-2</v>
      </c>
      <c r="AT4323">
        <v>4.4731399999999998E-2</v>
      </c>
      <c r="AU4323">
        <v>4.7887100000000002E-2</v>
      </c>
      <c r="AV4323">
        <v>2.27791E-2</v>
      </c>
      <c r="AW4323">
        <v>-4.3902999999999998E-3</v>
      </c>
      <c r="AX4323">
        <v>7.8100000000000001E-5</v>
      </c>
      <c r="AY4323">
        <v>-1.5821499999999999E-2</v>
      </c>
      <c r="AZ4323">
        <v>-8.3760999999999992E-3</v>
      </c>
      <c r="BA4323">
        <v>0.3724653</v>
      </c>
      <c r="BB4323">
        <v>0.32076919999999998</v>
      </c>
      <c r="BC4323">
        <v>0.19374720000000001</v>
      </c>
      <c r="BD4323">
        <v>-8.6477799999999994E-2</v>
      </c>
      <c r="BE4323">
        <v>-0.21337729999999999</v>
      </c>
      <c r="BF4323">
        <v>-0.12271310000000001</v>
      </c>
      <c r="BG4323">
        <v>2.4875299999999999E-2</v>
      </c>
      <c r="BH4323">
        <v>1.3990499999999999E-2</v>
      </c>
      <c r="BI4323">
        <v>-1.0322E-3</v>
      </c>
      <c r="BJ4323">
        <v>-6.5196000000000004E-3</v>
      </c>
      <c r="BK4323">
        <v>-3.6329999999999999E-3</v>
      </c>
      <c r="BL4323">
        <v>-1.9E-3</v>
      </c>
      <c r="BM4323">
        <v>-2.9540999999999999E-3</v>
      </c>
      <c r="BN4323">
        <v>1.7943E-3</v>
      </c>
      <c r="BO4323">
        <v>1.6849300000000001E-2</v>
      </c>
      <c r="BP4323">
        <v>1.9837899999999999E-2</v>
      </c>
      <c r="BQ4323">
        <v>5.02294E-2</v>
      </c>
      <c r="BR4323">
        <v>5.6673800000000003E-2</v>
      </c>
      <c r="BS4323">
        <v>6.0642099999999997E-2</v>
      </c>
      <c r="BT4323">
        <v>3.6036400000000003E-2</v>
      </c>
      <c r="BU4323">
        <v>9.2905000000000001E-3</v>
      </c>
      <c r="BV4323">
        <v>1.40451E-2</v>
      </c>
      <c r="BW4323">
        <v>-1.5393E-3</v>
      </c>
      <c r="BX4323">
        <v>6.3357999999999999E-3</v>
      </c>
      <c r="BY4323">
        <v>0.38678069999999998</v>
      </c>
      <c r="BZ4323">
        <v>0.3339936</v>
      </c>
      <c r="CA4323">
        <v>0.20631089999999999</v>
      </c>
      <c r="CB4323">
        <v>-7.3818900000000007E-2</v>
      </c>
      <c r="CC4323">
        <v>-0.2006599</v>
      </c>
      <c r="CD4323">
        <v>-0.1111974</v>
      </c>
      <c r="CE4323">
        <v>3.1472399999999998E-2</v>
      </c>
      <c r="CF4323">
        <v>1.9972799999999999E-2</v>
      </c>
      <c r="CG4323">
        <v>4.3090000000000003E-3</v>
      </c>
      <c r="CH4323">
        <v>-1.5985000000000001E-3</v>
      </c>
      <c r="CI4323">
        <v>1.1394E-3</v>
      </c>
      <c r="CJ4323">
        <v>2.4447000000000002E-3</v>
      </c>
      <c r="CK4323">
        <v>1.4298E-3</v>
      </c>
      <c r="CL4323">
        <v>6.6430999999999999E-3</v>
      </c>
      <c r="CM4323">
        <v>2.26377E-2</v>
      </c>
      <c r="CN4323">
        <v>2.63369E-2</v>
      </c>
      <c r="CO4323">
        <v>5.7603599999999998E-2</v>
      </c>
      <c r="CP4323">
        <v>6.4945000000000003E-2</v>
      </c>
      <c r="CQ4323">
        <v>6.9476099999999999E-2</v>
      </c>
      <c r="CR4323">
        <v>4.5218399999999999E-2</v>
      </c>
      <c r="CS4323">
        <v>1.8765799999999999E-2</v>
      </c>
      <c r="CT4323">
        <v>2.3718599999999999E-2</v>
      </c>
      <c r="CU4323">
        <v>8.3526E-3</v>
      </c>
      <c r="CV4323">
        <v>1.65252E-2</v>
      </c>
      <c r="CW4323">
        <v>0.39669559999999998</v>
      </c>
      <c r="CX4323">
        <v>0.34315269999999998</v>
      </c>
      <c r="CY4323">
        <v>0.21501239999999999</v>
      </c>
      <c r="CZ4323">
        <v>-6.5051300000000006E-2</v>
      </c>
      <c r="DA4323">
        <v>-0.19185189999999999</v>
      </c>
      <c r="DB4323">
        <v>-0.1032216</v>
      </c>
      <c r="DC4323">
        <v>3.8069499999999999E-2</v>
      </c>
      <c r="DD4323">
        <v>2.5955099999999998E-2</v>
      </c>
      <c r="DE4323">
        <v>9.6503000000000005E-3</v>
      </c>
      <c r="DF4323">
        <v>3.3227E-3</v>
      </c>
      <c r="DG4323">
        <v>5.9119000000000003E-3</v>
      </c>
      <c r="DH4323">
        <v>6.7894000000000001E-3</v>
      </c>
      <c r="DI4323">
        <v>5.8136999999999998E-3</v>
      </c>
      <c r="DJ4323">
        <v>1.1492E-2</v>
      </c>
      <c r="DK4323">
        <v>2.8426099999999999E-2</v>
      </c>
      <c r="DL4323">
        <v>3.2835799999999998E-2</v>
      </c>
      <c r="DM4323">
        <v>6.4977800000000002E-2</v>
      </c>
      <c r="DN4323">
        <v>7.3216299999999998E-2</v>
      </c>
      <c r="DO4323">
        <v>7.8310199999999996E-2</v>
      </c>
      <c r="DP4323">
        <v>5.4400400000000002E-2</v>
      </c>
      <c r="DQ4323">
        <v>2.8241100000000002E-2</v>
      </c>
      <c r="DR4323">
        <v>3.3391999999999998E-2</v>
      </c>
      <c r="DS4323">
        <v>1.8244400000000001E-2</v>
      </c>
      <c r="DT4323">
        <v>2.6714600000000002E-2</v>
      </c>
      <c r="DU4323">
        <v>0.40661039999999998</v>
      </c>
      <c r="DV4323">
        <v>0.35231180000000001</v>
      </c>
      <c r="DW4323">
        <v>0.223714</v>
      </c>
      <c r="DX4323">
        <v>-5.6283699999999999E-2</v>
      </c>
      <c r="DY4323">
        <v>-0.18304390000000001</v>
      </c>
      <c r="DZ4323">
        <v>-9.5245899999999994E-2</v>
      </c>
      <c r="EA4323">
        <v>4.7594699999999997E-2</v>
      </c>
      <c r="EB4323">
        <v>3.4592499999999998E-2</v>
      </c>
      <c r="EC4323">
        <v>1.7362099999999998E-2</v>
      </c>
      <c r="ED4323">
        <v>1.0428099999999999E-2</v>
      </c>
      <c r="EE4323">
        <v>1.28025E-2</v>
      </c>
      <c r="EF4323">
        <v>1.3062499999999999E-2</v>
      </c>
      <c r="EG4323">
        <v>1.2143299999999999E-2</v>
      </c>
      <c r="EH4323">
        <v>1.8492999999999999E-2</v>
      </c>
      <c r="EI4323">
        <v>3.67836E-2</v>
      </c>
      <c r="EJ4323">
        <v>4.2219300000000001E-2</v>
      </c>
      <c r="EK4323">
        <v>7.5624899999999995E-2</v>
      </c>
      <c r="EL4323">
        <v>8.5158700000000004E-2</v>
      </c>
      <c r="EM4323">
        <v>9.1065099999999996E-2</v>
      </c>
      <c r="EN4323">
        <v>6.7657700000000001E-2</v>
      </c>
      <c r="EO4323">
        <v>4.1922000000000001E-2</v>
      </c>
      <c r="EP4323">
        <v>4.7358999999999998E-2</v>
      </c>
      <c r="EQ4323">
        <v>3.2526600000000003E-2</v>
      </c>
      <c r="ER4323">
        <v>4.1426499999999998E-2</v>
      </c>
      <c r="ES4323">
        <v>0.42092580000000002</v>
      </c>
      <c r="ET4323">
        <v>0.36553619999999998</v>
      </c>
      <c r="EU4323">
        <v>0.2362776</v>
      </c>
      <c r="EV4323">
        <v>-4.3624799999999998E-2</v>
      </c>
      <c r="EW4323">
        <v>-0.17032649999999999</v>
      </c>
      <c r="EX4323">
        <v>-8.3730100000000002E-2</v>
      </c>
      <c r="EY4323">
        <v>75.665170000000003</v>
      </c>
      <c r="EZ4323">
        <v>74.704440000000005</v>
      </c>
      <c r="FA4323">
        <v>72.62424</v>
      </c>
      <c r="FB4323">
        <v>72.149019999999993</v>
      </c>
      <c r="FC4323">
        <v>71.652969999999996</v>
      </c>
      <c r="FD4323">
        <v>71.197339999999997</v>
      </c>
      <c r="FE4323">
        <v>70.3292</v>
      </c>
      <c r="FF4323">
        <v>72.245519999999999</v>
      </c>
      <c r="FG4323">
        <v>78.896540000000002</v>
      </c>
      <c r="FH4323">
        <v>87.883340000000004</v>
      </c>
      <c r="FI4323">
        <v>95.114559999999997</v>
      </c>
      <c r="FJ4323">
        <v>99.193340000000006</v>
      </c>
      <c r="FK4323">
        <v>101.3163</v>
      </c>
      <c r="FL4323">
        <v>104.3137</v>
      </c>
      <c r="FM4323">
        <v>106.88930000000001</v>
      </c>
      <c r="FN4323">
        <v>108.13630000000001</v>
      </c>
      <c r="FO4323">
        <v>108.3707</v>
      </c>
      <c r="FP4323">
        <v>107.8061</v>
      </c>
      <c r="FQ4323">
        <v>105.17230000000001</v>
      </c>
      <c r="FR4323">
        <v>97.162170000000003</v>
      </c>
      <c r="FS4323">
        <v>91.41713</v>
      </c>
      <c r="FT4323">
        <v>88.453770000000006</v>
      </c>
      <c r="FU4323">
        <v>85.351699999999994</v>
      </c>
      <c r="FV4323">
        <v>83.843209999999999</v>
      </c>
      <c r="FW4323">
        <v>0.16982530000000001</v>
      </c>
      <c r="FX4323">
        <v>8.7227999999999993E-3</v>
      </c>
      <c r="FY4323">
        <v>1.2869800000000001E-2</v>
      </c>
      <c r="FZ4323">
        <v>0</v>
      </c>
      <c r="GA4323">
        <v>0</v>
      </c>
    </row>
    <row r="4324" spans="1:183" x14ac:dyDescent="0.3">
      <c r="A4324" t="s">
        <v>64</v>
      </c>
      <c r="B4324" t="s">
        <v>53</v>
      </c>
      <c r="C4324" t="s">
        <v>54</v>
      </c>
      <c r="D4324" s="6">
        <v>44810</v>
      </c>
      <c r="E4324" s="46">
        <v>18</v>
      </c>
      <c r="F4324">
        <v>21</v>
      </c>
      <c r="G4324">
        <v>18</v>
      </c>
      <c r="H4324">
        <v>20</v>
      </c>
      <c r="I4324">
        <v>10599</v>
      </c>
      <c r="J4324">
        <v>65981</v>
      </c>
      <c r="K4324">
        <v>1.674517</v>
      </c>
      <c r="L4324">
        <v>1.4772430000000001</v>
      </c>
      <c r="M4324">
        <v>1.31694</v>
      </c>
      <c r="N4324">
        <v>1.2027410000000001</v>
      </c>
      <c r="O4324">
        <v>1.131178</v>
      </c>
      <c r="P4324">
        <v>1.129745</v>
      </c>
      <c r="Q4324">
        <v>1.184782</v>
      </c>
      <c r="R4324">
        <v>1.202801</v>
      </c>
      <c r="S4324">
        <v>1.2018709999999999</v>
      </c>
      <c r="T4324">
        <v>1.2720860000000001</v>
      </c>
      <c r="U4324">
        <v>1.474704</v>
      </c>
      <c r="V4324">
        <v>1.7595130000000001</v>
      </c>
      <c r="W4324">
        <v>2.0933959999999998</v>
      </c>
      <c r="X4324">
        <v>2.4233169999999999</v>
      </c>
      <c r="Y4324">
        <v>2.7640039999999999</v>
      </c>
      <c r="Z4324">
        <v>3.0934430000000002</v>
      </c>
      <c r="AA4324">
        <v>3.3684020000000001</v>
      </c>
      <c r="AB4324">
        <v>3.5090439999999998</v>
      </c>
      <c r="AC4324">
        <v>3.4764520000000001</v>
      </c>
      <c r="AD4324">
        <v>3.3194340000000002</v>
      </c>
      <c r="AE4324">
        <v>3.23217</v>
      </c>
      <c r="AF4324">
        <v>2.9698959999999999</v>
      </c>
      <c r="AG4324">
        <v>2.566144</v>
      </c>
      <c r="AH4324">
        <v>2.1483300000000001</v>
      </c>
      <c r="AI4324">
        <v>-0.14027390000000001</v>
      </c>
      <c r="AJ4324">
        <v>-9.4303300000000007E-2</v>
      </c>
      <c r="AK4324">
        <v>-6.3713900000000004E-2</v>
      </c>
      <c r="AL4324">
        <v>-4.73436E-2</v>
      </c>
      <c r="AM4324">
        <v>-4.0543299999999997E-2</v>
      </c>
      <c r="AN4324">
        <v>-7.9894000000000007E-3</v>
      </c>
      <c r="AO4324">
        <v>-2.5842799999999999E-2</v>
      </c>
      <c r="AP4324">
        <v>-3.6049600000000001E-2</v>
      </c>
      <c r="AQ4324">
        <v>-7.2200799999999996E-2</v>
      </c>
      <c r="AR4324">
        <v>-0.1030824</v>
      </c>
      <c r="AS4324">
        <v>-7.7615500000000004E-2</v>
      </c>
      <c r="AT4324">
        <v>-7.4584700000000004E-2</v>
      </c>
      <c r="AU4324">
        <v>-6.1947700000000001E-2</v>
      </c>
      <c r="AV4324">
        <v>-8.0114599999999994E-2</v>
      </c>
      <c r="AW4324">
        <v>-0.10054100000000001</v>
      </c>
      <c r="AX4324">
        <v>-0.1152413</v>
      </c>
      <c r="AY4324">
        <v>-8.7858000000000006E-2</v>
      </c>
      <c r="AZ4324">
        <v>0.30615490000000001</v>
      </c>
      <c r="BA4324">
        <v>0.44761430000000002</v>
      </c>
      <c r="BB4324">
        <v>0.3747991</v>
      </c>
      <c r="BC4324">
        <v>4.8637100000000003E-2</v>
      </c>
      <c r="BD4324">
        <v>-0.25824950000000002</v>
      </c>
      <c r="BE4324">
        <v>-0.1822521</v>
      </c>
      <c r="BF4324">
        <v>-0.1499144</v>
      </c>
      <c r="BG4324">
        <v>-0.12904170000000001</v>
      </c>
      <c r="BH4324">
        <v>-8.3773899999999998E-2</v>
      </c>
      <c r="BI4324">
        <v>-5.4101700000000003E-2</v>
      </c>
      <c r="BJ4324">
        <v>-3.85367E-2</v>
      </c>
      <c r="BK4324">
        <v>-3.2300700000000002E-2</v>
      </c>
      <c r="BL4324">
        <v>-1.852E-4</v>
      </c>
      <c r="BM4324">
        <v>-1.76043E-2</v>
      </c>
      <c r="BN4324">
        <v>-2.6807299999999999E-2</v>
      </c>
      <c r="BO4324">
        <v>-6.2169000000000002E-2</v>
      </c>
      <c r="BP4324">
        <v>-9.2333799999999994E-2</v>
      </c>
      <c r="BQ4324">
        <v>-6.5908300000000003E-2</v>
      </c>
      <c r="BR4324">
        <v>-6.1919299999999997E-2</v>
      </c>
      <c r="BS4324">
        <v>-4.8491699999999999E-2</v>
      </c>
      <c r="BT4324">
        <v>-6.5991499999999995E-2</v>
      </c>
      <c r="BU4324">
        <v>-8.6076799999999995E-2</v>
      </c>
      <c r="BV4324">
        <v>-0.1004917</v>
      </c>
      <c r="BW4324">
        <v>-7.2794800000000007E-2</v>
      </c>
      <c r="BX4324">
        <v>0.3221619</v>
      </c>
      <c r="BY4324">
        <v>0.46387889999999998</v>
      </c>
      <c r="BZ4324">
        <v>0.3894765</v>
      </c>
      <c r="CA4324">
        <v>6.2575000000000006E-2</v>
      </c>
      <c r="CB4324">
        <v>-0.24411930000000001</v>
      </c>
      <c r="CC4324">
        <v>-0.168684</v>
      </c>
      <c r="CD4324">
        <v>-0.13722400000000001</v>
      </c>
      <c r="CE4324">
        <v>-0.12126240000000001</v>
      </c>
      <c r="CF4324">
        <v>-7.6481300000000002E-2</v>
      </c>
      <c r="CG4324">
        <v>-4.7444199999999999E-2</v>
      </c>
      <c r="CH4324">
        <v>-3.2437000000000001E-2</v>
      </c>
      <c r="CI4324">
        <v>-2.6591900000000002E-2</v>
      </c>
      <c r="CJ4324">
        <v>5.2199000000000004E-3</v>
      </c>
      <c r="CK4324">
        <v>-1.18984E-2</v>
      </c>
      <c r="CL4324">
        <v>-2.04061E-2</v>
      </c>
      <c r="CM4324">
        <v>-5.5220999999999999E-2</v>
      </c>
      <c r="CN4324">
        <v>-8.4889300000000001E-2</v>
      </c>
      <c r="CO4324">
        <v>-5.7799900000000001E-2</v>
      </c>
      <c r="CP4324">
        <v>-5.3147300000000001E-2</v>
      </c>
      <c r="CQ4324">
        <v>-3.9172100000000001E-2</v>
      </c>
      <c r="CR4324">
        <v>-5.6209799999999997E-2</v>
      </c>
      <c r="CS4324">
        <v>-7.6058899999999999E-2</v>
      </c>
      <c r="CT4324">
        <v>-9.0276200000000001E-2</v>
      </c>
      <c r="CU4324">
        <v>-6.2362000000000001E-2</v>
      </c>
      <c r="CV4324">
        <v>0.3332483</v>
      </c>
      <c r="CW4324">
        <v>0.4751437</v>
      </c>
      <c r="CX4324">
        <v>0.399642</v>
      </c>
      <c r="CY4324">
        <v>7.2228299999999995E-2</v>
      </c>
      <c r="CZ4324">
        <v>-0.2343327</v>
      </c>
      <c r="DA4324">
        <v>-0.1592867</v>
      </c>
      <c r="DB4324">
        <v>-0.12843470000000001</v>
      </c>
      <c r="DC4324">
        <v>-0.113483</v>
      </c>
      <c r="DD4324">
        <v>-6.9188600000000003E-2</v>
      </c>
      <c r="DE4324">
        <v>-4.0786799999999998E-2</v>
      </c>
      <c r="DF4324">
        <v>-2.6337300000000001E-2</v>
      </c>
      <c r="DG4324">
        <v>-2.0883200000000001E-2</v>
      </c>
      <c r="DH4324">
        <v>1.06251E-2</v>
      </c>
      <c r="DI4324">
        <v>-6.1923999999999998E-3</v>
      </c>
      <c r="DJ4324">
        <v>-1.4005E-2</v>
      </c>
      <c r="DK4324">
        <v>-4.8273000000000003E-2</v>
      </c>
      <c r="DL4324">
        <v>-7.7444899999999997E-2</v>
      </c>
      <c r="DM4324">
        <v>-4.96915E-2</v>
      </c>
      <c r="DN4324">
        <v>-4.4375299999999999E-2</v>
      </c>
      <c r="DO4324">
        <v>-2.9852500000000001E-2</v>
      </c>
      <c r="DP4324">
        <v>-4.6428200000000003E-2</v>
      </c>
      <c r="DQ4324">
        <v>-6.6041100000000005E-2</v>
      </c>
      <c r="DR4324">
        <v>-8.0060599999999996E-2</v>
      </c>
      <c r="DS4324">
        <v>-5.1929299999999998E-2</v>
      </c>
      <c r="DT4324">
        <v>0.3443348</v>
      </c>
      <c r="DU4324">
        <v>0.48640850000000002</v>
      </c>
      <c r="DV4324">
        <v>0.40980749999999999</v>
      </c>
      <c r="DW4324">
        <v>8.1881700000000002E-2</v>
      </c>
      <c r="DX4324">
        <v>-0.2245462</v>
      </c>
      <c r="DY4324">
        <v>-0.14988950000000001</v>
      </c>
      <c r="DZ4324">
        <v>-0.1196454</v>
      </c>
      <c r="EA4324">
        <v>-0.1022508</v>
      </c>
      <c r="EB4324">
        <v>-5.8659200000000002E-2</v>
      </c>
      <c r="EC4324">
        <v>-3.1174500000000001E-2</v>
      </c>
      <c r="ED4324">
        <v>-1.7530400000000002E-2</v>
      </c>
      <c r="EE4324">
        <v>-1.26406E-2</v>
      </c>
      <c r="EF4324">
        <v>1.8429299999999999E-2</v>
      </c>
      <c r="EG4324">
        <v>2.0460000000000001E-3</v>
      </c>
      <c r="EH4324">
        <v>-4.7626999999999999E-3</v>
      </c>
      <c r="EI4324">
        <v>-3.8241200000000003E-2</v>
      </c>
      <c r="EJ4324">
        <v>-6.6696199999999997E-2</v>
      </c>
      <c r="EK4324">
        <v>-3.7984299999999999E-2</v>
      </c>
      <c r="EL4324">
        <v>-3.1709899999999999E-2</v>
      </c>
      <c r="EM4324">
        <v>-1.6396399999999998E-2</v>
      </c>
      <c r="EN4324">
        <v>-3.2305100000000003E-2</v>
      </c>
      <c r="EO4324">
        <v>-5.1576900000000002E-2</v>
      </c>
      <c r="EP4324">
        <v>-6.5310999999999994E-2</v>
      </c>
      <c r="EQ4324">
        <v>-3.6866000000000003E-2</v>
      </c>
      <c r="ER4324">
        <v>0.36034179999999999</v>
      </c>
      <c r="ES4324">
        <v>0.50267309999999998</v>
      </c>
      <c r="ET4324">
        <v>0.4244848</v>
      </c>
      <c r="EU4324">
        <v>9.5819600000000005E-2</v>
      </c>
      <c r="EV4324">
        <v>-0.21041599999999999</v>
      </c>
      <c r="EW4324">
        <v>-0.13632130000000001</v>
      </c>
      <c r="EX4324">
        <v>-0.10695499999999999</v>
      </c>
      <c r="EY4324">
        <v>81.707490000000007</v>
      </c>
      <c r="EZ4324">
        <v>80.040580000000006</v>
      </c>
      <c r="FA4324">
        <v>79.935190000000006</v>
      </c>
      <c r="FB4324">
        <v>78.894750000000002</v>
      </c>
      <c r="FC4324">
        <v>78.373819999999995</v>
      </c>
      <c r="FD4324">
        <v>77.517409999999998</v>
      </c>
      <c r="FE4324">
        <v>76.53</v>
      </c>
      <c r="FF4324">
        <v>79.902959999999993</v>
      </c>
      <c r="FG4324">
        <v>86.449449999999999</v>
      </c>
      <c r="FH4324">
        <v>93.126609999999999</v>
      </c>
      <c r="FI4324">
        <v>99.217449999999999</v>
      </c>
      <c r="FJ4324">
        <v>103.59829999999999</v>
      </c>
      <c r="FK4324">
        <v>106.41030000000001</v>
      </c>
      <c r="FL4324">
        <v>108.4425</v>
      </c>
      <c r="FM4324">
        <v>110.3438</v>
      </c>
      <c r="FN4324">
        <v>111.4178</v>
      </c>
      <c r="FO4324">
        <v>111.2633</v>
      </c>
      <c r="FP4324">
        <v>110.31529999999999</v>
      </c>
      <c r="FQ4324">
        <v>106.4217</v>
      </c>
      <c r="FR4324">
        <v>97.767189999999999</v>
      </c>
      <c r="FS4324">
        <v>92.511539999999997</v>
      </c>
      <c r="FT4324">
        <v>88.848640000000003</v>
      </c>
      <c r="FU4324">
        <v>85.705290000000005</v>
      </c>
      <c r="FV4324">
        <v>82.864040000000003</v>
      </c>
      <c r="FW4324">
        <v>0.1916649</v>
      </c>
      <c r="FX4324">
        <v>1.0071699999999999E-2</v>
      </c>
      <c r="FY4324">
        <v>1.19451E-2</v>
      </c>
      <c r="FZ4324">
        <v>0</v>
      </c>
      <c r="GA4324">
        <v>0</v>
      </c>
    </row>
    <row r="4325" spans="1:183" x14ac:dyDescent="0.3">
      <c r="A4325" t="s">
        <v>64</v>
      </c>
      <c r="B4325" t="s">
        <v>53</v>
      </c>
      <c r="C4325" t="s">
        <v>54</v>
      </c>
      <c r="D4325" s="6">
        <v>44811</v>
      </c>
      <c r="E4325" s="46">
        <v>17</v>
      </c>
      <c r="F4325">
        <v>20</v>
      </c>
      <c r="G4325">
        <v>17</v>
      </c>
      <c r="H4325">
        <v>20</v>
      </c>
      <c r="I4325">
        <v>10591</v>
      </c>
      <c r="J4325">
        <v>65923</v>
      </c>
      <c r="K4325">
        <v>1.8657440000000001</v>
      </c>
      <c r="L4325">
        <v>1.6253610000000001</v>
      </c>
      <c r="M4325">
        <v>1.435138</v>
      </c>
      <c r="N4325">
        <v>1.300608</v>
      </c>
      <c r="O4325">
        <v>1.211252</v>
      </c>
      <c r="P4325">
        <v>1.1875960000000001</v>
      </c>
      <c r="Q4325">
        <v>1.2530539999999999</v>
      </c>
      <c r="R4325">
        <v>1.284503</v>
      </c>
      <c r="S4325">
        <v>1.2273000000000001</v>
      </c>
      <c r="T4325">
        <v>1.2649589999999999</v>
      </c>
      <c r="U4325">
        <v>1.381189</v>
      </c>
      <c r="V4325">
        <v>1.5697099999999999</v>
      </c>
      <c r="W4325">
        <v>1.812249</v>
      </c>
      <c r="X4325">
        <v>2.0678489999999998</v>
      </c>
      <c r="Y4325">
        <v>2.3602989999999999</v>
      </c>
      <c r="Z4325">
        <v>2.6612450000000001</v>
      </c>
      <c r="AA4325">
        <v>2.946955</v>
      </c>
      <c r="AB4325">
        <v>3.2053940000000001</v>
      </c>
      <c r="AC4325">
        <v>3.3143340000000001</v>
      </c>
      <c r="AD4325">
        <v>3.088743</v>
      </c>
      <c r="AE4325">
        <v>2.8265319999999998</v>
      </c>
      <c r="AF4325">
        <v>2.528384</v>
      </c>
      <c r="AG4325">
        <v>2.1656119999999999</v>
      </c>
      <c r="AH4325">
        <v>1.798942</v>
      </c>
      <c r="AI4325">
        <v>-0.10680679999999999</v>
      </c>
      <c r="AJ4325">
        <v>-9.4024999999999997E-2</v>
      </c>
      <c r="AK4325">
        <v>-7.4136300000000002E-2</v>
      </c>
      <c r="AL4325">
        <v>-4.9146799999999997E-2</v>
      </c>
      <c r="AM4325">
        <v>-4.4581799999999998E-2</v>
      </c>
      <c r="AN4325">
        <v>-4.4860499999999998E-2</v>
      </c>
      <c r="AO4325">
        <v>-4.0070399999999999E-2</v>
      </c>
      <c r="AP4325">
        <v>-4.3810200000000001E-2</v>
      </c>
      <c r="AQ4325">
        <v>-7.40846E-2</v>
      </c>
      <c r="AR4325">
        <v>-7.4620000000000006E-2</v>
      </c>
      <c r="AS4325">
        <v>-7.6675499999999994E-2</v>
      </c>
      <c r="AT4325">
        <v>-6.7056099999999993E-2</v>
      </c>
      <c r="AU4325">
        <v>-6.9649500000000003E-2</v>
      </c>
      <c r="AV4325">
        <v>-7.8706399999999996E-2</v>
      </c>
      <c r="AW4325">
        <v>-7.7878299999999998E-2</v>
      </c>
      <c r="AX4325">
        <v>-0.1141479</v>
      </c>
      <c r="AY4325">
        <v>0.29447050000000002</v>
      </c>
      <c r="AZ4325">
        <v>0.36320010000000003</v>
      </c>
      <c r="BA4325">
        <v>0.34835300000000002</v>
      </c>
      <c r="BB4325">
        <v>0.243927</v>
      </c>
      <c r="BC4325">
        <v>-0.30390470000000003</v>
      </c>
      <c r="BD4325">
        <v>-0.31580150000000001</v>
      </c>
      <c r="BE4325">
        <v>-0.19071769999999999</v>
      </c>
      <c r="BF4325">
        <v>-0.1319409</v>
      </c>
      <c r="BG4325">
        <v>-9.4524399999999995E-2</v>
      </c>
      <c r="BH4325">
        <v>-8.2518499999999995E-2</v>
      </c>
      <c r="BI4325">
        <v>-6.3614900000000002E-2</v>
      </c>
      <c r="BJ4325">
        <v>-3.9665600000000002E-2</v>
      </c>
      <c r="BK4325">
        <v>-3.57139E-2</v>
      </c>
      <c r="BL4325">
        <v>-3.6520499999999997E-2</v>
      </c>
      <c r="BM4325">
        <v>-3.1153699999999999E-2</v>
      </c>
      <c r="BN4325">
        <v>-3.3938999999999997E-2</v>
      </c>
      <c r="BO4325">
        <v>-6.3696299999999997E-2</v>
      </c>
      <c r="BP4325">
        <v>-6.3816399999999995E-2</v>
      </c>
      <c r="BQ4325">
        <v>-6.5431699999999995E-2</v>
      </c>
      <c r="BR4325">
        <v>-5.53313E-2</v>
      </c>
      <c r="BS4325">
        <v>-5.7196999999999998E-2</v>
      </c>
      <c r="BT4325">
        <v>-6.5813499999999997E-2</v>
      </c>
      <c r="BU4325">
        <v>-6.4920900000000004E-2</v>
      </c>
      <c r="BV4325">
        <v>-0.1009408</v>
      </c>
      <c r="BW4325">
        <v>0.30779319999999999</v>
      </c>
      <c r="BX4325">
        <v>0.3769093</v>
      </c>
      <c r="BY4325">
        <v>0.3619214</v>
      </c>
      <c r="BZ4325">
        <v>0.25632729999999998</v>
      </c>
      <c r="CA4325">
        <v>-0.29106130000000002</v>
      </c>
      <c r="CB4325">
        <v>-0.30327409999999999</v>
      </c>
      <c r="CC4325">
        <v>-0.17889930000000001</v>
      </c>
      <c r="CD4325">
        <v>-0.1211559</v>
      </c>
      <c r="CE4325">
        <v>-8.60176E-2</v>
      </c>
      <c r="CF4325">
        <v>-7.4549099999999993E-2</v>
      </c>
      <c r="CG4325">
        <v>-5.6327700000000001E-2</v>
      </c>
      <c r="CH4325">
        <v>-3.3098900000000001E-2</v>
      </c>
      <c r="CI4325">
        <v>-2.9571900000000002E-2</v>
      </c>
      <c r="CJ4325">
        <v>-3.0744299999999999E-2</v>
      </c>
      <c r="CK4325">
        <v>-2.4978E-2</v>
      </c>
      <c r="CL4325">
        <v>-2.7102299999999999E-2</v>
      </c>
      <c r="CM4325">
        <v>-5.65014E-2</v>
      </c>
      <c r="CN4325">
        <v>-5.6333899999999999E-2</v>
      </c>
      <c r="CO4325">
        <v>-5.76442E-2</v>
      </c>
      <c r="CP4325">
        <v>-4.7210700000000001E-2</v>
      </c>
      <c r="CQ4325">
        <v>-4.8572499999999998E-2</v>
      </c>
      <c r="CR4325">
        <v>-5.6883900000000001E-2</v>
      </c>
      <c r="CS4325">
        <v>-5.5946700000000002E-2</v>
      </c>
      <c r="CT4325">
        <v>-9.1793600000000003E-2</v>
      </c>
      <c r="CU4325">
        <v>0.31702039999999998</v>
      </c>
      <c r="CV4325">
        <v>0.38640429999999998</v>
      </c>
      <c r="CW4325">
        <v>0.3713188</v>
      </c>
      <c r="CX4325">
        <v>0.26491569999999998</v>
      </c>
      <c r="CY4325">
        <v>-0.28216599999999997</v>
      </c>
      <c r="CZ4325">
        <v>-0.29459770000000002</v>
      </c>
      <c r="DA4325">
        <v>-0.170714</v>
      </c>
      <c r="DB4325">
        <v>-0.1136862</v>
      </c>
      <c r="DC4325">
        <v>-7.7510800000000005E-2</v>
      </c>
      <c r="DD4325">
        <v>-6.6579700000000006E-2</v>
      </c>
      <c r="DE4325">
        <v>-4.9040599999999997E-2</v>
      </c>
      <c r="DF4325">
        <v>-2.6532199999999999E-2</v>
      </c>
      <c r="DG4325">
        <v>-2.3429999999999999E-2</v>
      </c>
      <c r="DH4325">
        <v>-2.49681E-2</v>
      </c>
      <c r="DI4325">
        <v>-1.8802300000000001E-2</v>
      </c>
      <c r="DJ4325">
        <v>-2.0265600000000002E-2</v>
      </c>
      <c r="DK4325">
        <v>-4.9306500000000003E-2</v>
      </c>
      <c r="DL4325">
        <v>-4.88513E-2</v>
      </c>
      <c r="DM4325">
        <v>-4.9856699999999997E-2</v>
      </c>
      <c r="DN4325">
        <v>-3.9090100000000003E-2</v>
      </c>
      <c r="DO4325">
        <v>-3.9947900000000001E-2</v>
      </c>
      <c r="DP4325">
        <v>-4.7954400000000001E-2</v>
      </c>
      <c r="DQ4325">
        <v>-4.69725E-2</v>
      </c>
      <c r="DR4325">
        <v>-8.2646399999999995E-2</v>
      </c>
      <c r="DS4325">
        <v>0.32624760000000003</v>
      </c>
      <c r="DT4325">
        <v>0.39589930000000001</v>
      </c>
      <c r="DU4325">
        <v>0.3807162</v>
      </c>
      <c r="DV4325">
        <v>0.27350410000000003</v>
      </c>
      <c r="DW4325">
        <v>-0.27327069999999998</v>
      </c>
      <c r="DX4325">
        <v>-0.28592129999999999</v>
      </c>
      <c r="DY4325">
        <v>-0.1625286</v>
      </c>
      <c r="DZ4325">
        <v>-0.10621659999999999</v>
      </c>
      <c r="EA4325">
        <v>-6.5228400000000006E-2</v>
      </c>
      <c r="EB4325">
        <v>-5.5073200000000003E-2</v>
      </c>
      <c r="EC4325">
        <v>-3.8519200000000003E-2</v>
      </c>
      <c r="ED4325">
        <v>-1.7051E-2</v>
      </c>
      <c r="EE4325">
        <v>-1.45621E-2</v>
      </c>
      <c r="EF4325">
        <v>-1.66281E-2</v>
      </c>
      <c r="EG4325">
        <v>-9.8855999999999996E-3</v>
      </c>
      <c r="EH4325">
        <v>-1.0394499999999999E-2</v>
      </c>
      <c r="EI4325">
        <v>-3.89182E-2</v>
      </c>
      <c r="EJ4325">
        <v>-3.8047699999999997E-2</v>
      </c>
      <c r="EK4325">
        <v>-3.8612800000000003E-2</v>
      </c>
      <c r="EL4325">
        <v>-2.7365199999999999E-2</v>
      </c>
      <c r="EM4325">
        <v>-2.74954E-2</v>
      </c>
      <c r="EN4325">
        <v>-3.5061500000000002E-2</v>
      </c>
      <c r="EO4325">
        <v>-3.40151E-2</v>
      </c>
      <c r="EP4325">
        <v>-6.9439299999999995E-2</v>
      </c>
      <c r="EQ4325">
        <v>0.33957029999999999</v>
      </c>
      <c r="ER4325">
        <v>0.40960849999999999</v>
      </c>
      <c r="ES4325">
        <v>0.39428459999999999</v>
      </c>
      <c r="ET4325">
        <v>0.2859044</v>
      </c>
      <c r="EU4325">
        <v>-0.26042720000000003</v>
      </c>
      <c r="EV4325">
        <v>-0.27339400000000003</v>
      </c>
      <c r="EW4325">
        <v>-0.15071029999999999</v>
      </c>
      <c r="EX4325">
        <v>-9.5431600000000005E-2</v>
      </c>
      <c r="EY4325">
        <v>80.753100000000003</v>
      </c>
      <c r="EZ4325">
        <v>80.847459999999998</v>
      </c>
      <c r="FA4325">
        <v>79.534319999999994</v>
      </c>
      <c r="FB4325">
        <v>78.970269999999999</v>
      </c>
      <c r="FC4325">
        <v>78.613159999999993</v>
      </c>
      <c r="FD4325">
        <v>77.575599999999994</v>
      </c>
      <c r="FE4325">
        <v>77.531310000000005</v>
      </c>
      <c r="FF4325">
        <v>78.988879999999995</v>
      </c>
      <c r="FG4325">
        <v>84.871420000000001</v>
      </c>
      <c r="FH4325">
        <v>90.739599999999996</v>
      </c>
      <c r="FI4325">
        <v>94.543049999999994</v>
      </c>
      <c r="FJ4325">
        <v>97.190010000000001</v>
      </c>
      <c r="FK4325">
        <v>99.591489999999993</v>
      </c>
      <c r="FL4325">
        <v>101.9448</v>
      </c>
      <c r="FM4325">
        <v>103.7706</v>
      </c>
      <c r="FN4325">
        <v>104.74890000000001</v>
      </c>
      <c r="FO4325">
        <v>105.8283</v>
      </c>
      <c r="FP4325">
        <v>105.2867</v>
      </c>
      <c r="FQ4325">
        <v>100.0699</v>
      </c>
      <c r="FR4325">
        <v>92.485780000000005</v>
      </c>
      <c r="FS4325">
        <v>87.266940000000005</v>
      </c>
      <c r="FT4325">
        <v>84.963489999999993</v>
      </c>
      <c r="FU4325">
        <v>82.307130000000001</v>
      </c>
      <c r="FV4325">
        <v>80.996989999999997</v>
      </c>
      <c r="FW4325">
        <v>0.17912710000000001</v>
      </c>
      <c r="FX4325">
        <v>8.7565000000000004E-3</v>
      </c>
      <c r="FY4325">
        <v>8.7565000000000004E-3</v>
      </c>
      <c r="FZ4325">
        <v>0</v>
      </c>
      <c r="GA4325">
        <v>0</v>
      </c>
    </row>
    <row r="4326" spans="1:183" x14ac:dyDescent="0.3">
      <c r="A4326" t="s">
        <v>64</v>
      </c>
      <c r="B4326" t="s">
        <v>53</v>
      </c>
      <c r="C4326" t="s">
        <v>54</v>
      </c>
      <c r="D4326" s="6">
        <v>44812</v>
      </c>
      <c r="E4326" s="46">
        <v>18</v>
      </c>
      <c r="F4326">
        <v>20</v>
      </c>
      <c r="G4326">
        <v>18</v>
      </c>
      <c r="H4326">
        <v>20</v>
      </c>
      <c r="I4326">
        <v>10584</v>
      </c>
      <c r="J4326">
        <v>65875</v>
      </c>
      <c r="K4326">
        <v>1.5650869999999999</v>
      </c>
      <c r="L4326">
        <v>1.365656</v>
      </c>
      <c r="M4326">
        <v>1.216585</v>
      </c>
      <c r="N4326">
        <v>1.103783</v>
      </c>
      <c r="O4326">
        <v>1.0393509999999999</v>
      </c>
      <c r="P4326">
        <v>1.0315730000000001</v>
      </c>
      <c r="Q4326">
        <v>1.1021380000000001</v>
      </c>
      <c r="R4326">
        <v>1.1295809999999999</v>
      </c>
      <c r="S4326">
        <v>1.0681389999999999</v>
      </c>
      <c r="T4326">
        <v>1.123966</v>
      </c>
      <c r="U4326">
        <v>1.2713840000000001</v>
      </c>
      <c r="V4326">
        <v>1.487128</v>
      </c>
      <c r="W4326">
        <v>1.7805009999999999</v>
      </c>
      <c r="X4326">
        <v>2.119405</v>
      </c>
      <c r="Y4326">
        <v>2.4287770000000002</v>
      </c>
      <c r="Z4326">
        <v>2.7523089999999999</v>
      </c>
      <c r="AA4326">
        <v>3.057874</v>
      </c>
      <c r="AB4326">
        <v>3.3383099999999999</v>
      </c>
      <c r="AC4326">
        <v>3.4327009999999998</v>
      </c>
      <c r="AD4326">
        <v>3.1840920000000001</v>
      </c>
      <c r="AE4326">
        <v>2.8828809999999998</v>
      </c>
      <c r="AF4326">
        <v>2.5691920000000001</v>
      </c>
      <c r="AG4326">
        <v>2.1975009999999999</v>
      </c>
      <c r="AH4326">
        <v>1.838916</v>
      </c>
      <c r="AI4326">
        <v>-8.8267600000000002E-2</v>
      </c>
      <c r="AJ4326">
        <v>-6.0880499999999997E-2</v>
      </c>
      <c r="AK4326">
        <v>-4.1188200000000001E-2</v>
      </c>
      <c r="AL4326">
        <v>-4.3163E-2</v>
      </c>
      <c r="AM4326">
        <v>-3.2486000000000001E-2</v>
      </c>
      <c r="AN4326">
        <v>-2.1926000000000001E-2</v>
      </c>
      <c r="AO4326">
        <v>-1.8595299999999999E-2</v>
      </c>
      <c r="AP4326">
        <v>-2.4179599999999999E-2</v>
      </c>
      <c r="AQ4326">
        <v>-4.9873800000000003E-2</v>
      </c>
      <c r="AR4326">
        <v>-5.1149800000000002E-2</v>
      </c>
      <c r="AS4326">
        <v>-4.21739E-2</v>
      </c>
      <c r="AT4326">
        <v>-6.77291E-2</v>
      </c>
      <c r="AU4326">
        <v>-7.3514800000000005E-2</v>
      </c>
      <c r="AV4326">
        <v>-9.2761800000000005E-2</v>
      </c>
      <c r="AW4326">
        <v>-0.11756</v>
      </c>
      <c r="AX4326">
        <v>-0.13004569999999999</v>
      </c>
      <c r="AY4326">
        <v>-7.8296500000000005E-2</v>
      </c>
      <c r="AZ4326">
        <v>0.31960280000000002</v>
      </c>
      <c r="BA4326">
        <v>0.38209280000000001</v>
      </c>
      <c r="BB4326">
        <v>0.23411560000000001</v>
      </c>
      <c r="BC4326">
        <v>-0.2513261</v>
      </c>
      <c r="BD4326">
        <v>-0.2347552</v>
      </c>
      <c r="BE4326">
        <v>-0.1527598</v>
      </c>
      <c r="BF4326">
        <v>-0.1086294</v>
      </c>
      <c r="BG4326">
        <v>-7.7667200000000006E-2</v>
      </c>
      <c r="BH4326">
        <v>-5.1027500000000003E-2</v>
      </c>
      <c r="BI4326">
        <v>-3.2346100000000003E-2</v>
      </c>
      <c r="BJ4326">
        <v>-3.5021200000000002E-2</v>
      </c>
      <c r="BK4326">
        <v>-2.50353E-2</v>
      </c>
      <c r="BL4326">
        <v>-1.48916E-2</v>
      </c>
      <c r="BM4326">
        <v>-1.11E-2</v>
      </c>
      <c r="BN4326">
        <v>-1.5685000000000001E-2</v>
      </c>
      <c r="BO4326">
        <v>-4.1019300000000002E-2</v>
      </c>
      <c r="BP4326">
        <v>-4.14975E-2</v>
      </c>
      <c r="BQ4326">
        <v>-3.1725200000000002E-2</v>
      </c>
      <c r="BR4326">
        <v>-5.6357400000000002E-2</v>
      </c>
      <c r="BS4326">
        <v>-6.12363E-2</v>
      </c>
      <c r="BT4326">
        <v>-7.9613900000000001E-2</v>
      </c>
      <c r="BU4326">
        <v>-0.104168</v>
      </c>
      <c r="BV4326">
        <v>-0.1163748</v>
      </c>
      <c r="BW4326">
        <v>-6.4379599999999995E-2</v>
      </c>
      <c r="BX4326">
        <v>0.33386529999999998</v>
      </c>
      <c r="BY4326">
        <v>0.3960883</v>
      </c>
      <c r="BZ4326">
        <v>0.24702460000000001</v>
      </c>
      <c r="CA4326">
        <v>-0.2382049</v>
      </c>
      <c r="CB4326">
        <v>-0.22200349999999999</v>
      </c>
      <c r="CC4326">
        <v>-0.1404871</v>
      </c>
      <c r="CD4326">
        <v>-9.7228300000000004E-2</v>
      </c>
      <c r="CE4326">
        <v>-7.0325399999999996E-2</v>
      </c>
      <c r="CF4326">
        <v>-4.4203399999999997E-2</v>
      </c>
      <c r="CG4326">
        <v>-2.6221999999999999E-2</v>
      </c>
      <c r="CH4326">
        <v>-2.9382100000000001E-2</v>
      </c>
      <c r="CI4326">
        <v>-1.9874900000000001E-2</v>
      </c>
      <c r="CJ4326">
        <v>-1.00196E-2</v>
      </c>
      <c r="CK4326">
        <v>-5.9087999999999996E-3</v>
      </c>
      <c r="CL4326">
        <v>-9.8016000000000006E-3</v>
      </c>
      <c r="CM4326">
        <v>-3.4886800000000003E-2</v>
      </c>
      <c r="CN4326">
        <v>-3.48124E-2</v>
      </c>
      <c r="CO4326">
        <v>-2.44885E-2</v>
      </c>
      <c r="CP4326">
        <v>-4.8481400000000001E-2</v>
      </c>
      <c r="CQ4326">
        <v>-5.27322E-2</v>
      </c>
      <c r="CR4326">
        <v>-7.0507700000000006E-2</v>
      </c>
      <c r="CS4326">
        <v>-9.4892799999999999E-2</v>
      </c>
      <c r="CT4326">
        <v>-0.1069064</v>
      </c>
      <c r="CU4326">
        <v>-5.4740799999999999E-2</v>
      </c>
      <c r="CV4326">
        <v>0.34374339999999998</v>
      </c>
      <c r="CW4326">
        <v>0.40578160000000002</v>
      </c>
      <c r="CX4326">
        <v>0.25596530000000001</v>
      </c>
      <c r="CY4326">
        <v>-0.22911719999999999</v>
      </c>
      <c r="CZ4326">
        <v>-0.21317169999999999</v>
      </c>
      <c r="DA4326">
        <v>-0.13198699999999999</v>
      </c>
      <c r="DB4326">
        <v>-8.9331900000000006E-2</v>
      </c>
      <c r="DC4326">
        <v>-6.2983499999999998E-2</v>
      </c>
      <c r="DD4326">
        <v>-3.7379299999999997E-2</v>
      </c>
      <c r="DE4326">
        <v>-2.0098000000000001E-2</v>
      </c>
      <c r="DF4326">
        <v>-2.37431E-2</v>
      </c>
      <c r="DG4326">
        <v>-1.47145E-2</v>
      </c>
      <c r="DH4326">
        <v>-5.1475999999999996E-3</v>
      </c>
      <c r="DI4326">
        <v>-7.1759999999999999E-4</v>
      </c>
      <c r="DJ4326">
        <v>-3.9182000000000002E-3</v>
      </c>
      <c r="DK4326">
        <v>-2.8754200000000001E-2</v>
      </c>
      <c r="DL4326">
        <v>-2.8127300000000001E-2</v>
      </c>
      <c r="DM4326">
        <v>-1.7251800000000001E-2</v>
      </c>
      <c r="DN4326">
        <v>-4.06054E-2</v>
      </c>
      <c r="DO4326">
        <v>-4.4228099999999999E-2</v>
      </c>
      <c r="DP4326">
        <v>-6.1401499999999998E-2</v>
      </c>
      <c r="DQ4326">
        <v>-8.5617600000000002E-2</v>
      </c>
      <c r="DR4326">
        <v>-9.7437899999999994E-2</v>
      </c>
      <c r="DS4326">
        <v>-4.5102000000000003E-2</v>
      </c>
      <c r="DT4326">
        <v>0.35362149999999998</v>
      </c>
      <c r="DU4326">
        <v>0.41547489999999998</v>
      </c>
      <c r="DV4326">
        <v>0.26490599999999997</v>
      </c>
      <c r="DW4326">
        <v>-0.22002959999999999</v>
      </c>
      <c r="DX4326">
        <v>-0.20433999999999999</v>
      </c>
      <c r="DY4326">
        <v>-0.123487</v>
      </c>
      <c r="DZ4326">
        <v>-8.1435499999999994E-2</v>
      </c>
      <c r="EA4326">
        <v>-5.2383100000000002E-2</v>
      </c>
      <c r="EB4326">
        <v>-2.75263E-2</v>
      </c>
      <c r="EC4326">
        <v>-1.1255899999999999E-2</v>
      </c>
      <c r="ED4326">
        <v>-1.5601200000000001E-2</v>
      </c>
      <c r="EE4326">
        <v>-7.2636999999999997E-3</v>
      </c>
      <c r="EF4326">
        <v>1.8867999999999999E-3</v>
      </c>
      <c r="EG4326">
        <v>6.7777000000000002E-3</v>
      </c>
      <c r="EH4326">
        <v>4.5764000000000004E-3</v>
      </c>
      <c r="EI4326">
        <v>-1.9899799999999999E-2</v>
      </c>
      <c r="EJ4326">
        <v>-1.8475100000000001E-2</v>
      </c>
      <c r="EK4326">
        <v>-6.8031999999999997E-3</v>
      </c>
      <c r="EL4326">
        <v>-2.9233700000000001E-2</v>
      </c>
      <c r="EM4326">
        <v>-3.1949499999999999E-2</v>
      </c>
      <c r="EN4326">
        <v>-4.8253499999999998E-2</v>
      </c>
      <c r="EO4326">
        <v>-7.2225700000000004E-2</v>
      </c>
      <c r="EP4326">
        <v>-8.3767099999999997E-2</v>
      </c>
      <c r="EQ4326">
        <v>-3.11852E-2</v>
      </c>
      <c r="ER4326">
        <v>0.36788399999999999</v>
      </c>
      <c r="ES4326">
        <v>0.42947049999999998</v>
      </c>
      <c r="ET4326">
        <v>0.27781499999999998</v>
      </c>
      <c r="EU4326">
        <v>-0.20690839999999999</v>
      </c>
      <c r="EV4326">
        <v>-0.19158829999999999</v>
      </c>
      <c r="EW4326">
        <v>-0.1112143</v>
      </c>
      <c r="EX4326">
        <v>-7.0034299999999994E-2</v>
      </c>
      <c r="EY4326">
        <v>80.412099999999995</v>
      </c>
      <c r="EZ4326">
        <v>77.969049999999996</v>
      </c>
      <c r="FA4326">
        <v>76.558229999999995</v>
      </c>
      <c r="FB4326">
        <v>74.599890000000002</v>
      </c>
      <c r="FC4326">
        <v>76.194419999999994</v>
      </c>
      <c r="FD4326">
        <v>76.251739999999998</v>
      </c>
      <c r="FE4326">
        <v>76.334429999999998</v>
      </c>
      <c r="FF4326">
        <v>77.417599999999993</v>
      </c>
      <c r="FG4326">
        <v>81.805009999999996</v>
      </c>
      <c r="FH4326">
        <v>88.950370000000007</v>
      </c>
      <c r="FI4326">
        <v>94.610249999999994</v>
      </c>
      <c r="FJ4326">
        <v>99.318240000000003</v>
      </c>
      <c r="FK4326">
        <v>101.6711</v>
      </c>
      <c r="FL4326">
        <v>104.2747</v>
      </c>
      <c r="FM4326">
        <v>105.5784</v>
      </c>
      <c r="FN4326">
        <v>106.7765</v>
      </c>
      <c r="FO4326">
        <v>107.0381</v>
      </c>
      <c r="FP4326">
        <v>106.01690000000001</v>
      </c>
      <c r="FQ4326">
        <v>102.60850000000001</v>
      </c>
      <c r="FR4326">
        <v>94.51146</v>
      </c>
      <c r="FS4326">
        <v>88.326880000000003</v>
      </c>
      <c r="FT4326">
        <v>85.758859999999999</v>
      </c>
      <c r="FU4326">
        <v>82.956000000000003</v>
      </c>
      <c r="FV4326">
        <v>80.565010000000001</v>
      </c>
      <c r="FW4326">
        <v>0.17565140000000001</v>
      </c>
      <c r="FX4326">
        <v>1.04732E-2</v>
      </c>
      <c r="FY4326">
        <v>1.04732E-2</v>
      </c>
      <c r="FZ4326">
        <v>0</v>
      </c>
      <c r="GA4326">
        <v>0</v>
      </c>
    </row>
    <row r="4327" spans="1:183" x14ac:dyDescent="0.3">
      <c r="A4327" t="s">
        <v>64</v>
      </c>
      <c r="B4327" t="s">
        <v>53</v>
      </c>
      <c r="C4327" t="s">
        <v>54</v>
      </c>
      <c r="D4327" s="6">
        <v>44813</v>
      </c>
      <c r="E4327" s="46">
        <v>17</v>
      </c>
      <c r="F4327">
        <v>18</v>
      </c>
      <c r="G4327">
        <v>17</v>
      </c>
      <c r="H4327">
        <v>18</v>
      </c>
      <c r="I4327">
        <v>11512</v>
      </c>
      <c r="J4327">
        <v>71869</v>
      </c>
      <c r="K4327">
        <v>1.5569329999999999</v>
      </c>
      <c r="L4327">
        <v>1.353057</v>
      </c>
      <c r="M4327">
        <v>1.1987669999999999</v>
      </c>
      <c r="N4327">
        <v>1.08365</v>
      </c>
      <c r="O4327">
        <v>1.0152080000000001</v>
      </c>
      <c r="P4327">
        <v>1.004321</v>
      </c>
      <c r="Q4327">
        <v>1.0802959999999999</v>
      </c>
      <c r="R4327">
        <v>1.1213109999999999</v>
      </c>
      <c r="S4327">
        <v>1.055914</v>
      </c>
      <c r="T4327">
        <v>1.047849</v>
      </c>
      <c r="U4327">
        <v>1.0767169999999999</v>
      </c>
      <c r="V4327">
        <v>1.1845429999999999</v>
      </c>
      <c r="W4327">
        <v>1.340112</v>
      </c>
      <c r="X4327">
        <v>1.5797289999999999</v>
      </c>
      <c r="Y4327">
        <v>1.864619</v>
      </c>
      <c r="Z4327">
        <v>2.185905</v>
      </c>
      <c r="AA4327">
        <v>2.4746860000000002</v>
      </c>
      <c r="AB4327">
        <v>2.7035840000000002</v>
      </c>
      <c r="AC4327">
        <v>2.7252990000000001</v>
      </c>
      <c r="AD4327">
        <v>2.495355</v>
      </c>
      <c r="AE4327">
        <v>2.2455180000000001</v>
      </c>
      <c r="AF4327">
        <v>2.0071240000000001</v>
      </c>
      <c r="AG4327">
        <v>1.7344329999999999</v>
      </c>
      <c r="AH4327">
        <v>1.458264</v>
      </c>
      <c r="AI4327">
        <v>-6.6915100000000005E-2</v>
      </c>
      <c r="AJ4327">
        <v>-5.2249299999999999E-2</v>
      </c>
      <c r="AK4327">
        <v>-3.2349900000000001E-2</v>
      </c>
      <c r="AL4327">
        <v>-2.9906700000000001E-2</v>
      </c>
      <c r="AM4327">
        <v>-2.2871099999999998E-2</v>
      </c>
      <c r="AN4327">
        <v>-1.6271399999999998E-2</v>
      </c>
      <c r="AO4327">
        <v>-5.8252E-3</v>
      </c>
      <c r="AP4327">
        <v>-9.8285000000000004E-3</v>
      </c>
      <c r="AQ4327">
        <v>-3.3381099999999997E-2</v>
      </c>
      <c r="AR4327">
        <v>-2.6108800000000001E-2</v>
      </c>
      <c r="AS4327">
        <v>-3.4808600000000002E-2</v>
      </c>
      <c r="AT4327">
        <v>-3.33718E-2</v>
      </c>
      <c r="AU4327">
        <v>-6.6760100000000003E-2</v>
      </c>
      <c r="AV4327">
        <v>-6.0292600000000002E-2</v>
      </c>
      <c r="AW4327">
        <v>-5.0290000000000001E-2</v>
      </c>
      <c r="AX4327">
        <v>-7.0003399999999993E-2</v>
      </c>
      <c r="AY4327">
        <v>0.23508100000000001</v>
      </c>
      <c r="AZ4327">
        <v>0.27883069999999999</v>
      </c>
      <c r="BA4327">
        <v>-0.18927060000000001</v>
      </c>
      <c r="BB4327">
        <v>-0.13217119999999999</v>
      </c>
      <c r="BC4327">
        <v>-8.4401199999999996E-2</v>
      </c>
      <c r="BD4327">
        <v>-7.4191000000000007E-2</v>
      </c>
      <c r="BE4327">
        <v>-4.7733400000000002E-2</v>
      </c>
      <c r="BF4327">
        <v>-4.1065999999999998E-2</v>
      </c>
      <c r="BG4327">
        <v>-5.6522200000000002E-2</v>
      </c>
      <c r="BH4327">
        <v>-4.2428899999999999E-2</v>
      </c>
      <c r="BI4327">
        <v>-2.37611E-2</v>
      </c>
      <c r="BJ4327">
        <v>-2.2216199999999998E-2</v>
      </c>
      <c r="BK4327">
        <v>-1.5932000000000002E-2</v>
      </c>
      <c r="BL4327">
        <v>-9.4882000000000005E-3</v>
      </c>
      <c r="BM4327">
        <v>1.4201000000000001E-3</v>
      </c>
      <c r="BN4327">
        <v>-1.5901999999999999E-3</v>
      </c>
      <c r="BO4327">
        <v>-2.44318E-2</v>
      </c>
      <c r="BP4327">
        <v>-1.6589799999999998E-2</v>
      </c>
      <c r="BQ4327">
        <v>-2.5033799999999998E-2</v>
      </c>
      <c r="BR4327">
        <v>-2.30841E-2</v>
      </c>
      <c r="BS4327">
        <v>-5.6154599999999999E-2</v>
      </c>
      <c r="BT4327">
        <v>-4.8805399999999999E-2</v>
      </c>
      <c r="BU4327">
        <v>-3.8109499999999998E-2</v>
      </c>
      <c r="BV4327">
        <v>-5.72779E-2</v>
      </c>
      <c r="BW4327">
        <v>0.24818979999999999</v>
      </c>
      <c r="BX4327">
        <v>0.29219699999999998</v>
      </c>
      <c r="BY4327">
        <v>-0.1755794</v>
      </c>
      <c r="BZ4327">
        <v>-0.1196044</v>
      </c>
      <c r="CA4327">
        <v>-7.2537000000000004E-2</v>
      </c>
      <c r="CB4327">
        <v>-6.3023899999999994E-2</v>
      </c>
      <c r="CC4327">
        <v>-3.7289999999999997E-2</v>
      </c>
      <c r="CD4327">
        <v>-3.1555300000000001E-2</v>
      </c>
      <c r="CE4327">
        <v>-4.9324100000000003E-2</v>
      </c>
      <c r="CF4327">
        <v>-3.5627300000000001E-2</v>
      </c>
      <c r="CG4327">
        <v>-1.7812600000000001E-2</v>
      </c>
      <c r="CH4327">
        <v>-1.68898E-2</v>
      </c>
      <c r="CI4327">
        <v>-1.1125899999999999E-2</v>
      </c>
      <c r="CJ4327">
        <v>-4.7901999999999997E-3</v>
      </c>
      <c r="CK4327">
        <v>6.4381999999999998E-3</v>
      </c>
      <c r="CL4327">
        <v>4.1155999999999996E-3</v>
      </c>
      <c r="CM4327">
        <v>-1.8233599999999999E-2</v>
      </c>
      <c r="CN4327">
        <v>-9.9970000000000007E-3</v>
      </c>
      <c r="CO4327">
        <v>-1.8263700000000001E-2</v>
      </c>
      <c r="CP4327">
        <v>-1.5958900000000002E-2</v>
      </c>
      <c r="CQ4327">
        <v>-4.88093E-2</v>
      </c>
      <c r="CR4327">
        <v>-4.0849400000000001E-2</v>
      </c>
      <c r="CS4327">
        <v>-2.9673399999999999E-2</v>
      </c>
      <c r="CT4327">
        <v>-4.8464300000000002E-2</v>
      </c>
      <c r="CU4327">
        <v>0.25726900000000003</v>
      </c>
      <c r="CV4327">
        <v>0.30145440000000001</v>
      </c>
      <c r="CW4327">
        <v>-0.16609689999999999</v>
      </c>
      <c r="CX4327">
        <v>-0.11090079999999999</v>
      </c>
      <c r="CY4327">
        <v>-6.4320000000000002E-2</v>
      </c>
      <c r="CZ4327">
        <v>-5.5289600000000001E-2</v>
      </c>
      <c r="DA4327">
        <v>-3.0056900000000001E-2</v>
      </c>
      <c r="DB4327">
        <v>-2.4968199999999999E-2</v>
      </c>
      <c r="DC4327">
        <v>-4.2125999999999997E-2</v>
      </c>
      <c r="DD4327">
        <v>-2.8825699999999999E-2</v>
      </c>
      <c r="DE4327">
        <v>-1.1864100000000001E-2</v>
      </c>
      <c r="DF4327">
        <v>-1.15634E-2</v>
      </c>
      <c r="DG4327">
        <v>-6.3198999999999998E-3</v>
      </c>
      <c r="DH4327">
        <v>-9.2100000000000003E-5</v>
      </c>
      <c r="DI4327">
        <v>1.14562E-2</v>
      </c>
      <c r="DJ4327">
        <v>9.8215000000000004E-3</v>
      </c>
      <c r="DK4327">
        <v>-1.2035300000000001E-2</v>
      </c>
      <c r="DL4327">
        <v>-3.4042E-3</v>
      </c>
      <c r="DM4327">
        <v>-1.1493700000000001E-2</v>
      </c>
      <c r="DN4327">
        <v>-8.8336999999999999E-3</v>
      </c>
      <c r="DO4327">
        <v>-4.1464000000000001E-2</v>
      </c>
      <c r="DP4327">
        <v>-3.2893400000000003E-2</v>
      </c>
      <c r="DQ4327">
        <v>-2.1237300000000001E-2</v>
      </c>
      <c r="DR4327">
        <v>-3.9650600000000001E-2</v>
      </c>
      <c r="DS4327">
        <v>0.26634819999999998</v>
      </c>
      <c r="DT4327">
        <v>0.31071179999999998</v>
      </c>
      <c r="DU4327">
        <v>-0.15661449999999999</v>
      </c>
      <c r="DV4327">
        <v>-0.1021971</v>
      </c>
      <c r="DW4327">
        <v>-5.6102899999999997E-2</v>
      </c>
      <c r="DX4327">
        <v>-4.7555300000000002E-2</v>
      </c>
      <c r="DY4327">
        <v>-2.2823900000000001E-2</v>
      </c>
      <c r="DZ4327">
        <v>-1.8381100000000001E-2</v>
      </c>
      <c r="EA4327">
        <v>-3.17331E-2</v>
      </c>
      <c r="EB4327">
        <v>-1.90052E-2</v>
      </c>
      <c r="EC4327">
        <v>-3.2753000000000001E-3</v>
      </c>
      <c r="ED4327">
        <v>-3.8730000000000001E-3</v>
      </c>
      <c r="EE4327">
        <v>6.1919999999999998E-4</v>
      </c>
      <c r="EF4327">
        <v>6.6911000000000002E-3</v>
      </c>
      <c r="EG4327">
        <v>1.8701499999999999E-2</v>
      </c>
      <c r="EH4327">
        <v>1.8059800000000001E-2</v>
      </c>
      <c r="EI4327">
        <v>-3.0860000000000002E-3</v>
      </c>
      <c r="EJ4327">
        <v>6.1148000000000001E-3</v>
      </c>
      <c r="EK4327">
        <v>-1.7189E-3</v>
      </c>
      <c r="EL4327">
        <v>1.4538999999999999E-3</v>
      </c>
      <c r="EM4327">
        <v>-3.08586E-2</v>
      </c>
      <c r="EN4327">
        <v>-2.14063E-2</v>
      </c>
      <c r="EO4327">
        <v>-9.0568999999999997E-3</v>
      </c>
      <c r="EP4327">
        <v>-2.69251E-2</v>
      </c>
      <c r="EQ4327">
        <v>0.27945700000000001</v>
      </c>
      <c r="ER4327">
        <v>0.32407809999999998</v>
      </c>
      <c r="ES4327">
        <v>-0.1429233</v>
      </c>
      <c r="ET4327">
        <v>-8.9630399999999999E-2</v>
      </c>
      <c r="EU4327">
        <v>-4.4238699999999999E-2</v>
      </c>
      <c r="EV4327">
        <v>-3.6388200000000002E-2</v>
      </c>
      <c r="EW4327">
        <v>-1.2380499999999999E-2</v>
      </c>
      <c r="EX4327">
        <v>-8.8702999999999994E-3</v>
      </c>
      <c r="EY4327">
        <v>78.903729999999996</v>
      </c>
      <c r="EZ4327">
        <v>78.886409999999998</v>
      </c>
      <c r="FA4327">
        <v>77.098690000000005</v>
      </c>
      <c r="FB4327">
        <v>75.254679999999993</v>
      </c>
      <c r="FC4327">
        <v>76.285610000000005</v>
      </c>
      <c r="FD4327">
        <v>75.204539999999994</v>
      </c>
      <c r="FE4327">
        <v>73.31514</v>
      </c>
      <c r="FF4327">
        <v>73.386240000000001</v>
      </c>
      <c r="FG4327">
        <v>76.510769999999994</v>
      </c>
      <c r="FH4327">
        <v>80.159940000000006</v>
      </c>
      <c r="FI4327">
        <v>84.673919999999995</v>
      </c>
      <c r="FJ4327">
        <v>89.511780000000002</v>
      </c>
      <c r="FK4327">
        <v>93.707579999999993</v>
      </c>
      <c r="FL4327">
        <v>97.14676</v>
      </c>
      <c r="FM4327">
        <v>98.914320000000004</v>
      </c>
      <c r="FN4327">
        <v>101.3454</v>
      </c>
      <c r="FO4327">
        <v>101.899</v>
      </c>
      <c r="FP4327">
        <v>100.31270000000001</v>
      </c>
      <c r="FQ4327">
        <v>95.241669999999999</v>
      </c>
      <c r="FR4327">
        <v>88.44332</v>
      </c>
      <c r="FS4327">
        <v>83.811930000000004</v>
      </c>
      <c r="FT4327">
        <v>80.566569999999999</v>
      </c>
      <c r="FU4327">
        <v>78.461240000000004</v>
      </c>
      <c r="FV4327">
        <v>76.546310000000005</v>
      </c>
      <c r="FW4327">
        <v>0.1671551</v>
      </c>
      <c r="FX4327">
        <v>1.23632E-2</v>
      </c>
      <c r="FY4327">
        <v>1.23632E-2</v>
      </c>
      <c r="FZ4327">
        <v>0</v>
      </c>
      <c r="GA4327">
        <v>0</v>
      </c>
    </row>
    <row r="4328" spans="1:183" x14ac:dyDescent="0.3">
      <c r="A4328" t="s">
        <v>64</v>
      </c>
      <c r="B4328" t="s">
        <v>53</v>
      </c>
      <c r="C4328" t="s">
        <v>95</v>
      </c>
      <c r="D4328" s="6">
        <v>44753</v>
      </c>
      <c r="FZ4328">
        <v>0</v>
      </c>
      <c r="GA4328">
        <v>1</v>
      </c>
    </row>
    <row r="4329" spans="1:183" x14ac:dyDescent="0.3">
      <c r="A4329" t="s">
        <v>64</v>
      </c>
      <c r="B4329" t="s">
        <v>53</v>
      </c>
      <c r="C4329" t="s">
        <v>95</v>
      </c>
      <c r="D4329" s="6">
        <v>44758</v>
      </c>
      <c r="FZ4329">
        <v>0</v>
      </c>
      <c r="GA4329">
        <v>1</v>
      </c>
    </row>
    <row r="4330" spans="1:183" x14ac:dyDescent="0.3">
      <c r="A4330" t="s">
        <v>64</v>
      </c>
      <c r="B4330" t="s">
        <v>53</v>
      </c>
      <c r="C4330" t="s">
        <v>95</v>
      </c>
      <c r="D4330" s="6">
        <v>44759</v>
      </c>
      <c r="FZ4330">
        <v>0</v>
      </c>
      <c r="GA4330">
        <v>1</v>
      </c>
    </row>
    <row r="4331" spans="1:183" x14ac:dyDescent="0.3">
      <c r="A4331" t="s">
        <v>64</v>
      </c>
      <c r="B4331" t="s">
        <v>53</v>
      </c>
      <c r="C4331" t="s">
        <v>95</v>
      </c>
      <c r="D4331" s="6">
        <v>44766</v>
      </c>
      <c r="FZ4331">
        <v>0</v>
      </c>
      <c r="GA4331">
        <v>1</v>
      </c>
    </row>
    <row r="4332" spans="1:183" x14ac:dyDescent="0.3">
      <c r="A4332" t="s">
        <v>64</v>
      </c>
      <c r="B4332" t="s">
        <v>53</v>
      </c>
      <c r="C4332" t="s">
        <v>95</v>
      </c>
      <c r="D4332" s="6">
        <v>44771</v>
      </c>
      <c r="FZ4332">
        <v>0</v>
      </c>
      <c r="GA4332">
        <v>1</v>
      </c>
    </row>
    <row r="4333" spans="1:183" x14ac:dyDescent="0.3">
      <c r="A4333" t="s">
        <v>64</v>
      </c>
      <c r="B4333" t="s">
        <v>53</v>
      </c>
      <c r="C4333" t="s">
        <v>95</v>
      </c>
      <c r="D4333" s="6">
        <v>44789</v>
      </c>
      <c r="FZ4333">
        <v>0</v>
      </c>
      <c r="GA4333">
        <v>1</v>
      </c>
    </row>
    <row r="4334" spans="1:183" x14ac:dyDescent="0.3">
      <c r="A4334" t="s">
        <v>64</v>
      </c>
      <c r="B4334" t="s">
        <v>53</v>
      </c>
      <c r="C4334" t="s">
        <v>95</v>
      </c>
      <c r="D4334" s="6">
        <v>44790</v>
      </c>
      <c r="FZ4334">
        <v>0</v>
      </c>
      <c r="GA4334">
        <v>1</v>
      </c>
    </row>
    <row r="4335" spans="1:183" x14ac:dyDescent="0.3">
      <c r="A4335" t="s">
        <v>64</v>
      </c>
      <c r="B4335" t="s">
        <v>53</v>
      </c>
      <c r="C4335" t="s">
        <v>95</v>
      </c>
      <c r="D4335" s="6">
        <v>44792</v>
      </c>
      <c r="FZ4335">
        <v>0</v>
      </c>
      <c r="GA4335">
        <v>1</v>
      </c>
    </row>
    <row r="4336" spans="1:183" x14ac:dyDescent="0.3">
      <c r="A4336" t="s">
        <v>64</v>
      </c>
      <c r="B4336" t="s">
        <v>53</v>
      </c>
      <c r="C4336" t="s">
        <v>95</v>
      </c>
      <c r="D4336" s="6">
        <v>44806</v>
      </c>
      <c r="FZ4336">
        <v>0</v>
      </c>
      <c r="GA4336">
        <v>1</v>
      </c>
    </row>
    <row r="4337" spans="1:183" x14ac:dyDescent="0.3">
      <c r="A4337" t="s">
        <v>64</v>
      </c>
      <c r="B4337" t="s">
        <v>53</v>
      </c>
      <c r="C4337" t="s">
        <v>95</v>
      </c>
      <c r="D4337" s="6">
        <v>44809</v>
      </c>
      <c r="FZ4337">
        <v>0</v>
      </c>
      <c r="GA4337">
        <v>1</v>
      </c>
    </row>
    <row r="4338" spans="1:183" x14ac:dyDescent="0.3">
      <c r="A4338" t="s">
        <v>64</v>
      </c>
      <c r="B4338" t="s">
        <v>53</v>
      </c>
      <c r="C4338" t="s">
        <v>95</v>
      </c>
      <c r="D4338" s="6">
        <v>44810</v>
      </c>
      <c r="FZ4338">
        <v>0</v>
      </c>
      <c r="GA4338">
        <v>1</v>
      </c>
    </row>
    <row r="4339" spans="1:183" x14ac:dyDescent="0.3">
      <c r="A4339" t="s">
        <v>64</v>
      </c>
      <c r="B4339" t="s">
        <v>53</v>
      </c>
      <c r="C4339" t="s">
        <v>95</v>
      </c>
      <c r="D4339" s="6">
        <v>44811</v>
      </c>
      <c r="FZ4339">
        <v>0</v>
      </c>
      <c r="GA4339">
        <v>1</v>
      </c>
    </row>
    <row r="4340" spans="1:183" x14ac:dyDescent="0.3">
      <c r="A4340" t="s">
        <v>64</v>
      </c>
      <c r="B4340" t="s">
        <v>53</v>
      </c>
      <c r="C4340" t="s">
        <v>95</v>
      </c>
      <c r="D4340" s="6">
        <v>44812</v>
      </c>
      <c r="FZ4340">
        <v>0</v>
      </c>
      <c r="GA4340">
        <v>1</v>
      </c>
    </row>
    <row r="4341" spans="1:183" x14ac:dyDescent="0.3">
      <c r="A4341" t="s">
        <v>64</v>
      </c>
      <c r="B4341" t="s">
        <v>53</v>
      </c>
      <c r="C4341" t="s">
        <v>95</v>
      </c>
      <c r="D4341" s="6">
        <v>44813</v>
      </c>
      <c r="FZ4341">
        <v>0</v>
      </c>
      <c r="GA4341">
        <v>1</v>
      </c>
    </row>
    <row r="4342" spans="1:183" x14ac:dyDescent="0.3">
      <c r="A4342" t="s">
        <v>64</v>
      </c>
      <c r="B4342" t="s">
        <v>53</v>
      </c>
      <c r="C4342" t="s">
        <v>104</v>
      </c>
      <c r="D4342" s="6">
        <v>44753</v>
      </c>
      <c r="FZ4342">
        <v>0</v>
      </c>
      <c r="GA4342">
        <v>1</v>
      </c>
    </row>
    <row r="4343" spans="1:183" x14ac:dyDescent="0.3">
      <c r="A4343" t="s">
        <v>64</v>
      </c>
      <c r="B4343" t="s">
        <v>53</v>
      </c>
      <c r="C4343" t="s">
        <v>104</v>
      </c>
      <c r="D4343" s="6">
        <v>44758</v>
      </c>
      <c r="FZ4343">
        <v>0</v>
      </c>
      <c r="GA4343">
        <v>1</v>
      </c>
    </row>
    <row r="4344" spans="1:183" x14ac:dyDescent="0.3">
      <c r="A4344" t="s">
        <v>64</v>
      </c>
      <c r="B4344" t="s">
        <v>53</v>
      </c>
      <c r="C4344" t="s">
        <v>104</v>
      </c>
      <c r="D4344" s="6">
        <v>44759</v>
      </c>
      <c r="FZ4344">
        <v>0</v>
      </c>
      <c r="GA4344">
        <v>1</v>
      </c>
    </row>
    <row r="4345" spans="1:183" x14ac:dyDescent="0.3">
      <c r="A4345" t="s">
        <v>64</v>
      </c>
      <c r="B4345" t="s">
        <v>53</v>
      </c>
      <c r="C4345" t="s">
        <v>104</v>
      </c>
      <c r="D4345" s="6">
        <v>44766</v>
      </c>
      <c r="FZ4345">
        <v>0</v>
      </c>
      <c r="GA4345">
        <v>1</v>
      </c>
    </row>
    <row r="4346" spans="1:183" x14ac:dyDescent="0.3">
      <c r="A4346" t="s">
        <v>64</v>
      </c>
      <c r="B4346" t="s">
        <v>53</v>
      </c>
      <c r="C4346" t="s">
        <v>104</v>
      </c>
      <c r="D4346" s="6">
        <v>44771</v>
      </c>
      <c r="FZ4346">
        <v>0</v>
      </c>
      <c r="GA4346">
        <v>1</v>
      </c>
    </row>
    <row r="4347" spans="1:183" x14ac:dyDescent="0.3">
      <c r="A4347" t="s">
        <v>64</v>
      </c>
      <c r="B4347" t="s">
        <v>53</v>
      </c>
      <c r="C4347" t="s">
        <v>104</v>
      </c>
      <c r="D4347" s="6">
        <v>44789</v>
      </c>
      <c r="FZ4347">
        <v>0</v>
      </c>
      <c r="GA4347">
        <v>1</v>
      </c>
    </row>
    <row r="4348" spans="1:183" x14ac:dyDescent="0.3">
      <c r="A4348" t="s">
        <v>64</v>
      </c>
      <c r="B4348" t="s">
        <v>53</v>
      </c>
      <c r="C4348" t="s">
        <v>104</v>
      </c>
      <c r="D4348" s="6">
        <v>44790</v>
      </c>
      <c r="FZ4348">
        <v>0</v>
      </c>
      <c r="GA4348">
        <v>1</v>
      </c>
    </row>
    <row r="4349" spans="1:183" x14ac:dyDescent="0.3">
      <c r="A4349" t="s">
        <v>64</v>
      </c>
      <c r="B4349" t="s">
        <v>53</v>
      </c>
      <c r="C4349" t="s">
        <v>104</v>
      </c>
      <c r="D4349" s="6">
        <v>44792</v>
      </c>
      <c r="FZ4349">
        <v>0</v>
      </c>
      <c r="GA4349">
        <v>1</v>
      </c>
    </row>
    <row r="4350" spans="1:183" x14ac:dyDescent="0.3">
      <c r="A4350" t="s">
        <v>64</v>
      </c>
      <c r="B4350" t="s">
        <v>53</v>
      </c>
      <c r="C4350" t="s">
        <v>104</v>
      </c>
      <c r="D4350" s="6">
        <v>44806</v>
      </c>
      <c r="FZ4350">
        <v>0</v>
      </c>
      <c r="GA4350">
        <v>1</v>
      </c>
    </row>
    <row r="4351" spans="1:183" x14ac:dyDescent="0.3">
      <c r="A4351" t="s">
        <v>64</v>
      </c>
      <c r="B4351" t="s">
        <v>53</v>
      </c>
      <c r="C4351" t="s">
        <v>104</v>
      </c>
      <c r="D4351" s="6">
        <v>44809</v>
      </c>
      <c r="FZ4351">
        <v>0</v>
      </c>
      <c r="GA4351">
        <v>1</v>
      </c>
    </row>
    <row r="4352" spans="1:183" x14ac:dyDescent="0.3">
      <c r="A4352" t="s">
        <v>64</v>
      </c>
      <c r="B4352" t="s">
        <v>53</v>
      </c>
      <c r="C4352" t="s">
        <v>104</v>
      </c>
      <c r="D4352" s="6">
        <v>44810</v>
      </c>
      <c r="FZ4352">
        <v>0</v>
      </c>
      <c r="GA4352">
        <v>1</v>
      </c>
    </row>
    <row r="4353" spans="1:183" x14ac:dyDescent="0.3">
      <c r="A4353" t="s">
        <v>64</v>
      </c>
      <c r="B4353" t="s">
        <v>53</v>
      </c>
      <c r="C4353" t="s">
        <v>104</v>
      </c>
      <c r="D4353" s="6">
        <v>44811</v>
      </c>
      <c r="FZ4353">
        <v>0</v>
      </c>
      <c r="GA4353">
        <v>1</v>
      </c>
    </row>
    <row r="4354" spans="1:183" x14ac:dyDescent="0.3">
      <c r="A4354" t="s">
        <v>64</v>
      </c>
      <c r="B4354" t="s">
        <v>53</v>
      </c>
      <c r="C4354" t="s">
        <v>104</v>
      </c>
      <c r="D4354" s="6">
        <v>44812</v>
      </c>
      <c r="FZ4354">
        <v>0</v>
      </c>
      <c r="GA4354">
        <v>1</v>
      </c>
    </row>
    <row r="4355" spans="1:183" x14ac:dyDescent="0.3">
      <c r="A4355" t="s">
        <v>64</v>
      </c>
      <c r="B4355" t="s">
        <v>53</v>
      </c>
      <c r="C4355" t="s">
        <v>104</v>
      </c>
      <c r="D4355" s="6">
        <v>44813</v>
      </c>
      <c r="FZ4355">
        <v>0</v>
      </c>
      <c r="GA4355">
        <v>1</v>
      </c>
    </row>
    <row r="4356" spans="1:183" x14ac:dyDescent="0.3">
      <c r="A4356" t="s">
        <v>64</v>
      </c>
      <c r="B4356" t="s">
        <v>53</v>
      </c>
      <c r="C4356" t="s">
        <v>94</v>
      </c>
      <c r="D4356" s="6">
        <v>44753</v>
      </c>
      <c r="FZ4356">
        <v>0</v>
      </c>
      <c r="GA4356">
        <v>1</v>
      </c>
    </row>
    <row r="4357" spans="1:183" x14ac:dyDescent="0.3">
      <c r="A4357" t="s">
        <v>64</v>
      </c>
      <c r="B4357" t="s">
        <v>53</v>
      </c>
      <c r="C4357" t="s">
        <v>94</v>
      </c>
      <c r="D4357" s="6">
        <v>44758</v>
      </c>
      <c r="FZ4357">
        <v>0</v>
      </c>
      <c r="GA4357">
        <v>1</v>
      </c>
    </row>
    <row r="4358" spans="1:183" x14ac:dyDescent="0.3">
      <c r="A4358" t="s">
        <v>64</v>
      </c>
      <c r="B4358" t="s">
        <v>53</v>
      </c>
      <c r="C4358" t="s">
        <v>94</v>
      </c>
      <c r="D4358" s="6">
        <v>44759</v>
      </c>
      <c r="FZ4358">
        <v>0</v>
      </c>
      <c r="GA4358">
        <v>1</v>
      </c>
    </row>
    <row r="4359" spans="1:183" x14ac:dyDescent="0.3">
      <c r="A4359" t="s">
        <v>64</v>
      </c>
      <c r="B4359" t="s">
        <v>53</v>
      </c>
      <c r="C4359" t="s">
        <v>94</v>
      </c>
      <c r="D4359" s="6">
        <v>44766</v>
      </c>
      <c r="FZ4359">
        <v>0</v>
      </c>
      <c r="GA4359">
        <v>1</v>
      </c>
    </row>
    <row r="4360" spans="1:183" x14ac:dyDescent="0.3">
      <c r="A4360" t="s">
        <v>64</v>
      </c>
      <c r="B4360" t="s">
        <v>53</v>
      </c>
      <c r="C4360" t="s">
        <v>94</v>
      </c>
      <c r="D4360" s="6">
        <v>44771</v>
      </c>
      <c r="FZ4360">
        <v>0</v>
      </c>
      <c r="GA4360">
        <v>1</v>
      </c>
    </row>
    <row r="4361" spans="1:183" x14ac:dyDescent="0.3">
      <c r="A4361" t="s">
        <v>64</v>
      </c>
      <c r="B4361" t="s">
        <v>53</v>
      </c>
      <c r="C4361" t="s">
        <v>94</v>
      </c>
      <c r="D4361" s="6">
        <v>44789</v>
      </c>
      <c r="FZ4361">
        <v>0</v>
      </c>
      <c r="GA4361">
        <v>1</v>
      </c>
    </row>
    <row r="4362" spans="1:183" x14ac:dyDescent="0.3">
      <c r="A4362" t="s">
        <v>64</v>
      </c>
      <c r="B4362" t="s">
        <v>53</v>
      </c>
      <c r="C4362" t="s">
        <v>94</v>
      </c>
      <c r="D4362" s="6">
        <v>44790</v>
      </c>
      <c r="FZ4362">
        <v>0</v>
      </c>
      <c r="GA4362">
        <v>1</v>
      </c>
    </row>
    <row r="4363" spans="1:183" x14ac:dyDescent="0.3">
      <c r="A4363" t="s">
        <v>64</v>
      </c>
      <c r="B4363" t="s">
        <v>53</v>
      </c>
      <c r="C4363" t="s">
        <v>94</v>
      </c>
      <c r="D4363" s="6">
        <v>44792</v>
      </c>
      <c r="FZ4363">
        <v>0</v>
      </c>
      <c r="GA4363">
        <v>1</v>
      </c>
    </row>
    <row r="4364" spans="1:183" x14ac:dyDescent="0.3">
      <c r="A4364" t="s">
        <v>64</v>
      </c>
      <c r="B4364" t="s">
        <v>53</v>
      </c>
      <c r="C4364" t="s">
        <v>94</v>
      </c>
      <c r="D4364" s="6">
        <v>44806</v>
      </c>
      <c r="FZ4364">
        <v>0</v>
      </c>
      <c r="GA4364">
        <v>1</v>
      </c>
    </row>
    <row r="4365" spans="1:183" x14ac:dyDescent="0.3">
      <c r="A4365" t="s">
        <v>64</v>
      </c>
      <c r="B4365" t="s">
        <v>53</v>
      </c>
      <c r="C4365" t="s">
        <v>94</v>
      </c>
      <c r="D4365" s="6">
        <v>44809</v>
      </c>
      <c r="FZ4365">
        <v>0</v>
      </c>
      <c r="GA4365">
        <v>1</v>
      </c>
    </row>
    <row r="4366" spans="1:183" x14ac:dyDescent="0.3">
      <c r="A4366" t="s">
        <v>64</v>
      </c>
      <c r="B4366" t="s">
        <v>53</v>
      </c>
      <c r="C4366" t="s">
        <v>94</v>
      </c>
      <c r="D4366" s="6">
        <v>44810</v>
      </c>
      <c r="FZ4366">
        <v>0</v>
      </c>
      <c r="GA4366">
        <v>1</v>
      </c>
    </row>
    <row r="4367" spans="1:183" x14ac:dyDescent="0.3">
      <c r="A4367" t="s">
        <v>64</v>
      </c>
      <c r="B4367" t="s">
        <v>53</v>
      </c>
      <c r="C4367" t="s">
        <v>94</v>
      </c>
      <c r="D4367" s="6">
        <v>44811</v>
      </c>
      <c r="FZ4367">
        <v>0</v>
      </c>
      <c r="GA4367">
        <v>1</v>
      </c>
    </row>
    <row r="4368" spans="1:183" x14ac:dyDescent="0.3">
      <c r="A4368" t="s">
        <v>64</v>
      </c>
      <c r="B4368" t="s">
        <v>53</v>
      </c>
      <c r="C4368" t="s">
        <v>94</v>
      </c>
      <c r="D4368" s="6">
        <v>44812</v>
      </c>
      <c r="FZ4368">
        <v>0</v>
      </c>
      <c r="GA4368">
        <v>1</v>
      </c>
    </row>
    <row r="4369" spans="1:183" x14ac:dyDescent="0.3">
      <c r="A4369" t="s">
        <v>64</v>
      </c>
      <c r="B4369" t="s">
        <v>53</v>
      </c>
      <c r="C4369" t="s">
        <v>94</v>
      </c>
      <c r="D4369" s="6">
        <v>44813</v>
      </c>
      <c r="FZ4369">
        <v>0</v>
      </c>
      <c r="GA4369">
        <v>1</v>
      </c>
    </row>
    <row r="4370" spans="1:183" x14ac:dyDescent="0.3">
      <c r="A4370" t="s">
        <v>64</v>
      </c>
      <c r="B4370" t="s">
        <v>53</v>
      </c>
      <c r="C4370" t="s">
        <v>102</v>
      </c>
      <c r="D4370" s="6">
        <v>44753</v>
      </c>
      <c r="FZ4370">
        <v>0</v>
      </c>
      <c r="GA4370">
        <v>1</v>
      </c>
    </row>
    <row r="4371" spans="1:183" x14ac:dyDescent="0.3">
      <c r="A4371" t="s">
        <v>64</v>
      </c>
      <c r="B4371" t="s">
        <v>53</v>
      </c>
      <c r="C4371" t="s">
        <v>102</v>
      </c>
      <c r="D4371" s="6">
        <v>44758</v>
      </c>
      <c r="FZ4371">
        <v>0</v>
      </c>
      <c r="GA4371">
        <v>1</v>
      </c>
    </row>
    <row r="4372" spans="1:183" x14ac:dyDescent="0.3">
      <c r="A4372" t="s">
        <v>64</v>
      </c>
      <c r="B4372" t="s">
        <v>53</v>
      </c>
      <c r="C4372" t="s">
        <v>102</v>
      </c>
      <c r="D4372" s="6">
        <v>44759</v>
      </c>
      <c r="FZ4372">
        <v>0</v>
      </c>
      <c r="GA4372">
        <v>1</v>
      </c>
    </row>
    <row r="4373" spans="1:183" x14ac:dyDescent="0.3">
      <c r="A4373" t="s">
        <v>64</v>
      </c>
      <c r="B4373" t="s">
        <v>53</v>
      </c>
      <c r="C4373" t="s">
        <v>102</v>
      </c>
      <c r="D4373" s="6">
        <v>44766</v>
      </c>
      <c r="FZ4373">
        <v>0</v>
      </c>
      <c r="GA4373">
        <v>1</v>
      </c>
    </row>
    <row r="4374" spans="1:183" x14ac:dyDescent="0.3">
      <c r="A4374" t="s">
        <v>64</v>
      </c>
      <c r="B4374" t="s">
        <v>53</v>
      </c>
      <c r="C4374" t="s">
        <v>102</v>
      </c>
      <c r="D4374" s="6">
        <v>44771</v>
      </c>
      <c r="FZ4374">
        <v>0</v>
      </c>
      <c r="GA4374">
        <v>1</v>
      </c>
    </row>
    <row r="4375" spans="1:183" x14ac:dyDescent="0.3">
      <c r="A4375" t="s">
        <v>64</v>
      </c>
      <c r="B4375" t="s">
        <v>53</v>
      </c>
      <c r="C4375" t="s">
        <v>102</v>
      </c>
      <c r="D4375" s="6">
        <v>44789</v>
      </c>
      <c r="FZ4375">
        <v>0</v>
      </c>
      <c r="GA4375">
        <v>1</v>
      </c>
    </row>
    <row r="4376" spans="1:183" x14ac:dyDescent="0.3">
      <c r="A4376" t="s">
        <v>64</v>
      </c>
      <c r="B4376" t="s">
        <v>53</v>
      </c>
      <c r="C4376" t="s">
        <v>102</v>
      </c>
      <c r="D4376" s="6">
        <v>44790</v>
      </c>
      <c r="FZ4376">
        <v>0</v>
      </c>
      <c r="GA4376">
        <v>1</v>
      </c>
    </row>
    <row r="4377" spans="1:183" x14ac:dyDescent="0.3">
      <c r="A4377" t="s">
        <v>64</v>
      </c>
      <c r="B4377" t="s">
        <v>53</v>
      </c>
      <c r="C4377" t="s">
        <v>102</v>
      </c>
      <c r="D4377" s="6">
        <v>44792</v>
      </c>
      <c r="FZ4377">
        <v>0</v>
      </c>
      <c r="GA4377">
        <v>1</v>
      </c>
    </row>
    <row r="4378" spans="1:183" x14ac:dyDescent="0.3">
      <c r="A4378" t="s">
        <v>64</v>
      </c>
      <c r="B4378" t="s">
        <v>53</v>
      </c>
      <c r="C4378" t="s">
        <v>102</v>
      </c>
      <c r="D4378" s="6">
        <v>44806</v>
      </c>
      <c r="FZ4378">
        <v>0</v>
      </c>
      <c r="GA4378">
        <v>1</v>
      </c>
    </row>
    <row r="4379" spans="1:183" x14ac:dyDescent="0.3">
      <c r="A4379" t="s">
        <v>64</v>
      </c>
      <c r="B4379" t="s">
        <v>53</v>
      </c>
      <c r="C4379" t="s">
        <v>102</v>
      </c>
      <c r="D4379" s="6">
        <v>44809</v>
      </c>
      <c r="FZ4379">
        <v>0</v>
      </c>
      <c r="GA4379">
        <v>1</v>
      </c>
    </row>
    <row r="4380" spans="1:183" x14ac:dyDescent="0.3">
      <c r="A4380" t="s">
        <v>64</v>
      </c>
      <c r="B4380" t="s">
        <v>53</v>
      </c>
      <c r="C4380" t="s">
        <v>102</v>
      </c>
      <c r="D4380" s="6">
        <v>44810</v>
      </c>
      <c r="FZ4380">
        <v>0</v>
      </c>
      <c r="GA4380">
        <v>1</v>
      </c>
    </row>
    <row r="4381" spans="1:183" x14ac:dyDescent="0.3">
      <c r="A4381" t="s">
        <v>64</v>
      </c>
      <c r="B4381" t="s">
        <v>53</v>
      </c>
      <c r="C4381" t="s">
        <v>102</v>
      </c>
      <c r="D4381" s="6">
        <v>44811</v>
      </c>
      <c r="FZ4381">
        <v>0</v>
      </c>
      <c r="GA4381">
        <v>1</v>
      </c>
    </row>
    <row r="4382" spans="1:183" x14ac:dyDescent="0.3">
      <c r="A4382" t="s">
        <v>64</v>
      </c>
      <c r="B4382" t="s">
        <v>53</v>
      </c>
      <c r="C4382" t="s">
        <v>102</v>
      </c>
      <c r="D4382" s="6">
        <v>44812</v>
      </c>
      <c r="FZ4382">
        <v>0</v>
      </c>
      <c r="GA4382">
        <v>1</v>
      </c>
    </row>
    <row r="4383" spans="1:183" x14ac:dyDescent="0.3">
      <c r="A4383" t="s">
        <v>64</v>
      </c>
      <c r="B4383" t="s">
        <v>53</v>
      </c>
      <c r="C4383" t="s">
        <v>102</v>
      </c>
      <c r="D4383" s="6">
        <v>44813</v>
      </c>
      <c r="FZ4383">
        <v>0</v>
      </c>
      <c r="GA4383">
        <v>1</v>
      </c>
    </row>
    <row r="4384" spans="1:183" x14ac:dyDescent="0.3">
      <c r="A4384" t="s">
        <v>64</v>
      </c>
      <c r="B4384" t="s">
        <v>53</v>
      </c>
      <c r="C4384" t="s">
        <v>103</v>
      </c>
      <c r="D4384" s="6">
        <v>44753</v>
      </c>
      <c r="FZ4384">
        <v>0</v>
      </c>
      <c r="GA4384">
        <v>1</v>
      </c>
    </row>
    <row r="4385" spans="1:183" x14ac:dyDescent="0.3">
      <c r="A4385" t="s">
        <v>64</v>
      </c>
      <c r="B4385" t="s">
        <v>53</v>
      </c>
      <c r="C4385" t="s">
        <v>103</v>
      </c>
      <c r="D4385" s="6">
        <v>44758</v>
      </c>
      <c r="FZ4385">
        <v>0</v>
      </c>
      <c r="GA4385">
        <v>1</v>
      </c>
    </row>
    <row r="4386" spans="1:183" x14ac:dyDescent="0.3">
      <c r="A4386" t="s">
        <v>64</v>
      </c>
      <c r="B4386" t="s">
        <v>53</v>
      </c>
      <c r="C4386" t="s">
        <v>103</v>
      </c>
      <c r="D4386" s="6">
        <v>44759</v>
      </c>
      <c r="FZ4386">
        <v>0</v>
      </c>
      <c r="GA4386">
        <v>1</v>
      </c>
    </row>
    <row r="4387" spans="1:183" x14ac:dyDescent="0.3">
      <c r="A4387" t="s">
        <v>64</v>
      </c>
      <c r="B4387" t="s">
        <v>53</v>
      </c>
      <c r="C4387" t="s">
        <v>103</v>
      </c>
      <c r="D4387" s="6">
        <v>44766</v>
      </c>
      <c r="FZ4387">
        <v>0</v>
      </c>
      <c r="GA4387">
        <v>1</v>
      </c>
    </row>
    <row r="4388" spans="1:183" x14ac:dyDescent="0.3">
      <c r="A4388" t="s">
        <v>64</v>
      </c>
      <c r="B4388" t="s">
        <v>53</v>
      </c>
      <c r="C4388" t="s">
        <v>103</v>
      </c>
      <c r="D4388" s="6">
        <v>44771</v>
      </c>
      <c r="FZ4388">
        <v>0</v>
      </c>
      <c r="GA4388">
        <v>1</v>
      </c>
    </row>
    <row r="4389" spans="1:183" x14ac:dyDescent="0.3">
      <c r="A4389" t="s">
        <v>64</v>
      </c>
      <c r="B4389" t="s">
        <v>53</v>
      </c>
      <c r="C4389" t="s">
        <v>103</v>
      </c>
      <c r="D4389" s="6">
        <v>44789</v>
      </c>
      <c r="FZ4389">
        <v>0</v>
      </c>
      <c r="GA4389">
        <v>1</v>
      </c>
    </row>
    <row r="4390" spans="1:183" x14ac:dyDescent="0.3">
      <c r="A4390" t="s">
        <v>64</v>
      </c>
      <c r="B4390" t="s">
        <v>53</v>
      </c>
      <c r="C4390" t="s">
        <v>103</v>
      </c>
      <c r="D4390" s="6">
        <v>44790</v>
      </c>
      <c r="FZ4390">
        <v>0</v>
      </c>
      <c r="GA4390">
        <v>1</v>
      </c>
    </row>
    <row r="4391" spans="1:183" x14ac:dyDescent="0.3">
      <c r="A4391" t="s">
        <v>64</v>
      </c>
      <c r="B4391" t="s">
        <v>53</v>
      </c>
      <c r="C4391" t="s">
        <v>103</v>
      </c>
      <c r="D4391" s="6">
        <v>44792</v>
      </c>
      <c r="FZ4391">
        <v>0</v>
      </c>
      <c r="GA4391">
        <v>1</v>
      </c>
    </row>
    <row r="4392" spans="1:183" x14ac:dyDescent="0.3">
      <c r="A4392" t="s">
        <v>64</v>
      </c>
      <c r="B4392" t="s">
        <v>53</v>
      </c>
      <c r="C4392" t="s">
        <v>103</v>
      </c>
      <c r="D4392" s="6">
        <v>44806</v>
      </c>
      <c r="FZ4392">
        <v>0</v>
      </c>
      <c r="GA4392">
        <v>1</v>
      </c>
    </row>
    <row r="4393" spans="1:183" x14ac:dyDescent="0.3">
      <c r="A4393" t="s">
        <v>64</v>
      </c>
      <c r="B4393" t="s">
        <v>53</v>
      </c>
      <c r="C4393" t="s">
        <v>103</v>
      </c>
      <c r="D4393" s="6">
        <v>44809</v>
      </c>
      <c r="FZ4393">
        <v>0</v>
      </c>
      <c r="GA4393">
        <v>1</v>
      </c>
    </row>
    <row r="4394" spans="1:183" x14ac:dyDescent="0.3">
      <c r="A4394" t="s">
        <v>64</v>
      </c>
      <c r="B4394" t="s">
        <v>53</v>
      </c>
      <c r="C4394" t="s">
        <v>103</v>
      </c>
      <c r="D4394" s="6">
        <v>44810</v>
      </c>
      <c r="FZ4394">
        <v>0</v>
      </c>
      <c r="GA4394">
        <v>1</v>
      </c>
    </row>
    <row r="4395" spans="1:183" x14ac:dyDescent="0.3">
      <c r="A4395" t="s">
        <v>64</v>
      </c>
      <c r="B4395" t="s">
        <v>53</v>
      </c>
      <c r="C4395" t="s">
        <v>103</v>
      </c>
      <c r="D4395" s="6">
        <v>44811</v>
      </c>
      <c r="FZ4395">
        <v>0</v>
      </c>
      <c r="GA4395">
        <v>1</v>
      </c>
    </row>
    <row r="4396" spans="1:183" x14ac:dyDescent="0.3">
      <c r="A4396" t="s">
        <v>64</v>
      </c>
      <c r="B4396" t="s">
        <v>53</v>
      </c>
      <c r="C4396" t="s">
        <v>103</v>
      </c>
      <c r="D4396" s="6">
        <v>44812</v>
      </c>
      <c r="FZ4396">
        <v>0</v>
      </c>
      <c r="GA4396">
        <v>1</v>
      </c>
    </row>
    <row r="4397" spans="1:183" x14ac:dyDescent="0.3">
      <c r="A4397" t="s">
        <v>64</v>
      </c>
      <c r="B4397" t="s">
        <v>53</v>
      </c>
      <c r="C4397" t="s">
        <v>103</v>
      </c>
      <c r="D4397" s="6">
        <v>44813</v>
      </c>
      <c r="FZ4397">
        <v>0</v>
      </c>
      <c r="GA4397">
        <v>1</v>
      </c>
    </row>
    <row r="4398" spans="1:183" x14ac:dyDescent="0.3">
      <c r="A4398" t="s">
        <v>64</v>
      </c>
      <c r="B4398" t="s">
        <v>53</v>
      </c>
      <c r="C4398" t="s">
        <v>108</v>
      </c>
      <c r="D4398" s="6">
        <v>44753</v>
      </c>
      <c r="FZ4398">
        <v>0</v>
      </c>
      <c r="GA4398">
        <v>1</v>
      </c>
    </row>
    <row r="4399" spans="1:183" x14ac:dyDescent="0.3">
      <c r="A4399" t="s">
        <v>64</v>
      </c>
      <c r="B4399" t="s">
        <v>53</v>
      </c>
      <c r="C4399" t="s">
        <v>108</v>
      </c>
      <c r="D4399" s="6">
        <v>44758</v>
      </c>
      <c r="FZ4399">
        <v>0</v>
      </c>
      <c r="GA4399">
        <v>1</v>
      </c>
    </row>
    <row r="4400" spans="1:183" x14ac:dyDescent="0.3">
      <c r="A4400" t="s">
        <v>64</v>
      </c>
      <c r="B4400" t="s">
        <v>53</v>
      </c>
      <c r="C4400" t="s">
        <v>108</v>
      </c>
      <c r="D4400" s="6">
        <v>44759</v>
      </c>
      <c r="FZ4400">
        <v>0</v>
      </c>
      <c r="GA4400">
        <v>1</v>
      </c>
    </row>
    <row r="4401" spans="1:183" x14ac:dyDescent="0.3">
      <c r="A4401" t="s">
        <v>64</v>
      </c>
      <c r="B4401" t="s">
        <v>53</v>
      </c>
      <c r="C4401" t="s">
        <v>108</v>
      </c>
      <c r="D4401" s="6">
        <v>44766</v>
      </c>
      <c r="FZ4401">
        <v>0</v>
      </c>
      <c r="GA4401">
        <v>1</v>
      </c>
    </row>
    <row r="4402" spans="1:183" x14ac:dyDescent="0.3">
      <c r="A4402" t="s">
        <v>64</v>
      </c>
      <c r="B4402" t="s">
        <v>53</v>
      </c>
      <c r="C4402" t="s">
        <v>108</v>
      </c>
      <c r="D4402" s="6">
        <v>44771</v>
      </c>
      <c r="FZ4402">
        <v>0</v>
      </c>
      <c r="GA4402">
        <v>1</v>
      </c>
    </row>
    <row r="4403" spans="1:183" x14ac:dyDescent="0.3">
      <c r="A4403" t="s">
        <v>64</v>
      </c>
      <c r="B4403" t="s">
        <v>53</v>
      </c>
      <c r="C4403" t="s">
        <v>108</v>
      </c>
      <c r="D4403" s="6">
        <v>44789</v>
      </c>
      <c r="FZ4403">
        <v>0</v>
      </c>
      <c r="GA4403">
        <v>1</v>
      </c>
    </row>
    <row r="4404" spans="1:183" x14ac:dyDescent="0.3">
      <c r="A4404" t="s">
        <v>64</v>
      </c>
      <c r="B4404" t="s">
        <v>53</v>
      </c>
      <c r="C4404" t="s">
        <v>108</v>
      </c>
      <c r="D4404" s="6">
        <v>44790</v>
      </c>
      <c r="FZ4404">
        <v>0</v>
      </c>
      <c r="GA4404">
        <v>1</v>
      </c>
    </row>
    <row r="4405" spans="1:183" x14ac:dyDescent="0.3">
      <c r="A4405" t="s">
        <v>64</v>
      </c>
      <c r="B4405" t="s">
        <v>53</v>
      </c>
      <c r="C4405" t="s">
        <v>108</v>
      </c>
      <c r="D4405" s="6">
        <v>44792</v>
      </c>
      <c r="FZ4405">
        <v>0</v>
      </c>
      <c r="GA4405">
        <v>1</v>
      </c>
    </row>
    <row r="4406" spans="1:183" x14ac:dyDescent="0.3">
      <c r="A4406" t="s">
        <v>64</v>
      </c>
      <c r="B4406" t="s">
        <v>53</v>
      </c>
      <c r="C4406" t="s">
        <v>108</v>
      </c>
      <c r="D4406" s="6">
        <v>44806</v>
      </c>
      <c r="FZ4406">
        <v>0</v>
      </c>
      <c r="GA4406">
        <v>1</v>
      </c>
    </row>
    <row r="4407" spans="1:183" x14ac:dyDescent="0.3">
      <c r="A4407" t="s">
        <v>64</v>
      </c>
      <c r="B4407" t="s">
        <v>53</v>
      </c>
      <c r="C4407" t="s">
        <v>108</v>
      </c>
      <c r="D4407" s="6">
        <v>44809</v>
      </c>
      <c r="FZ4407">
        <v>0</v>
      </c>
      <c r="GA4407">
        <v>1</v>
      </c>
    </row>
    <row r="4408" spans="1:183" x14ac:dyDescent="0.3">
      <c r="A4408" t="s">
        <v>64</v>
      </c>
      <c r="B4408" t="s">
        <v>53</v>
      </c>
      <c r="C4408" t="s">
        <v>108</v>
      </c>
      <c r="D4408" s="6">
        <v>44810</v>
      </c>
      <c r="FZ4408">
        <v>0</v>
      </c>
      <c r="GA4408">
        <v>1</v>
      </c>
    </row>
    <row r="4409" spans="1:183" x14ac:dyDescent="0.3">
      <c r="A4409" t="s">
        <v>64</v>
      </c>
      <c r="B4409" t="s">
        <v>53</v>
      </c>
      <c r="C4409" t="s">
        <v>108</v>
      </c>
      <c r="D4409" s="6">
        <v>44811</v>
      </c>
      <c r="FZ4409">
        <v>0</v>
      </c>
      <c r="GA4409">
        <v>1</v>
      </c>
    </row>
    <row r="4410" spans="1:183" x14ac:dyDescent="0.3">
      <c r="A4410" t="s">
        <v>64</v>
      </c>
      <c r="B4410" t="s">
        <v>53</v>
      </c>
      <c r="C4410" t="s">
        <v>108</v>
      </c>
      <c r="D4410" s="6">
        <v>44812</v>
      </c>
      <c r="FZ4410">
        <v>0</v>
      </c>
      <c r="GA4410">
        <v>1</v>
      </c>
    </row>
    <row r="4411" spans="1:183" x14ac:dyDescent="0.3">
      <c r="A4411" t="s">
        <v>64</v>
      </c>
      <c r="B4411" t="s">
        <v>53</v>
      </c>
      <c r="C4411" t="s">
        <v>108</v>
      </c>
      <c r="D4411" s="6">
        <v>44813</v>
      </c>
      <c r="FZ4411">
        <v>0</v>
      </c>
      <c r="GA4411">
        <v>1</v>
      </c>
    </row>
    <row r="4412" spans="1:183" x14ac:dyDescent="0.3">
      <c r="A4412" t="s">
        <v>64</v>
      </c>
      <c r="B4412" t="s">
        <v>53</v>
      </c>
      <c r="C4412" t="s">
        <v>106</v>
      </c>
      <c r="D4412" s="6">
        <v>44753</v>
      </c>
      <c r="FZ4412">
        <v>0</v>
      </c>
      <c r="GA4412">
        <v>1</v>
      </c>
    </row>
    <row r="4413" spans="1:183" x14ac:dyDescent="0.3">
      <c r="A4413" t="s">
        <v>64</v>
      </c>
      <c r="B4413" t="s">
        <v>53</v>
      </c>
      <c r="C4413" t="s">
        <v>106</v>
      </c>
      <c r="D4413" s="6">
        <v>44758</v>
      </c>
      <c r="FZ4413">
        <v>0</v>
      </c>
      <c r="GA4413">
        <v>1</v>
      </c>
    </row>
    <row r="4414" spans="1:183" x14ac:dyDescent="0.3">
      <c r="A4414" t="s">
        <v>64</v>
      </c>
      <c r="B4414" t="s">
        <v>53</v>
      </c>
      <c r="C4414" t="s">
        <v>106</v>
      </c>
      <c r="D4414" s="6">
        <v>44759</v>
      </c>
      <c r="FZ4414">
        <v>0</v>
      </c>
      <c r="GA4414">
        <v>1</v>
      </c>
    </row>
    <row r="4415" spans="1:183" x14ac:dyDescent="0.3">
      <c r="A4415" t="s">
        <v>64</v>
      </c>
      <c r="B4415" t="s">
        <v>53</v>
      </c>
      <c r="C4415" t="s">
        <v>106</v>
      </c>
      <c r="D4415" s="6">
        <v>44766</v>
      </c>
      <c r="FZ4415">
        <v>0</v>
      </c>
      <c r="GA4415">
        <v>1</v>
      </c>
    </row>
    <row r="4416" spans="1:183" x14ac:dyDescent="0.3">
      <c r="A4416" t="s">
        <v>64</v>
      </c>
      <c r="B4416" t="s">
        <v>53</v>
      </c>
      <c r="C4416" t="s">
        <v>106</v>
      </c>
      <c r="D4416" s="6">
        <v>44771</v>
      </c>
      <c r="FZ4416">
        <v>0</v>
      </c>
      <c r="GA4416">
        <v>1</v>
      </c>
    </row>
    <row r="4417" spans="1:183" x14ac:dyDescent="0.3">
      <c r="A4417" t="s">
        <v>64</v>
      </c>
      <c r="B4417" t="s">
        <v>53</v>
      </c>
      <c r="C4417" t="s">
        <v>106</v>
      </c>
      <c r="D4417" s="6">
        <v>44789</v>
      </c>
      <c r="FZ4417">
        <v>0</v>
      </c>
      <c r="GA4417">
        <v>1</v>
      </c>
    </row>
    <row r="4418" spans="1:183" x14ac:dyDescent="0.3">
      <c r="A4418" t="s">
        <v>64</v>
      </c>
      <c r="B4418" t="s">
        <v>53</v>
      </c>
      <c r="C4418" t="s">
        <v>106</v>
      </c>
      <c r="D4418" s="6">
        <v>44790</v>
      </c>
      <c r="FZ4418">
        <v>0</v>
      </c>
      <c r="GA4418">
        <v>1</v>
      </c>
    </row>
    <row r="4419" spans="1:183" x14ac:dyDescent="0.3">
      <c r="A4419" t="s">
        <v>64</v>
      </c>
      <c r="B4419" t="s">
        <v>53</v>
      </c>
      <c r="C4419" t="s">
        <v>106</v>
      </c>
      <c r="D4419" s="6">
        <v>44792</v>
      </c>
      <c r="FZ4419">
        <v>0</v>
      </c>
      <c r="GA4419">
        <v>1</v>
      </c>
    </row>
    <row r="4420" spans="1:183" x14ac:dyDescent="0.3">
      <c r="A4420" t="s">
        <v>64</v>
      </c>
      <c r="B4420" t="s">
        <v>53</v>
      </c>
      <c r="C4420" t="s">
        <v>106</v>
      </c>
      <c r="D4420" s="6">
        <v>44806</v>
      </c>
      <c r="FZ4420">
        <v>0</v>
      </c>
      <c r="GA4420">
        <v>1</v>
      </c>
    </row>
    <row r="4421" spans="1:183" x14ac:dyDescent="0.3">
      <c r="A4421" t="s">
        <v>64</v>
      </c>
      <c r="B4421" t="s">
        <v>53</v>
      </c>
      <c r="C4421" t="s">
        <v>106</v>
      </c>
      <c r="D4421" s="6">
        <v>44809</v>
      </c>
      <c r="FZ4421">
        <v>0</v>
      </c>
      <c r="GA4421">
        <v>1</v>
      </c>
    </row>
    <row r="4422" spans="1:183" x14ac:dyDescent="0.3">
      <c r="A4422" t="s">
        <v>64</v>
      </c>
      <c r="B4422" t="s">
        <v>53</v>
      </c>
      <c r="C4422" t="s">
        <v>106</v>
      </c>
      <c r="D4422" s="6">
        <v>44810</v>
      </c>
      <c r="FZ4422">
        <v>0</v>
      </c>
      <c r="GA4422">
        <v>1</v>
      </c>
    </row>
    <row r="4423" spans="1:183" x14ac:dyDescent="0.3">
      <c r="A4423" t="s">
        <v>64</v>
      </c>
      <c r="B4423" t="s">
        <v>53</v>
      </c>
      <c r="C4423" t="s">
        <v>106</v>
      </c>
      <c r="D4423" s="6">
        <v>44811</v>
      </c>
      <c r="FZ4423">
        <v>0</v>
      </c>
      <c r="GA4423">
        <v>1</v>
      </c>
    </row>
    <row r="4424" spans="1:183" x14ac:dyDescent="0.3">
      <c r="A4424" t="s">
        <v>64</v>
      </c>
      <c r="B4424" t="s">
        <v>53</v>
      </c>
      <c r="C4424" t="s">
        <v>106</v>
      </c>
      <c r="D4424" s="6">
        <v>44812</v>
      </c>
      <c r="FZ4424">
        <v>0</v>
      </c>
      <c r="GA4424">
        <v>1</v>
      </c>
    </row>
    <row r="4425" spans="1:183" x14ac:dyDescent="0.3">
      <c r="A4425" t="s">
        <v>64</v>
      </c>
      <c r="B4425" t="s">
        <v>53</v>
      </c>
      <c r="C4425" t="s">
        <v>106</v>
      </c>
      <c r="D4425" s="6">
        <v>44813</v>
      </c>
      <c r="FZ4425">
        <v>0</v>
      </c>
      <c r="GA4425">
        <v>1</v>
      </c>
    </row>
    <row r="4426" spans="1:183" x14ac:dyDescent="0.3">
      <c r="A4426" t="s">
        <v>64</v>
      </c>
      <c r="B4426" t="s">
        <v>53</v>
      </c>
      <c r="C4426" t="s">
        <v>107</v>
      </c>
      <c r="D4426" s="6">
        <v>44753</v>
      </c>
      <c r="FZ4426">
        <v>0</v>
      </c>
      <c r="GA4426">
        <v>1</v>
      </c>
    </row>
    <row r="4427" spans="1:183" x14ac:dyDescent="0.3">
      <c r="A4427" t="s">
        <v>64</v>
      </c>
      <c r="B4427" t="s">
        <v>53</v>
      </c>
      <c r="C4427" t="s">
        <v>107</v>
      </c>
      <c r="D4427" s="6">
        <v>44758</v>
      </c>
      <c r="FZ4427">
        <v>0</v>
      </c>
      <c r="GA4427">
        <v>1</v>
      </c>
    </row>
    <row r="4428" spans="1:183" x14ac:dyDescent="0.3">
      <c r="A4428" t="s">
        <v>64</v>
      </c>
      <c r="B4428" t="s">
        <v>53</v>
      </c>
      <c r="C4428" t="s">
        <v>107</v>
      </c>
      <c r="D4428" s="6">
        <v>44759</v>
      </c>
      <c r="FZ4428">
        <v>0</v>
      </c>
      <c r="GA4428">
        <v>1</v>
      </c>
    </row>
    <row r="4429" spans="1:183" x14ac:dyDescent="0.3">
      <c r="A4429" t="s">
        <v>64</v>
      </c>
      <c r="B4429" t="s">
        <v>53</v>
      </c>
      <c r="C4429" t="s">
        <v>107</v>
      </c>
      <c r="D4429" s="6">
        <v>44766</v>
      </c>
      <c r="FZ4429">
        <v>0</v>
      </c>
      <c r="GA4429">
        <v>1</v>
      </c>
    </row>
    <row r="4430" spans="1:183" x14ac:dyDescent="0.3">
      <c r="A4430" t="s">
        <v>64</v>
      </c>
      <c r="B4430" t="s">
        <v>53</v>
      </c>
      <c r="C4430" t="s">
        <v>107</v>
      </c>
      <c r="D4430" s="6">
        <v>44771</v>
      </c>
      <c r="FZ4430">
        <v>0</v>
      </c>
      <c r="GA4430">
        <v>1</v>
      </c>
    </row>
    <row r="4431" spans="1:183" x14ac:dyDescent="0.3">
      <c r="A4431" t="s">
        <v>64</v>
      </c>
      <c r="B4431" t="s">
        <v>53</v>
      </c>
      <c r="C4431" t="s">
        <v>107</v>
      </c>
      <c r="D4431" s="6">
        <v>44789</v>
      </c>
      <c r="FZ4431">
        <v>0</v>
      </c>
      <c r="GA4431">
        <v>1</v>
      </c>
    </row>
    <row r="4432" spans="1:183" x14ac:dyDescent="0.3">
      <c r="A4432" t="s">
        <v>64</v>
      </c>
      <c r="B4432" t="s">
        <v>53</v>
      </c>
      <c r="C4432" t="s">
        <v>107</v>
      </c>
      <c r="D4432" s="6">
        <v>44790</v>
      </c>
      <c r="FZ4432">
        <v>0</v>
      </c>
      <c r="GA4432">
        <v>1</v>
      </c>
    </row>
    <row r="4433" spans="1:183" x14ac:dyDescent="0.3">
      <c r="A4433" t="s">
        <v>64</v>
      </c>
      <c r="B4433" t="s">
        <v>53</v>
      </c>
      <c r="C4433" t="s">
        <v>107</v>
      </c>
      <c r="D4433" s="6">
        <v>44792</v>
      </c>
      <c r="FZ4433">
        <v>0</v>
      </c>
      <c r="GA4433">
        <v>1</v>
      </c>
    </row>
    <row r="4434" spans="1:183" x14ac:dyDescent="0.3">
      <c r="A4434" t="s">
        <v>64</v>
      </c>
      <c r="B4434" t="s">
        <v>53</v>
      </c>
      <c r="C4434" t="s">
        <v>107</v>
      </c>
      <c r="D4434" s="6">
        <v>44806</v>
      </c>
      <c r="FZ4434">
        <v>0</v>
      </c>
      <c r="GA4434">
        <v>1</v>
      </c>
    </row>
    <row r="4435" spans="1:183" x14ac:dyDescent="0.3">
      <c r="A4435" t="s">
        <v>64</v>
      </c>
      <c r="B4435" t="s">
        <v>53</v>
      </c>
      <c r="C4435" t="s">
        <v>107</v>
      </c>
      <c r="D4435" s="6">
        <v>44809</v>
      </c>
      <c r="FZ4435">
        <v>0</v>
      </c>
      <c r="GA4435">
        <v>1</v>
      </c>
    </row>
    <row r="4436" spans="1:183" x14ac:dyDescent="0.3">
      <c r="A4436" t="s">
        <v>64</v>
      </c>
      <c r="B4436" t="s">
        <v>53</v>
      </c>
      <c r="C4436" t="s">
        <v>107</v>
      </c>
      <c r="D4436" s="6">
        <v>44810</v>
      </c>
      <c r="FZ4436">
        <v>0</v>
      </c>
      <c r="GA4436">
        <v>1</v>
      </c>
    </row>
    <row r="4437" spans="1:183" x14ac:dyDescent="0.3">
      <c r="A4437" t="s">
        <v>64</v>
      </c>
      <c r="B4437" t="s">
        <v>53</v>
      </c>
      <c r="C4437" t="s">
        <v>107</v>
      </c>
      <c r="D4437" s="6">
        <v>44811</v>
      </c>
      <c r="FZ4437">
        <v>0</v>
      </c>
      <c r="GA4437">
        <v>1</v>
      </c>
    </row>
    <row r="4438" spans="1:183" x14ac:dyDescent="0.3">
      <c r="A4438" t="s">
        <v>64</v>
      </c>
      <c r="B4438" t="s">
        <v>53</v>
      </c>
      <c r="C4438" t="s">
        <v>107</v>
      </c>
      <c r="D4438" s="6">
        <v>44812</v>
      </c>
      <c r="FZ4438">
        <v>0</v>
      </c>
      <c r="GA4438">
        <v>1</v>
      </c>
    </row>
    <row r="4439" spans="1:183" x14ac:dyDescent="0.3">
      <c r="A4439" t="s">
        <v>64</v>
      </c>
      <c r="B4439" t="s">
        <v>53</v>
      </c>
      <c r="C4439" t="s">
        <v>107</v>
      </c>
      <c r="D4439" s="6">
        <v>44813</v>
      </c>
      <c r="FZ4439">
        <v>0</v>
      </c>
      <c r="GA4439">
        <v>1</v>
      </c>
    </row>
    <row r="4440" spans="1:183" x14ac:dyDescent="0.3">
      <c r="A4440" t="s">
        <v>64</v>
      </c>
      <c r="B4440" t="s">
        <v>53</v>
      </c>
      <c r="C4440" t="s">
        <v>97</v>
      </c>
      <c r="D4440" s="6">
        <v>44753</v>
      </c>
      <c r="FZ4440">
        <v>0</v>
      </c>
      <c r="GA4440">
        <v>1</v>
      </c>
    </row>
    <row r="4441" spans="1:183" x14ac:dyDescent="0.3">
      <c r="A4441" t="s">
        <v>64</v>
      </c>
      <c r="B4441" t="s">
        <v>53</v>
      </c>
      <c r="C4441" t="s">
        <v>97</v>
      </c>
      <c r="D4441" s="6">
        <v>44758</v>
      </c>
      <c r="FZ4441">
        <v>0</v>
      </c>
      <c r="GA4441">
        <v>1</v>
      </c>
    </row>
    <row r="4442" spans="1:183" x14ac:dyDescent="0.3">
      <c r="A4442" t="s">
        <v>64</v>
      </c>
      <c r="B4442" t="s">
        <v>53</v>
      </c>
      <c r="C4442" t="s">
        <v>97</v>
      </c>
      <c r="D4442" s="6">
        <v>44759</v>
      </c>
      <c r="FZ4442">
        <v>0</v>
      </c>
      <c r="GA4442">
        <v>1</v>
      </c>
    </row>
    <row r="4443" spans="1:183" x14ac:dyDescent="0.3">
      <c r="A4443" t="s">
        <v>64</v>
      </c>
      <c r="B4443" t="s">
        <v>53</v>
      </c>
      <c r="C4443" t="s">
        <v>97</v>
      </c>
      <c r="D4443" s="6">
        <v>44766</v>
      </c>
      <c r="FZ4443">
        <v>0</v>
      </c>
      <c r="GA4443">
        <v>1</v>
      </c>
    </row>
    <row r="4444" spans="1:183" x14ac:dyDescent="0.3">
      <c r="A4444" t="s">
        <v>64</v>
      </c>
      <c r="B4444" t="s">
        <v>53</v>
      </c>
      <c r="C4444" t="s">
        <v>97</v>
      </c>
      <c r="D4444" s="6">
        <v>44771</v>
      </c>
      <c r="FZ4444">
        <v>0</v>
      </c>
      <c r="GA4444">
        <v>1</v>
      </c>
    </row>
    <row r="4445" spans="1:183" x14ac:dyDescent="0.3">
      <c r="A4445" t="s">
        <v>64</v>
      </c>
      <c r="B4445" t="s">
        <v>53</v>
      </c>
      <c r="C4445" t="s">
        <v>97</v>
      </c>
      <c r="D4445" s="6">
        <v>44789</v>
      </c>
      <c r="FZ4445">
        <v>0</v>
      </c>
      <c r="GA4445">
        <v>1</v>
      </c>
    </row>
    <row r="4446" spans="1:183" x14ac:dyDescent="0.3">
      <c r="A4446" t="s">
        <v>64</v>
      </c>
      <c r="B4446" t="s">
        <v>53</v>
      </c>
      <c r="C4446" t="s">
        <v>97</v>
      </c>
      <c r="D4446" s="6">
        <v>44790</v>
      </c>
      <c r="FZ4446">
        <v>0</v>
      </c>
      <c r="GA4446">
        <v>1</v>
      </c>
    </row>
    <row r="4447" spans="1:183" x14ac:dyDescent="0.3">
      <c r="A4447" t="s">
        <v>64</v>
      </c>
      <c r="B4447" t="s">
        <v>53</v>
      </c>
      <c r="C4447" t="s">
        <v>97</v>
      </c>
      <c r="D4447" s="6">
        <v>44792</v>
      </c>
      <c r="FZ4447">
        <v>0</v>
      </c>
      <c r="GA4447">
        <v>1</v>
      </c>
    </row>
    <row r="4448" spans="1:183" x14ac:dyDescent="0.3">
      <c r="A4448" t="s">
        <v>64</v>
      </c>
      <c r="B4448" t="s">
        <v>53</v>
      </c>
      <c r="C4448" t="s">
        <v>97</v>
      </c>
      <c r="D4448" s="6">
        <v>44806</v>
      </c>
      <c r="FZ4448">
        <v>0</v>
      </c>
      <c r="GA4448">
        <v>1</v>
      </c>
    </row>
    <row r="4449" spans="1:183" x14ac:dyDescent="0.3">
      <c r="A4449" t="s">
        <v>64</v>
      </c>
      <c r="B4449" t="s">
        <v>53</v>
      </c>
      <c r="C4449" t="s">
        <v>97</v>
      </c>
      <c r="D4449" s="6">
        <v>44809</v>
      </c>
      <c r="FZ4449">
        <v>0</v>
      </c>
      <c r="GA4449">
        <v>1</v>
      </c>
    </row>
    <row r="4450" spans="1:183" x14ac:dyDescent="0.3">
      <c r="A4450" t="s">
        <v>64</v>
      </c>
      <c r="B4450" t="s">
        <v>53</v>
      </c>
      <c r="C4450" t="s">
        <v>97</v>
      </c>
      <c r="D4450" s="6">
        <v>44810</v>
      </c>
      <c r="FZ4450">
        <v>0</v>
      </c>
      <c r="GA4450">
        <v>1</v>
      </c>
    </row>
    <row r="4451" spans="1:183" x14ac:dyDescent="0.3">
      <c r="A4451" t="s">
        <v>64</v>
      </c>
      <c r="B4451" t="s">
        <v>53</v>
      </c>
      <c r="C4451" t="s">
        <v>97</v>
      </c>
      <c r="D4451" s="6">
        <v>44811</v>
      </c>
      <c r="FZ4451">
        <v>0</v>
      </c>
      <c r="GA4451">
        <v>1</v>
      </c>
    </row>
    <row r="4452" spans="1:183" x14ac:dyDescent="0.3">
      <c r="A4452" t="s">
        <v>64</v>
      </c>
      <c r="B4452" t="s">
        <v>53</v>
      </c>
      <c r="C4452" t="s">
        <v>97</v>
      </c>
      <c r="D4452" s="6">
        <v>44812</v>
      </c>
      <c r="FZ4452">
        <v>0</v>
      </c>
      <c r="GA4452">
        <v>1</v>
      </c>
    </row>
    <row r="4453" spans="1:183" x14ac:dyDescent="0.3">
      <c r="A4453" t="s">
        <v>64</v>
      </c>
      <c r="B4453" t="s">
        <v>53</v>
      </c>
      <c r="C4453" t="s">
        <v>97</v>
      </c>
      <c r="D4453" s="6">
        <v>44813</v>
      </c>
      <c r="FZ4453">
        <v>0</v>
      </c>
      <c r="GA4453">
        <v>1</v>
      </c>
    </row>
    <row r="4454" spans="1:183" x14ac:dyDescent="0.3">
      <c r="A4454" t="s">
        <v>64</v>
      </c>
      <c r="B4454" t="s">
        <v>53</v>
      </c>
      <c r="C4454" t="s">
        <v>96</v>
      </c>
      <c r="D4454" s="6">
        <v>44753</v>
      </c>
      <c r="FZ4454">
        <v>0</v>
      </c>
      <c r="GA4454">
        <v>1</v>
      </c>
    </row>
    <row r="4455" spans="1:183" x14ac:dyDescent="0.3">
      <c r="A4455" t="s">
        <v>64</v>
      </c>
      <c r="B4455" t="s">
        <v>53</v>
      </c>
      <c r="C4455" t="s">
        <v>96</v>
      </c>
      <c r="D4455" s="6">
        <v>44758</v>
      </c>
      <c r="FZ4455">
        <v>0</v>
      </c>
      <c r="GA4455">
        <v>1</v>
      </c>
    </row>
    <row r="4456" spans="1:183" x14ac:dyDescent="0.3">
      <c r="A4456" t="s">
        <v>64</v>
      </c>
      <c r="B4456" t="s">
        <v>53</v>
      </c>
      <c r="C4456" t="s">
        <v>96</v>
      </c>
      <c r="D4456" s="6">
        <v>44759</v>
      </c>
      <c r="FZ4456">
        <v>0</v>
      </c>
      <c r="GA4456">
        <v>1</v>
      </c>
    </row>
    <row r="4457" spans="1:183" x14ac:dyDescent="0.3">
      <c r="A4457" t="s">
        <v>64</v>
      </c>
      <c r="B4457" t="s">
        <v>53</v>
      </c>
      <c r="C4457" t="s">
        <v>96</v>
      </c>
      <c r="D4457" s="6">
        <v>44766</v>
      </c>
      <c r="FZ4457">
        <v>0</v>
      </c>
      <c r="GA4457">
        <v>1</v>
      </c>
    </row>
    <row r="4458" spans="1:183" x14ac:dyDescent="0.3">
      <c r="A4458" t="s">
        <v>64</v>
      </c>
      <c r="B4458" t="s">
        <v>53</v>
      </c>
      <c r="C4458" t="s">
        <v>96</v>
      </c>
      <c r="D4458" s="6">
        <v>44771</v>
      </c>
      <c r="FZ4458">
        <v>0</v>
      </c>
      <c r="GA4458">
        <v>1</v>
      </c>
    </row>
    <row r="4459" spans="1:183" x14ac:dyDescent="0.3">
      <c r="A4459" t="s">
        <v>64</v>
      </c>
      <c r="B4459" t="s">
        <v>53</v>
      </c>
      <c r="C4459" t="s">
        <v>96</v>
      </c>
      <c r="D4459" s="6">
        <v>44789</v>
      </c>
      <c r="FZ4459">
        <v>0</v>
      </c>
      <c r="GA4459">
        <v>1</v>
      </c>
    </row>
    <row r="4460" spans="1:183" x14ac:dyDescent="0.3">
      <c r="A4460" t="s">
        <v>64</v>
      </c>
      <c r="B4460" t="s">
        <v>53</v>
      </c>
      <c r="C4460" t="s">
        <v>96</v>
      </c>
      <c r="D4460" s="6">
        <v>44790</v>
      </c>
      <c r="FZ4460">
        <v>0</v>
      </c>
      <c r="GA4460">
        <v>1</v>
      </c>
    </row>
    <row r="4461" spans="1:183" x14ac:dyDescent="0.3">
      <c r="A4461" t="s">
        <v>64</v>
      </c>
      <c r="B4461" t="s">
        <v>53</v>
      </c>
      <c r="C4461" t="s">
        <v>96</v>
      </c>
      <c r="D4461" s="6">
        <v>44792</v>
      </c>
      <c r="FZ4461">
        <v>0</v>
      </c>
      <c r="GA4461">
        <v>1</v>
      </c>
    </row>
    <row r="4462" spans="1:183" x14ac:dyDescent="0.3">
      <c r="A4462" t="s">
        <v>64</v>
      </c>
      <c r="B4462" t="s">
        <v>53</v>
      </c>
      <c r="C4462" t="s">
        <v>96</v>
      </c>
      <c r="D4462" s="6">
        <v>44806</v>
      </c>
      <c r="FZ4462">
        <v>0</v>
      </c>
      <c r="GA4462">
        <v>1</v>
      </c>
    </row>
    <row r="4463" spans="1:183" x14ac:dyDescent="0.3">
      <c r="A4463" t="s">
        <v>64</v>
      </c>
      <c r="B4463" t="s">
        <v>53</v>
      </c>
      <c r="C4463" t="s">
        <v>96</v>
      </c>
      <c r="D4463" s="6">
        <v>44809</v>
      </c>
      <c r="FZ4463">
        <v>0</v>
      </c>
      <c r="GA4463">
        <v>1</v>
      </c>
    </row>
    <row r="4464" spans="1:183" x14ac:dyDescent="0.3">
      <c r="A4464" t="s">
        <v>64</v>
      </c>
      <c r="B4464" t="s">
        <v>53</v>
      </c>
      <c r="C4464" t="s">
        <v>96</v>
      </c>
      <c r="D4464" s="6">
        <v>44810</v>
      </c>
      <c r="FZ4464">
        <v>0</v>
      </c>
      <c r="GA4464">
        <v>1</v>
      </c>
    </row>
    <row r="4465" spans="1:183" x14ac:dyDescent="0.3">
      <c r="A4465" t="s">
        <v>64</v>
      </c>
      <c r="B4465" t="s">
        <v>53</v>
      </c>
      <c r="C4465" t="s">
        <v>96</v>
      </c>
      <c r="D4465" s="6">
        <v>44811</v>
      </c>
      <c r="FZ4465">
        <v>0</v>
      </c>
      <c r="GA4465">
        <v>1</v>
      </c>
    </row>
    <row r="4466" spans="1:183" x14ac:dyDescent="0.3">
      <c r="A4466" t="s">
        <v>64</v>
      </c>
      <c r="B4466" t="s">
        <v>53</v>
      </c>
      <c r="C4466" t="s">
        <v>96</v>
      </c>
      <c r="D4466" s="6">
        <v>44812</v>
      </c>
      <c r="FZ4466">
        <v>0</v>
      </c>
      <c r="GA4466">
        <v>1</v>
      </c>
    </row>
    <row r="4467" spans="1:183" x14ac:dyDescent="0.3">
      <c r="A4467" t="s">
        <v>64</v>
      </c>
      <c r="B4467" t="s">
        <v>53</v>
      </c>
      <c r="C4467" t="s">
        <v>96</v>
      </c>
      <c r="D4467" s="6">
        <v>44813</v>
      </c>
      <c r="FZ4467">
        <v>0</v>
      </c>
      <c r="GA4467">
        <v>1</v>
      </c>
    </row>
    <row r="4468" spans="1:183" x14ac:dyDescent="0.3">
      <c r="A4468" t="s">
        <v>64</v>
      </c>
      <c r="B4468" t="s">
        <v>53</v>
      </c>
      <c r="C4468" t="s">
        <v>98</v>
      </c>
      <c r="D4468" s="6">
        <v>44753</v>
      </c>
      <c r="FZ4468">
        <v>0</v>
      </c>
      <c r="GA4468">
        <v>1</v>
      </c>
    </row>
    <row r="4469" spans="1:183" x14ac:dyDescent="0.3">
      <c r="A4469" t="s">
        <v>64</v>
      </c>
      <c r="B4469" t="s">
        <v>53</v>
      </c>
      <c r="C4469" t="s">
        <v>98</v>
      </c>
      <c r="D4469" s="6">
        <v>44758</v>
      </c>
      <c r="FZ4469">
        <v>0</v>
      </c>
      <c r="GA4469">
        <v>1</v>
      </c>
    </row>
    <row r="4470" spans="1:183" x14ac:dyDescent="0.3">
      <c r="A4470" t="s">
        <v>64</v>
      </c>
      <c r="B4470" t="s">
        <v>53</v>
      </c>
      <c r="C4470" t="s">
        <v>98</v>
      </c>
      <c r="D4470" s="6">
        <v>44759</v>
      </c>
      <c r="FZ4470">
        <v>0</v>
      </c>
      <c r="GA4470">
        <v>1</v>
      </c>
    </row>
    <row r="4471" spans="1:183" x14ac:dyDescent="0.3">
      <c r="A4471" t="s">
        <v>64</v>
      </c>
      <c r="B4471" t="s">
        <v>53</v>
      </c>
      <c r="C4471" t="s">
        <v>98</v>
      </c>
      <c r="D4471" s="6">
        <v>44766</v>
      </c>
      <c r="FZ4471">
        <v>0</v>
      </c>
      <c r="GA4471">
        <v>1</v>
      </c>
    </row>
    <row r="4472" spans="1:183" x14ac:dyDescent="0.3">
      <c r="A4472" t="s">
        <v>64</v>
      </c>
      <c r="B4472" t="s">
        <v>53</v>
      </c>
      <c r="C4472" t="s">
        <v>98</v>
      </c>
      <c r="D4472" s="6">
        <v>44771</v>
      </c>
      <c r="FZ4472">
        <v>0</v>
      </c>
      <c r="GA4472">
        <v>1</v>
      </c>
    </row>
    <row r="4473" spans="1:183" x14ac:dyDescent="0.3">
      <c r="A4473" t="s">
        <v>64</v>
      </c>
      <c r="B4473" t="s">
        <v>53</v>
      </c>
      <c r="C4473" t="s">
        <v>98</v>
      </c>
      <c r="D4473" s="6">
        <v>44789</v>
      </c>
      <c r="FZ4473">
        <v>0</v>
      </c>
      <c r="GA4473">
        <v>1</v>
      </c>
    </row>
    <row r="4474" spans="1:183" x14ac:dyDescent="0.3">
      <c r="A4474" t="s">
        <v>64</v>
      </c>
      <c r="B4474" t="s">
        <v>53</v>
      </c>
      <c r="C4474" t="s">
        <v>98</v>
      </c>
      <c r="D4474" s="6">
        <v>44790</v>
      </c>
      <c r="FZ4474">
        <v>0</v>
      </c>
      <c r="GA4474">
        <v>1</v>
      </c>
    </row>
    <row r="4475" spans="1:183" x14ac:dyDescent="0.3">
      <c r="A4475" t="s">
        <v>64</v>
      </c>
      <c r="B4475" t="s">
        <v>53</v>
      </c>
      <c r="C4475" t="s">
        <v>98</v>
      </c>
      <c r="D4475" s="6">
        <v>44792</v>
      </c>
      <c r="FZ4475">
        <v>0</v>
      </c>
      <c r="GA4475">
        <v>1</v>
      </c>
    </row>
    <row r="4476" spans="1:183" x14ac:dyDescent="0.3">
      <c r="A4476" t="s">
        <v>64</v>
      </c>
      <c r="B4476" t="s">
        <v>53</v>
      </c>
      <c r="C4476" t="s">
        <v>98</v>
      </c>
      <c r="D4476" s="6">
        <v>44806</v>
      </c>
      <c r="FZ4476">
        <v>0</v>
      </c>
      <c r="GA4476">
        <v>1</v>
      </c>
    </row>
    <row r="4477" spans="1:183" x14ac:dyDescent="0.3">
      <c r="A4477" t="s">
        <v>64</v>
      </c>
      <c r="B4477" t="s">
        <v>53</v>
      </c>
      <c r="C4477" t="s">
        <v>98</v>
      </c>
      <c r="D4477" s="6">
        <v>44809</v>
      </c>
      <c r="FZ4477">
        <v>0</v>
      </c>
      <c r="GA4477">
        <v>1</v>
      </c>
    </row>
    <row r="4478" spans="1:183" x14ac:dyDescent="0.3">
      <c r="A4478" t="s">
        <v>64</v>
      </c>
      <c r="B4478" t="s">
        <v>53</v>
      </c>
      <c r="C4478" t="s">
        <v>98</v>
      </c>
      <c r="D4478" s="6">
        <v>44810</v>
      </c>
      <c r="FZ4478">
        <v>0</v>
      </c>
      <c r="GA4478">
        <v>1</v>
      </c>
    </row>
    <row r="4479" spans="1:183" x14ac:dyDescent="0.3">
      <c r="A4479" t="s">
        <v>64</v>
      </c>
      <c r="B4479" t="s">
        <v>53</v>
      </c>
      <c r="C4479" t="s">
        <v>98</v>
      </c>
      <c r="D4479" s="6">
        <v>44811</v>
      </c>
      <c r="FZ4479">
        <v>0</v>
      </c>
      <c r="GA4479">
        <v>1</v>
      </c>
    </row>
    <row r="4480" spans="1:183" x14ac:dyDescent="0.3">
      <c r="A4480" t="s">
        <v>64</v>
      </c>
      <c r="B4480" t="s">
        <v>53</v>
      </c>
      <c r="C4480" t="s">
        <v>98</v>
      </c>
      <c r="D4480" s="6">
        <v>44812</v>
      </c>
      <c r="FZ4480">
        <v>0</v>
      </c>
      <c r="GA4480">
        <v>1</v>
      </c>
    </row>
    <row r="4481" spans="1:183" x14ac:dyDescent="0.3">
      <c r="A4481" t="s">
        <v>64</v>
      </c>
      <c r="B4481" t="s">
        <v>53</v>
      </c>
      <c r="C4481" t="s">
        <v>98</v>
      </c>
      <c r="D4481" s="6">
        <v>44813</v>
      </c>
      <c r="FZ4481">
        <v>0</v>
      </c>
      <c r="GA4481">
        <v>1</v>
      </c>
    </row>
    <row r="4482" spans="1:183" x14ac:dyDescent="0.3">
      <c r="A4482" t="s">
        <v>64</v>
      </c>
      <c r="B4482" t="s">
        <v>53</v>
      </c>
      <c r="C4482" t="s">
        <v>105</v>
      </c>
      <c r="D4482" s="6">
        <v>44753</v>
      </c>
      <c r="FZ4482">
        <v>0</v>
      </c>
      <c r="GA4482">
        <v>1</v>
      </c>
    </row>
    <row r="4483" spans="1:183" x14ac:dyDescent="0.3">
      <c r="A4483" t="s">
        <v>64</v>
      </c>
      <c r="B4483" t="s">
        <v>53</v>
      </c>
      <c r="C4483" t="s">
        <v>105</v>
      </c>
      <c r="D4483" s="6">
        <v>44758</v>
      </c>
      <c r="FZ4483">
        <v>0</v>
      </c>
      <c r="GA4483">
        <v>1</v>
      </c>
    </row>
    <row r="4484" spans="1:183" x14ac:dyDescent="0.3">
      <c r="A4484" t="s">
        <v>64</v>
      </c>
      <c r="B4484" t="s">
        <v>53</v>
      </c>
      <c r="C4484" t="s">
        <v>105</v>
      </c>
      <c r="D4484" s="6">
        <v>44759</v>
      </c>
      <c r="FZ4484">
        <v>0</v>
      </c>
      <c r="GA4484">
        <v>1</v>
      </c>
    </row>
    <row r="4485" spans="1:183" x14ac:dyDescent="0.3">
      <c r="A4485" t="s">
        <v>64</v>
      </c>
      <c r="B4485" t="s">
        <v>53</v>
      </c>
      <c r="C4485" t="s">
        <v>105</v>
      </c>
      <c r="D4485" s="6">
        <v>44766</v>
      </c>
      <c r="FZ4485">
        <v>0</v>
      </c>
      <c r="GA4485">
        <v>1</v>
      </c>
    </row>
    <row r="4486" spans="1:183" x14ac:dyDescent="0.3">
      <c r="A4486" t="s">
        <v>64</v>
      </c>
      <c r="B4486" t="s">
        <v>53</v>
      </c>
      <c r="C4486" t="s">
        <v>105</v>
      </c>
      <c r="D4486" s="6">
        <v>44771</v>
      </c>
      <c r="FZ4486">
        <v>0</v>
      </c>
      <c r="GA4486">
        <v>1</v>
      </c>
    </row>
    <row r="4487" spans="1:183" x14ac:dyDescent="0.3">
      <c r="A4487" t="s">
        <v>64</v>
      </c>
      <c r="B4487" t="s">
        <v>53</v>
      </c>
      <c r="C4487" t="s">
        <v>105</v>
      </c>
      <c r="D4487" s="6">
        <v>44789</v>
      </c>
      <c r="FZ4487">
        <v>0</v>
      </c>
      <c r="GA4487">
        <v>1</v>
      </c>
    </row>
    <row r="4488" spans="1:183" x14ac:dyDescent="0.3">
      <c r="A4488" t="s">
        <v>64</v>
      </c>
      <c r="B4488" t="s">
        <v>53</v>
      </c>
      <c r="C4488" t="s">
        <v>105</v>
      </c>
      <c r="D4488" s="6">
        <v>44790</v>
      </c>
      <c r="FZ4488">
        <v>0</v>
      </c>
      <c r="GA4488">
        <v>1</v>
      </c>
    </row>
    <row r="4489" spans="1:183" x14ac:dyDescent="0.3">
      <c r="A4489" t="s">
        <v>64</v>
      </c>
      <c r="B4489" t="s">
        <v>53</v>
      </c>
      <c r="C4489" t="s">
        <v>105</v>
      </c>
      <c r="D4489" s="6">
        <v>44792</v>
      </c>
      <c r="FZ4489">
        <v>0</v>
      </c>
      <c r="GA4489">
        <v>1</v>
      </c>
    </row>
    <row r="4490" spans="1:183" x14ac:dyDescent="0.3">
      <c r="A4490" t="s">
        <v>64</v>
      </c>
      <c r="B4490" t="s">
        <v>53</v>
      </c>
      <c r="C4490" t="s">
        <v>105</v>
      </c>
      <c r="D4490" s="6">
        <v>44806</v>
      </c>
      <c r="FZ4490">
        <v>0</v>
      </c>
      <c r="GA4490">
        <v>1</v>
      </c>
    </row>
    <row r="4491" spans="1:183" x14ac:dyDescent="0.3">
      <c r="A4491" t="s">
        <v>64</v>
      </c>
      <c r="B4491" t="s">
        <v>53</v>
      </c>
      <c r="C4491" t="s">
        <v>105</v>
      </c>
      <c r="D4491" s="6">
        <v>44809</v>
      </c>
      <c r="FZ4491">
        <v>0</v>
      </c>
      <c r="GA4491">
        <v>1</v>
      </c>
    </row>
    <row r="4492" spans="1:183" x14ac:dyDescent="0.3">
      <c r="A4492" t="s">
        <v>64</v>
      </c>
      <c r="B4492" t="s">
        <v>53</v>
      </c>
      <c r="C4492" t="s">
        <v>105</v>
      </c>
      <c r="D4492" s="6">
        <v>44810</v>
      </c>
      <c r="FZ4492">
        <v>0</v>
      </c>
      <c r="GA4492">
        <v>1</v>
      </c>
    </row>
    <row r="4493" spans="1:183" x14ac:dyDescent="0.3">
      <c r="A4493" t="s">
        <v>64</v>
      </c>
      <c r="B4493" t="s">
        <v>53</v>
      </c>
      <c r="C4493" t="s">
        <v>105</v>
      </c>
      <c r="D4493" s="6">
        <v>44811</v>
      </c>
      <c r="FZ4493">
        <v>0</v>
      </c>
      <c r="GA4493">
        <v>1</v>
      </c>
    </row>
    <row r="4494" spans="1:183" x14ac:dyDescent="0.3">
      <c r="A4494" t="s">
        <v>64</v>
      </c>
      <c r="B4494" t="s">
        <v>53</v>
      </c>
      <c r="C4494" t="s">
        <v>105</v>
      </c>
      <c r="D4494" s="6">
        <v>44812</v>
      </c>
      <c r="FZ4494">
        <v>0</v>
      </c>
      <c r="GA4494">
        <v>1</v>
      </c>
    </row>
    <row r="4495" spans="1:183" x14ac:dyDescent="0.3">
      <c r="A4495" t="s">
        <v>64</v>
      </c>
      <c r="B4495" t="s">
        <v>53</v>
      </c>
      <c r="C4495" t="s">
        <v>105</v>
      </c>
      <c r="D4495" s="6">
        <v>44813</v>
      </c>
      <c r="FZ4495">
        <v>0</v>
      </c>
      <c r="GA4495">
        <v>1</v>
      </c>
    </row>
    <row r="4496" spans="1:183" x14ac:dyDescent="0.3">
      <c r="A4496" t="s">
        <v>64</v>
      </c>
      <c r="B4496" t="s">
        <v>53</v>
      </c>
      <c r="C4496" t="s">
        <v>93</v>
      </c>
      <c r="D4496" s="6">
        <v>44753</v>
      </c>
      <c r="FZ4496">
        <v>0</v>
      </c>
      <c r="GA4496">
        <v>1</v>
      </c>
    </row>
    <row r="4497" spans="1:183" x14ac:dyDescent="0.3">
      <c r="A4497" t="s">
        <v>64</v>
      </c>
      <c r="B4497" t="s">
        <v>53</v>
      </c>
      <c r="C4497" t="s">
        <v>93</v>
      </c>
      <c r="D4497" s="6">
        <v>44758</v>
      </c>
      <c r="FZ4497">
        <v>0</v>
      </c>
      <c r="GA4497">
        <v>1</v>
      </c>
    </row>
    <row r="4498" spans="1:183" x14ac:dyDescent="0.3">
      <c r="A4498" t="s">
        <v>64</v>
      </c>
      <c r="B4498" t="s">
        <v>53</v>
      </c>
      <c r="C4498" t="s">
        <v>93</v>
      </c>
      <c r="D4498" s="6">
        <v>44759</v>
      </c>
      <c r="FZ4498">
        <v>0</v>
      </c>
      <c r="GA4498">
        <v>1</v>
      </c>
    </row>
    <row r="4499" spans="1:183" x14ac:dyDescent="0.3">
      <c r="A4499" t="s">
        <v>64</v>
      </c>
      <c r="B4499" t="s">
        <v>53</v>
      </c>
      <c r="C4499" t="s">
        <v>93</v>
      </c>
      <c r="D4499" s="6">
        <v>44766</v>
      </c>
      <c r="FZ4499">
        <v>0</v>
      </c>
      <c r="GA4499">
        <v>1</v>
      </c>
    </row>
    <row r="4500" spans="1:183" x14ac:dyDescent="0.3">
      <c r="A4500" t="s">
        <v>64</v>
      </c>
      <c r="B4500" t="s">
        <v>53</v>
      </c>
      <c r="C4500" t="s">
        <v>93</v>
      </c>
      <c r="D4500" s="6">
        <v>44771</v>
      </c>
      <c r="FZ4500">
        <v>0</v>
      </c>
      <c r="GA4500">
        <v>1</v>
      </c>
    </row>
    <row r="4501" spans="1:183" x14ac:dyDescent="0.3">
      <c r="A4501" t="s">
        <v>64</v>
      </c>
      <c r="B4501" t="s">
        <v>53</v>
      </c>
      <c r="C4501" t="s">
        <v>93</v>
      </c>
      <c r="D4501" s="6">
        <v>44789</v>
      </c>
      <c r="FZ4501">
        <v>0</v>
      </c>
      <c r="GA4501">
        <v>1</v>
      </c>
    </row>
    <row r="4502" spans="1:183" x14ac:dyDescent="0.3">
      <c r="A4502" t="s">
        <v>64</v>
      </c>
      <c r="B4502" t="s">
        <v>53</v>
      </c>
      <c r="C4502" t="s">
        <v>93</v>
      </c>
      <c r="D4502" s="6">
        <v>44790</v>
      </c>
      <c r="FZ4502">
        <v>0</v>
      </c>
      <c r="GA4502">
        <v>1</v>
      </c>
    </row>
    <row r="4503" spans="1:183" x14ac:dyDescent="0.3">
      <c r="A4503" t="s">
        <v>64</v>
      </c>
      <c r="B4503" t="s">
        <v>53</v>
      </c>
      <c r="C4503" t="s">
        <v>93</v>
      </c>
      <c r="D4503" s="6">
        <v>44792</v>
      </c>
      <c r="FZ4503">
        <v>0</v>
      </c>
      <c r="GA4503">
        <v>1</v>
      </c>
    </row>
    <row r="4504" spans="1:183" x14ac:dyDescent="0.3">
      <c r="A4504" t="s">
        <v>64</v>
      </c>
      <c r="B4504" t="s">
        <v>53</v>
      </c>
      <c r="C4504" t="s">
        <v>93</v>
      </c>
      <c r="D4504" s="6">
        <v>44806</v>
      </c>
      <c r="FZ4504">
        <v>0</v>
      </c>
      <c r="GA4504">
        <v>1</v>
      </c>
    </row>
    <row r="4505" spans="1:183" x14ac:dyDescent="0.3">
      <c r="A4505" t="s">
        <v>64</v>
      </c>
      <c r="B4505" t="s">
        <v>53</v>
      </c>
      <c r="C4505" t="s">
        <v>93</v>
      </c>
      <c r="D4505" s="6">
        <v>44809</v>
      </c>
      <c r="FZ4505">
        <v>0</v>
      </c>
      <c r="GA4505">
        <v>1</v>
      </c>
    </row>
    <row r="4506" spans="1:183" x14ac:dyDescent="0.3">
      <c r="A4506" t="s">
        <v>64</v>
      </c>
      <c r="B4506" t="s">
        <v>53</v>
      </c>
      <c r="C4506" t="s">
        <v>93</v>
      </c>
      <c r="D4506" s="6">
        <v>44810</v>
      </c>
      <c r="FZ4506">
        <v>0</v>
      </c>
      <c r="GA4506">
        <v>1</v>
      </c>
    </row>
    <row r="4507" spans="1:183" x14ac:dyDescent="0.3">
      <c r="A4507" t="s">
        <v>64</v>
      </c>
      <c r="B4507" t="s">
        <v>53</v>
      </c>
      <c r="C4507" t="s">
        <v>93</v>
      </c>
      <c r="D4507" s="6">
        <v>44811</v>
      </c>
      <c r="FZ4507">
        <v>0</v>
      </c>
      <c r="GA4507">
        <v>1</v>
      </c>
    </row>
    <row r="4508" spans="1:183" x14ac:dyDescent="0.3">
      <c r="A4508" t="s">
        <v>64</v>
      </c>
      <c r="B4508" t="s">
        <v>53</v>
      </c>
      <c r="C4508" t="s">
        <v>93</v>
      </c>
      <c r="D4508" s="6">
        <v>44812</v>
      </c>
      <c r="FZ4508">
        <v>0</v>
      </c>
      <c r="GA4508">
        <v>1</v>
      </c>
    </row>
    <row r="4509" spans="1:183" x14ac:dyDescent="0.3">
      <c r="A4509" t="s">
        <v>64</v>
      </c>
      <c r="B4509" t="s">
        <v>53</v>
      </c>
      <c r="C4509" t="s">
        <v>93</v>
      </c>
      <c r="D4509" s="6">
        <v>44813</v>
      </c>
      <c r="FZ4509">
        <v>0</v>
      </c>
      <c r="GA4509">
        <v>1</v>
      </c>
    </row>
    <row r="4510" spans="1:183" x14ac:dyDescent="0.3">
      <c r="A4510" t="s">
        <v>64</v>
      </c>
      <c r="B4510" t="s">
        <v>53</v>
      </c>
      <c r="C4510" t="s">
        <v>101</v>
      </c>
      <c r="D4510" s="6">
        <v>44753</v>
      </c>
      <c r="FZ4510">
        <v>0</v>
      </c>
      <c r="GA4510">
        <v>1</v>
      </c>
    </row>
    <row r="4511" spans="1:183" x14ac:dyDescent="0.3">
      <c r="A4511" t="s">
        <v>64</v>
      </c>
      <c r="B4511" t="s">
        <v>53</v>
      </c>
      <c r="C4511" t="s">
        <v>101</v>
      </c>
      <c r="D4511" s="6">
        <v>44758</v>
      </c>
      <c r="FZ4511">
        <v>0</v>
      </c>
      <c r="GA4511">
        <v>1</v>
      </c>
    </row>
    <row r="4512" spans="1:183" x14ac:dyDescent="0.3">
      <c r="A4512" t="s">
        <v>64</v>
      </c>
      <c r="B4512" t="s">
        <v>53</v>
      </c>
      <c r="C4512" t="s">
        <v>101</v>
      </c>
      <c r="D4512" s="6">
        <v>44759</v>
      </c>
      <c r="FZ4512">
        <v>0</v>
      </c>
      <c r="GA4512">
        <v>1</v>
      </c>
    </row>
    <row r="4513" spans="1:183" x14ac:dyDescent="0.3">
      <c r="A4513" t="s">
        <v>64</v>
      </c>
      <c r="B4513" t="s">
        <v>53</v>
      </c>
      <c r="C4513" t="s">
        <v>101</v>
      </c>
      <c r="D4513" s="6">
        <v>44766</v>
      </c>
      <c r="FZ4513">
        <v>0</v>
      </c>
      <c r="GA4513">
        <v>1</v>
      </c>
    </row>
    <row r="4514" spans="1:183" x14ac:dyDescent="0.3">
      <c r="A4514" t="s">
        <v>64</v>
      </c>
      <c r="B4514" t="s">
        <v>53</v>
      </c>
      <c r="C4514" t="s">
        <v>101</v>
      </c>
      <c r="D4514" s="6">
        <v>44771</v>
      </c>
      <c r="FZ4514">
        <v>0</v>
      </c>
      <c r="GA4514">
        <v>1</v>
      </c>
    </row>
    <row r="4515" spans="1:183" x14ac:dyDescent="0.3">
      <c r="A4515" t="s">
        <v>64</v>
      </c>
      <c r="B4515" t="s">
        <v>53</v>
      </c>
      <c r="C4515" t="s">
        <v>101</v>
      </c>
      <c r="D4515" s="6">
        <v>44789</v>
      </c>
      <c r="FZ4515">
        <v>0</v>
      </c>
      <c r="GA4515">
        <v>1</v>
      </c>
    </row>
    <row r="4516" spans="1:183" x14ac:dyDescent="0.3">
      <c r="A4516" t="s">
        <v>64</v>
      </c>
      <c r="B4516" t="s">
        <v>53</v>
      </c>
      <c r="C4516" t="s">
        <v>101</v>
      </c>
      <c r="D4516" s="6">
        <v>44790</v>
      </c>
      <c r="FZ4516">
        <v>0</v>
      </c>
      <c r="GA4516">
        <v>1</v>
      </c>
    </row>
    <row r="4517" spans="1:183" x14ac:dyDescent="0.3">
      <c r="A4517" t="s">
        <v>64</v>
      </c>
      <c r="B4517" t="s">
        <v>53</v>
      </c>
      <c r="C4517" t="s">
        <v>101</v>
      </c>
      <c r="D4517" s="6">
        <v>44792</v>
      </c>
      <c r="FZ4517">
        <v>0</v>
      </c>
      <c r="GA4517">
        <v>1</v>
      </c>
    </row>
    <row r="4518" spans="1:183" x14ac:dyDescent="0.3">
      <c r="A4518" t="s">
        <v>64</v>
      </c>
      <c r="B4518" t="s">
        <v>53</v>
      </c>
      <c r="C4518" t="s">
        <v>101</v>
      </c>
      <c r="D4518" s="6">
        <v>44806</v>
      </c>
      <c r="FZ4518">
        <v>0</v>
      </c>
      <c r="GA4518">
        <v>1</v>
      </c>
    </row>
    <row r="4519" spans="1:183" x14ac:dyDescent="0.3">
      <c r="A4519" t="s">
        <v>64</v>
      </c>
      <c r="B4519" t="s">
        <v>53</v>
      </c>
      <c r="C4519" t="s">
        <v>101</v>
      </c>
      <c r="D4519" s="6">
        <v>44809</v>
      </c>
      <c r="FZ4519">
        <v>0</v>
      </c>
      <c r="GA4519">
        <v>1</v>
      </c>
    </row>
    <row r="4520" spans="1:183" x14ac:dyDescent="0.3">
      <c r="A4520" t="s">
        <v>64</v>
      </c>
      <c r="B4520" t="s">
        <v>53</v>
      </c>
      <c r="C4520" t="s">
        <v>101</v>
      </c>
      <c r="D4520" s="6">
        <v>44810</v>
      </c>
      <c r="FZ4520">
        <v>0</v>
      </c>
      <c r="GA4520">
        <v>1</v>
      </c>
    </row>
    <row r="4521" spans="1:183" x14ac:dyDescent="0.3">
      <c r="A4521" t="s">
        <v>64</v>
      </c>
      <c r="B4521" t="s">
        <v>53</v>
      </c>
      <c r="C4521" t="s">
        <v>101</v>
      </c>
      <c r="D4521" s="6">
        <v>44811</v>
      </c>
      <c r="FZ4521">
        <v>0</v>
      </c>
      <c r="GA4521">
        <v>1</v>
      </c>
    </row>
    <row r="4522" spans="1:183" x14ac:dyDescent="0.3">
      <c r="A4522" t="s">
        <v>64</v>
      </c>
      <c r="B4522" t="s">
        <v>53</v>
      </c>
      <c r="C4522" t="s">
        <v>101</v>
      </c>
      <c r="D4522" s="6">
        <v>44812</v>
      </c>
      <c r="FZ4522">
        <v>0</v>
      </c>
      <c r="GA4522">
        <v>1</v>
      </c>
    </row>
    <row r="4523" spans="1:183" x14ac:dyDescent="0.3">
      <c r="A4523" t="s">
        <v>64</v>
      </c>
      <c r="B4523" t="s">
        <v>53</v>
      </c>
      <c r="C4523" t="s">
        <v>101</v>
      </c>
      <c r="D4523" s="6">
        <v>44813</v>
      </c>
      <c r="FZ4523">
        <v>0</v>
      </c>
      <c r="GA4523">
        <v>1</v>
      </c>
    </row>
    <row r="4524" spans="1:183" x14ac:dyDescent="0.3">
      <c r="A4524" t="s">
        <v>65</v>
      </c>
      <c r="B4524" t="s">
        <v>53</v>
      </c>
      <c r="C4524" t="s">
        <v>99</v>
      </c>
      <c r="D4524" s="6">
        <v>44753</v>
      </c>
      <c r="FZ4524">
        <v>0</v>
      </c>
      <c r="GA4524">
        <v>1</v>
      </c>
    </row>
    <row r="4525" spans="1:183" x14ac:dyDescent="0.3">
      <c r="A4525" t="s">
        <v>65</v>
      </c>
      <c r="B4525" t="s">
        <v>53</v>
      </c>
      <c r="C4525" t="s">
        <v>99</v>
      </c>
      <c r="D4525" s="6">
        <v>44758</v>
      </c>
      <c r="FZ4525">
        <v>0</v>
      </c>
      <c r="GA4525">
        <v>1</v>
      </c>
    </row>
    <row r="4526" spans="1:183" x14ac:dyDescent="0.3">
      <c r="A4526" t="s">
        <v>65</v>
      </c>
      <c r="B4526" t="s">
        <v>53</v>
      </c>
      <c r="C4526" t="s">
        <v>99</v>
      </c>
      <c r="D4526" s="6">
        <v>44759</v>
      </c>
      <c r="FZ4526">
        <v>0</v>
      </c>
      <c r="GA4526">
        <v>1</v>
      </c>
    </row>
    <row r="4527" spans="1:183" x14ac:dyDescent="0.3">
      <c r="A4527" t="s">
        <v>65</v>
      </c>
      <c r="B4527" t="s">
        <v>53</v>
      </c>
      <c r="C4527" t="s">
        <v>99</v>
      </c>
      <c r="D4527" s="6">
        <v>44766</v>
      </c>
      <c r="FZ4527">
        <v>0</v>
      </c>
      <c r="GA4527">
        <v>1</v>
      </c>
    </row>
    <row r="4528" spans="1:183" x14ac:dyDescent="0.3">
      <c r="A4528" t="s">
        <v>65</v>
      </c>
      <c r="B4528" t="s">
        <v>53</v>
      </c>
      <c r="C4528" t="s">
        <v>99</v>
      </c>
      <c r="D4528" s="6">
        <v>44771</v>
      </c>
      <c r="FZ4528">
        <v>0</v>
      </c>
      <c r="GA4528">
        <v>1</v>
      </c>
    </row>
    <row r="4529" spans="1:183" x14ac:dyDescent="0.3">
      <c r="A4529" t="s">
        <v>65</v>
      </c>
      <c r="B4529" t="s">
        <v>53</v>
      </c>
      <c r="C4529" t="s">
        <v>99</v>
      </c>
      <c r="D4529" s="6">
        <v>44789</v>
      </c>
      <c r="FZ4529">
        <v>0</v>
      </c>
      <c r="GA4529">
        <v>1</v>
      </c>
    </row>
    <row r="4530" spans="1:183" x14ac:dyDescent="0.3">
      <c r="A4530" t="s">
        <v>65</v>
      </c>
      <c r="B4530" t="s">
        <v>53</v>
      </c>
      <c r="C4530" t="s">
        <v>99</v>
      </c>
      <c r="D4530" s="6">
        <v>44790</v>
      </c>
      <c r="FZ4530">
        <v>0</v>
      </c>
      <c r="GA4530">
        <v>1</v>
      </c>
    </row>
    <row r="4531" spans="1:183" x14ac:dyDescent="0.3">
      <c r="A4531" t="s">
        <v>65</v>
      </c>
      <c r="B4531" t="s">
        <v>53</v>
      </c>
      <c r="C4531" t="s">
        <v>99</v>
      </c>
      <c r="D4531" s="6">
        <v>44792</v>
      </c>
      <c r="FZ4531">
        <v>0</v>
      </c>
      <c r="GA4531">
        <v>1</v>
      </c>
    </row>
    <row r="4532" spans="1:183" x14ac:dyDescent="0.3">
      <c r="A4532" t="s">
        <v>65</v>
      </c>
      <c r="B4532" t="s">
        <v>53</v>
      </c>
      <c r="C4532" t="s">
        <v>99</v>
      </c>
      <c r="D4532" s="6">
        <v>44806</v>
      </c>
      <c r="FZ4532">
        <v>0</v>
      </c>
      <c r="GA4532">
        <v>1</v>
      </c>
    </row>
    <row r="4533" spans="1:183" x14ac:dyDescent="0.3">
      <c r="A4533" t="s">
        <v>65</v>
      </c>
      <c r="B4533" t="s">
        <v>53</v>
      </c>
      <c r="C4533" t="s">
        <v>99</v>
      </c>
      <c r="D4533" s="6">
        <v>44809</v>
      </c>
      <c r="FZ4533">
        <v>0</v>
      </c>
      <c r="GA4533">
        <v>1</v>
      </c>
    </row>
    <row r="4534" spans="1:183" x14ac:dyDescent="0.3">
      <c r="A4534" t="s">
        <v>65</v>
      </c>
      <c r="B4534" t="s">
        <v>53</v>
      </c>
      <c r="C4534" t="s">
        <v>99</v>
      </c>
      <c r="D4534" s="6">
        <v>44810</v>
      </c>
      <c r="FZ4534">
        <v>0</v>
      </c>
      <c r="GA4534">
        <v>1</v>
      </c>
    </row>
    <row r="4535" spans="1:183" x14ac:dyDescent="0.3">
      <c r="A4535" t="s">
        <v>65</v>
      </c>
      <c r="B4535" t="s">
        <v>53</v>
      </c>
      <c r="C4535" t="s">
        <v>99</v>
      </c>
      <c r="D4535" s="6">
        <v>44811</v>
      </c>
      <c r="FZ4535">
        <v>0</v>
      </c>
      <c r="GA4535">
        <v>1</v>
      </c>
    </row>
    <row r="4536" spans="1:183" x14ac:dyDescent="0.3">
      <c r="A4536" t="s">
        <v>65</v>
      </c>
      <c r="B4536" t="s">
        <v>53</v>
      </c>
      <c r="C4536" t="s">
        <v>99</v>
      </c>
      <c r="D4536" s="6">
        <v>44812</v>
      </c>
      <c r="FZ4536">
        <v>0</v>
      </c>
      <c r="GA4536">
        <v>1</v>
      </c>
    </row>
    <row r="4537" spans="1:183" x14ac:dyDescent="0.3">
      <c r="A4537" t="s">
        <v>65</v>
      </c>
      <c r="B4537" t="s">
        <v>53</v>
      </c>
      <c r="C4537" t="s">
        <v>99</v>
      </c>
      <c r="D4537" s="6">
        <v>44813</v>
      </c>
      <c r="FZ4537">
        <v>0</v>
      </c>
      <c r="GA4537">
        <v>1</v>
      </c>
    </row>
    <row r="4538" spans="1:183" x14ac:dyDescent="0.3">
      <c r="A4538" t="s">
        <v>65</v>
      </c>
      <c r="B4538" t="s">
        <v>53</v>
      </c>
      <c r="C4538" t="s">
        <v>100</v>
      </c>
      <c r="D4538" s="6">
        <v>44753</v>
      </c>
      <c r="FZ4538">
        <v>0</v>
      </c>
      <c r="GA4538">
        <v>1</v>
      </c>
    </row>
    <row r="4539" spans="1:183" x14ac:dyDescent="0.3">
      <c r="A4539" t="s">
        <v>65</v>
      </c>
      <c r="B4539" t="s">
        <v>53</v>
      </c>
      <c r="C4539" t="s">
        <v>100</v>
      </c>
      <c r="D4539" s="6">
        <v>44758</v>
      </c>
      <c r="FZ4539">
        <v>0</v>
      </c>
      <c r="GA4539">
        <v>1</v>
      </c>
    </row>
    <row r="4540" spans="1:183" x14ac:dyDescent="0.3">
      <c r="A4540" t="s">
        <v>65</v>
      </c>
      <c r="B4540" t="s">
        <v>53</v>
      </c>
      <c r="C4540" t="s">
        <v>100</v>
      </c>
      <c r="D4540" s="6">
        <v>44759</v>
      </c>
      <c r="FZ4540">
        <v>0</v>
      </c>
      <c r="GA4540">
        <v>1</v>
      </c>
    </row>
    <row r="4541" spans="1:183" x14ac:dyDescent="0.3">
      <c r="A4541" t="s">
        <v>65</v>
      </c>
      <c r="B4541" t="s">
        <v>53</v>
      </c>
      <c r="C4541" t="s">
        <v>100</v>
      </c>
      <c r="D4541" s="6">
        <v>44766</v>
      </c>
      <c r="FZ4541">
        <v>0</v>
      </c>
      <c r="GA4541">
        <v>1</v>
      </c>
    </row>
    <row r="4542" spans="1:183" x14ac:dyDescent="0.3">
      <c r="A4542" t="s">
        <v>65</v>
      </c>
      <c r="B4542" t="s">
        <v>53</v>
      </c>
      <c r="C4542" t="s">
        <v>100</v>
      </c>
      <c r="D4542" s="6">
        <v>44771</v>
      </c>
      <c r="FZ4542">
        <v>0</v>
      </c>
      <c r="GA4542">
        <v>1</v>
      </c>
    </row>
    <row r="4543" spans="1:183" x14ac:dyDescent="0.3">
      <c r="A4543" t="s">
        <v>65</v>
      </c>
      <c r="B4543" t="s">
        <v>53</v>
      </c>
      <c r="C4543" t="s">
        <v>100</v>
      </c>
      <c r="D4543" s="6">
        <v>44789</v>
      </c>
      <c r="FZ4543">
        <v>0</v>
      </c>
      <c r="GA4543">
        <v>1</v>
      </c>
    </row>
    <row r="4544" spans="1:183" x14ac:dyDescent="0.3">
      <c r="A4544" t="s">
        <v>65</v>
      </c>
      <c r="B4544" t="s">
        <v>53</v>
      </c>
      <c r="C4544" t="s">
        <v>100</v>
      </c>
      <c r="D4544" s="6">
        <v>44790</v>
      </c>
      <c r="FZ4544">
        <v>0</v>
      </c>
      <c r="GA4544">
        <v>1</v>
      </c>
    </row>
    <row r="4545" spans="1:183" x14ac:dyDescent="0.3">
      <c r="A4545" t="s">
        <v>65</v>
      </c>
      <c r="B4545" t="s">
        <v>53</v>
      </c>
      <c r="C4545" t="s">
        <v>100</v>
      </c>
      <c r="D4545" s="6">
        <v>44792</v>
      </c>
      <c r="FZ4545">
        <v>0</v>
      </c>
      <c r="GA4545">
        <v>1</v>
      </c>
    </row>
    <row r="4546" spans="1:183" x14ac:dyDescent="0.3">
      <c r="A4546" t="s">
        <v>65</v>
      </c>
      <c r="B4546" t="s">
        <v>53</v>
      </c>
      <c r="C4546" t="s">
        <v>100</v>
      </c>
      <c r="D4546" s="6">
        <v>44806</v>
      </c>
      <c r="FZ4546">
        <v>0</v>
      </c>
      <c r="GA4546">
        <v>1</v>
      </c>
    </row>
    <row r="4547" spans="1:183" x14ac:dyDescent="0.3">
      <c r="A4547" t="s">
        <v>65</v>
      </c>
      <c r="B4547" t="s">
        <v>53</v>
      </c>
      <c r="C4547" t="s">
        <v>100</v>
      </c>
      <c r="D4547" s="6">
        <v>44809</v>
      </c>
      <c r="FZ4547">
        <v>0</v>
      </c>
      <c r="GA4547">
        <v>1</v>
      </c>
    </row>
    <row r="4548" spans="1:183" x14ac:dyDescent="0.3">
      <c r="A4548" t="s">
        <v>65</v>
      </c>
      <c r="B4548" t="s">
        <v>53</v>
      </c>
      <c r="C4548" t="s">
        <v>100</v>
      </c>
      <c r="D4548" s="6">
        <v>44810</v>
      </c>
      <c r="FZ4548">
        <v>0</v>
      </c>
      <c r="GA4548">
        <v>1</v>
      </c>
    </row>
    <row r="4549" spans="1:183" x14ac:dyDescent="0.3">
      <c r="A4549" t="s">
        <v>65</v>
      </c>
      <c r="B4549" t="s">
        <v>53</v>
      </c>
      <c r="C4549" t="s">
        <v>100</v>
      </c>
      <c r="D4549" s="6">
        <v>44811</v>
      </c>
      <c r="FZ4549">
        <v>0</v>
      </c>
      <c r="GA4549">
        <v>1</v>
      </c>
    </row>
    <row r="4550" spans="1:183" x14ac:dyDescent="0.3">
      <c r="A4550" t="s">
        <v>65</v>
      </c>
      <c r="B4550" t="s">
        <v>53</v>
      </c>
      <c r="C4550" t="s">
        <v>100</v>
      </c>
      <c r="D4550" s="6">
        <v>44812</v>
      </c>
      <c r="FZ4550">
        <v>0</v>
      </c>
      <c r="GA4550">
        <v>1</v>
      </c>
    </row>
    <row r="4551" spans="1:183" x14ac:dyDescent="0.3">
      <c r="A4551" t="s">
        <v>65</v>
      </c>
      <c r="B4551" t="s">
        <v>53</v>
      </c>
      <c r="C4551" t="s">
        <v>100</v>
      </c>
      <c r="D4551" s="6">
        <v>44813</v>
      </c>
      <c r="FZ4551">
        <v>0</v>
      </c>
      <c r="GA4551">
        <v>1</v>
      </c>
    </row>
    <row r="4552" spans="1:183" x14ac:dyDescent="0.3">
      <c r="A4552" t="s">
        <v>65</v>
      </c>
      <c r="B4552" t="s">
        <v>53</v>
      </c>
      <c r="C4552" t="s">
        <v>54</v>
      </c>
      <c r="D4552" s="6">
        <v>44753</v>
      </c>
      <c r="FZ4552">
        <v>0</v>
      </c>
      <c r="GA4552">
        <v>1</v>
      </c>
    </row>
    <row r="4553" spans="1:183" x14ac:dyDescent="0.3">
      <c r="A4553" t="s">
        <v>65</v>
      </c>
      <c r="B4553" t="s">
        <v>53</v>
      </c>
      <c r="C4553" t="s">
        <v>54</v>
      </c>
      <c r="D4553" s="6">
        <v>44758</v>
      </c>
      <c r="E4553" s="46">
        <v>17</v>
      </c>
      <c r="F4553">
        <v>18</v>
      </c>
      <c r="G4553">
        <v>17</v>
      </c>
      <c r="H4553">
        <v>18</v>
      </c>
      <c r="I4553">
        <v>5219</v>
      </c>
      <c r="J4553">
        <v>72721</v>
      </c>
      <c r="K4553">
        <v>1.125413</v>
      </c>
      <c r="L4553">
        <v>0.96461330000000001</v>
      </c>
      <c r="M4553">
        <v>0.84878419999999999</v>
      </c>
      <c r="N4553">
        <v>0.77375179999999999</v>
      </c>
      <c r="O4553">
        <v>0.71889780000000003</v>
      </c>
      <c r="P4553">
        <v>0.70660199999999995</v>
      </c>
      <c r="Q4553">
        <v>0.70773629999999998</v>
      </c>
      <c r="R4553">
        <v>0.69651790000000002</v>
      </c>
      <c r="S4553">
        <v>0.74357169999999995</v>
      </c>
      <c r="T4553">
        <v>0.81871939999999999</v>
      </c>
      <c r="U4553">
        <v>0.96310320000000005</v>
      </c>
      <c r="V4553">
        <v>1.1597390000000001</v>
      </c>
      <c r="W4553">
        <v>1.4073150000000001</v>
      </c>
      <c r="X4553">
        <v>1.6727110000000001</v>
      </c>
      <c r="Y4553">
        <v>1.931729</v>
      </c>
      <c r="Z4553">
        <v>2.2519870000000002</v>
      </c>
      <c r="AA4553">
        <v>2.4912570000000001</v>
      </c>
      <c r="AB4553">
        <v>2.7309570000000001</v>
      </c>
      <c r="AC4553">
        <v>2.8918620000000002</v>
      </c>
      <c r="AD4553">
        <v>2.8787229999999999</v>
      </c>
      <c r="AE4553">
        <v>2.6728969999999999</v>
      </c>
      <c r="AF4553">
        <v>2.4430540000000001</v>
      </c>
      <c r="AG4553">
        <v>2.0962969999999999</v>
      </c>
      <c r="AH4553">
        <v>1.746162</v>
      </c>
      <c r="AI4553">
        <v>-1.86261E-2</v>
      </c>
      <c r="AJ4553">
        <v>-5.8149999999999999E-3</v>
      </c>
      <c r="AK4553">
        <v>-1.04324E-2</v>
      </c>
      <c r="AL4553">
        <v>-3.3782999999999999E-3</v>
      </c>
      <c r="AM4553">
        <v>-2.2431300000000001E-2</v>
      </c>
      <c r="AN4553">
        <v>-2.3054999999999999E-2</v>
      </c>
      <c r="AO4553">
        <v>-1.9939700000000001E-2</v>
      </c>
      <c r="AP4553">
        <v>-3.4823100000000003E-2</v>
      </c>
      <c r="AQ4553">
        <v>-3.3762500000000001E-2</v>
      </c>
      <c r="AR4553">
        <v>-3.6363199999999998E-2</v>
      </c>
      <c r="AS4553">
        <v>-3.6002800000000001E-2</v>
      </c>
      <c r="AT4553">
        <v>-2.9916399999999999E-2</v>
      </c>
      <c r="AU4553">
        <v>-1.12917E-2</v>
      </c>
      <c r="AV4553">
        <v>-2.08145E-2</v>
      </c>
      <c r="AW4553">
        <v>-3.0097499999999999E-2</v>
      </c>
      <c r="AX4553">
        <v>-1.46628E-2</v>
      </c>
      <c r="AY4553">
        <v>0.2128208</v>
      </c>
      <c r="AZ4553">
        <v>0.28683969999999998</v>
      </c>
      <c r="BA4553">
        <v>-0.22128229999999999</v>
      </c>
      <c r="BB4553">
        <v>-0.2307621</v>
      </c>
      <c r="BC4553">
        <v>-0.18387049999999999</v>
      </c>
      <c r="BD4553">
        <v>-9.9149299999999996E-2</v>
      </c>
      <c r="BE4553">
        <v>-3.2214300000000001E-2</v>
      </c>
      <c r="BF4553">
        <v>-1.2259E-3</v>
      </c>
      <c r="BG4553">
        <v>-6.6052000000000003E-3</v>
      </c>
      <c r="BH4553">
        <v>5.0461999999999998E-3</v>
      </c>
      <c r="BI4553">
        <v>-6.4919999999999995E-4</v>
      </c>
      <c r="BJ4553">
        <v>5.6059999999999999E-3</v>
      </c>
      <c r="BK4553">
        <v>-1.39299E-2</v>
      </c>
      <c r="BL4553">
        <v>-1.52728E-2</v>
      </c>
      <c r="BM4553">
        <v>-1.22075E-2</v>
      </c>
      <c r="BN4553">
        <v>-2.6101800000000001E-2</v>
      </c>
      <c r="BO4553">
        <v>-2.3811700000000002E-2</v>
      </c>
      <c r="BP4553">
        <v>-2.5039700000000002E-2</v>
      </c>
      <c r="BQ4553">
        <v>-2.3091199999999999E-2</v>
      </c>
      <c r="BR4553">
        <v>-1.5345599999999999E-2</v>
      </c>
      <c r="BS4553">
        <v>4.6972999999999997E-3</v>
      </c>
      <c r="BT4553">
        <v>-3.2859E-3</v>
      </c>
      <c r="BU4553">
        <v>-1.1964799999999999E-2</v>
      </c>
      <c r="BV4553">
        <v>4.1822999999999999E-3</v>
      </c>
      <c r="BW4553">
        <v>0.23175609999999999</v>
      </c>
      <c r="BX4553">
        <v>0.30675980000000003</v>
      </c>
      <c r="BY4553">
        <v>-0.20027249999999999</v>
      </c>
      <c r="BZ4553">
        <v>-0.21015310000000001</v>
      </c>
      <c r="CA4553">
        <v>-0.16416</v>
      </c>
      <c r="CB4553">
        <v>-8.0126699999999995E-2</v>
      </c>
      <c r="CC4553">
        <v>-1.4481600000000001E-2</v>
      </c>
      <c r="CD4553">
        <v>1.47365E-2</v>
      </c>
      <c r="CE4553">
        <v>1.7204E-3</v>
      </c>
      <c r="CF4553">
        <v>1.2568599999999999E-2</v>
      </c>
      <c r="CG4553">
        <v>6.1266999999999997E-3</v>
      </c>
      <c r="CH4553">
        <v>1.18285E-2</v>
      </c>
      <c r="CI4553">
        <v>-8.0418999999999994E-3</v>
      </c>
      <c r="CJ4553">
        <v>-9.8829E-3</v>
      </c>
      <c r="CK4553">
        <v>-6.8522000000000001E-3</v>
      </c>
      <c r="CL4553">
        <v>-2.00614E-2</v>
      </c>
      <c r="CM4553">
        <v>-1.6919699999999999E-2</v>
      </c>
      <c r="CN4553">
        <v>-1.7197E-2</v>
      </c>
      <c r="CO4553">
        <v>-1.41487E-2</v>
      </c>
      <c r="CP4553">
        <v>-5.2538999999999997E-3</v>
      </c>
      <c r="CQ4553">
        <v>1.5771199999999999E-2</v>
      </c>
      <c r="CR4553">
        <v>8.8543000000000007E-3</v>
      </c>
      <c r="CS4553">
        <v>5.9389999999999996E-4</v>
      </c>
      <c r="CT4553">
        <v>1.7234300000000001E-2</v>
      </c>
      <c r="CU4553">
        <v>0.24487059999999999</v>
      </c>
      <c r="CV4553">
        <v>0.32055640000000002</v>
      </c>
      <c r="CW4553">
        <v>-0.1857211</v>
      </c>
      <c r="CX4553">
        <v>-0.19587940000000001</v>
      </c>
      <c r="CY4553">
        <v>-0.15050859999999999</v>
      </c>
      <c r="CZ4553">
        <v>-6.6951800000000006E-2</v>
      </c>
      <c r="DA4553">
        <v>-2.2001E-3</v>
      </c>
      <c r="DB4553">
        <v>2.5792099999999998E-2</v>
      </c>
      <c r="DC4553">
        <v>1.0046100000000001E-2</v>
      </c>
      <c r="DD4553">
        <v>2.0091000000000001E-2</v>
      </c>
      <c r="DE4553">
        <v>1.2902500000000001E-2</v>
      </c>
      <c r="DF4553">
        <v>1.8051000000000001E-2</v>
      </c>
      <c r="DG4553">
        <v>-2.1538E-3</v>
      </c>
      <c r="DH4553">
        <v>-4.4929000000000002E-3</v>
      </c>
      <c r="DI4553">
        <v>-1.4969E-3</v>
      </c>
      <c r="DJ4553">
        <v>-1.4021E-2</v>
      </c>
      <c r="DK4553">
        <v>-1.00278E-2</v>
      </c>
      <c r="DL4553">
        <v>-9.3542999999999994E-3</v>
      </c>
      <c r="DM4553">
        <v>-5.2061E-3</v>
      </c>
      <c r="DN4553">
        <v>4.8377999999999997E-3</v>
      </c>
      <c r="DO4553">
        <v>2.68451E-2</v>
      </c>
      <c r="DP4553">
        <v>2.0994499999999999E-2</v>
      </c>
      <c r="DQ4553">
        <v>1.31526E-2</v>
      </c>
      <c r="DR4553">
        <v>3.0286400000000002E-2</v>
      </c>
      <c r="DS4553">
        <v>0.25798510000000002</v>
      </c>
      <c r="DT4553">
        <v>0.33435300000000001</v>
      </c>
      <c r="DU4553">
        <v>-0.17116970000000001</v>
      </c>
      <c r="DV4553">
        <v>-0.18160570000000001</v>
      </c>
      <c r="DW4553">
        <v>-0.13685720000000001</v>
      </c>
      <c r="DX4553">
        <v>-5.37768E-2</v>
      </c>
      <c r="DY4553">
        <v>1.00815E-2</v>
      </c>
      <c r="DZ4553">
        <v>3.6847600000000001E-2</v>
      </c>
      <c r="EA4553">
        <v>2.2067E-2</v>
      </c>
      <c r="EB4553">
        <v>3.0952199999999999E-2</v>
      </c>
      <c r="EC4553">
        <v>2.2685799999999999E-2</v>
      </c>
      <c r="ED4553">
        <v>2.7035400000000001E-2</v>
      </c>
      <c r="EE4553">
        <v>6.3474999999999998E-3</v>
      </c>
      <c r="EF4553">
        <v>3.2893000000000002E-3</v>
      </c>
      <c r="EG4553">
        <v>6.2353E-3</v>
      </c>
      <c r="EH4553">
        <v>-5.2997000000000001E-3</v>
      </c>
      <c r="EI4553">
        <v>-7.7000000000000001E-5</v>
      </c>
      <c r="EJ4553">
        <v>1.9692999999999998E-3</v>
      </c>
      <c r="EK4553">
        <v>7.7054000000000003E-3</v>
      </c>
      <c r="EL4553">
        <v>1.9408700000000001E-2</v>
      </c>
      <c r="EM4553">
        <v>4.28341E-2</v>
      </c>
      <c r="EN4553">
        <v>3.8523099999999998E-2</v>
      </c>
      <c r="EO4553">
        <v>3.1285300000000002E-2</v>
      </c>
      <c r="EP4553">
        <v>4.9131399999999999E-2</v>
      </c>
      <c r="EQ4553">
        <v>0.27692030000000001</v>
      </c>
      <c r="ER4553">
        <v>0.35427310000000001</v>
      </c>
      <c r="ES4553">
        <v>-0.15015990000000001</v>
      </c>
      <c r="ET4553">
        <v>-0.16099669999999999</v>
      </c>
      <c r="EU4553">
        <v>-0.11714670000000001</v>
      </c>
      <c r="EV4553">
        <v>-3.4754300000000002E-2</v>
      </c>
      <c r="EW4553">
        <v>2.7814100000000001E-2</v>
      </c>
      <c r="EX4553">
        <v>5.2810099999999999E-2</v>
      </c>
      <c r="EY4553">
        <v>75.652529999999999</v>
      </c>
      <c r="EZ4553">
        <v>74.513009999999994</v>
      </c>
      <c r="FA4553">
        <v>73.443049999999999</v>
      </c>
      <c r="FB4553">
        <v>71.292060000000006</v>
      </c>
      <c r="FC4553">
        <v>70.361729999999994</v>
      </c>
      <c r="FD4553">
        <v>69.431489999999997</v>
      </c>
      <c r="FE4553">
        <v>68.989879999999999</v>
      </c>
      <c r="FF4553">
        <v>71.478129999999993</v>
      </c>
      <c r="FG4553">
        <v>74.536709999999999</v>
      </c>
      <c r="FH4553">
        <v>77.885720000000006</v>
      </c>
      <c r="FI4553">
        <v>82.745810000000006</v>
      </c>
      <c r="FJ4553">
        <v>86.676050000000004</v>
      </c>
      <c r="FK4553">
        <v>90.606189999999998</v>
      </c>
      <c r="FL4553">
        <v>93.687610000000006</v>
      </c>
      <c r="FM4553">
        <v>96.769030000000001</v>
      </c>
      <c r="FN4553">
        <v>98.919929999999994</v>
      </c>
      <c r="FO4553">
        <v>100.2106</v>
      </c>
      <c r="FP4553">
        <v>100.0711</v>
      </c>
      <c r="FQ4553">
        <v>99.861630000000005</v>
      </c>
      <c r="FR4553">
        <v>97.722200000000001</v>
      </c>
      <c r="FS4553">
        <v>92.792249999999996</v>
      </c>
      <c r="FT4553">
        <v>87.931970000000007</v>
      </c>
      <c r="FU4553">
        <v>85.013390000000001</v>
      </c>
      <c r="FV4553">
        <v>82.234340000000003</v>
      </c>
      <c r="FW4553">
        <v>0.21922040000000001</v>
      </c>
      <c r="FX4553">
        <v>1.81494E-2</v>
      </c>
      <c r="FY4553">
        <v>1.81494E-2</v>
      </c>
      <c r="FZ4553">
        <v>0</v>
      </c>
      <c r="GA4553">
        <v>0</v>
      </c>
    </row>
    <row r="4554" spans="1:183" x14ac:dyDescent="0.3">
      <c r="A4554" t="s">
        <v>65</v>
      </c>
      <c r="B4554" t="s">
        <v>53</v>
      </c>
      <c r="C4554" t="s">
        <v>54</v>
      </c>
      <c r="D4554" s="6">
        <v>44759</v>
      </c>
      <c r="FZ4554">
        <v>0</v>
      </c>
      <c r="GA4554">
        <v>1</v>
      </c>
    </row>
    <row r="4555" spans="1:183" x14ac:dyDescent="0.3">
      <c r="A4555" t="s">
        <v>65</v>
      </c>
      <c r="B4555" t="s">
        <v>53</v>
      </c>
      <c r="C4555" t="s">
        <v>54</v>
      </c>
      <c r="D4555" s="6">
        <v>44766</v>
      </c>
      <c r="FZ4555">
        <v>0</v>
      </c>
      <c r="GA4555">
        <v>1</v>
      </c>
    </row>
    <row r="4556" spans="1:183" x14ac:dyDescent="0.3">
      <c r="A4556" t="s">
        <v>65</v>
      </c>
      <c r="B4556" t="s">
        <v>53</v>
      </c>
      <c r="C4556" t="s">
        <v>54</v>
      </c>
      <c r="D4556" s="6">
        <v>44771</v>
      </c>
      <c r="FZ4556">
        <v>0</v>
      </c>
      <c r="GA4556">
        <v>1</v>
      </c>
    </row>
    <row r="4557" spans="1:183" x14ac:dyDescent="0.3">
      <c r="A4557" t="s">
        <v>65</v>
      </c>
      <c r="B4557" t="s">
        <v>53</v>
      </c>
      <c r="C4557" t="s">
        <v>54</v>
      </c>
      <c r="D4557" s="6">
        <v>44789</v>
      </c>
      <c r="E4557" s="46">
        <v>20</v>
      </c>
      <c r="F4557">
        <v>21</v>
      </c>
      <c r="G4557">
        <v>20</v>
      </c>
      <c r="H4557">
        <v>21</v>
      </c>
      <c r="I4557">
        <v>4389</v>
      </c>
      <c r="J4557">
        <v>66411</v>
      </c>
      <c r="K4557">
        <v>1.2854129999999999</v>
      </c>
      <c r="L4557">
        <v>1.0881270000000001</v>
      </c>
      <c r="M4557">
        <v>0.94204940000000004</v>
      </c>
      <c r="N4557">
        <v>0.85567709999999997</v>
      </c>
      <c r="O4557">
        <v>0.81344550000000004</v>
      </c>
      <c r="P4557">
        <v>0.80089489999999997</v>
      </c>
      <c r="Q4557">
        <v>0.82750460000000003</v>
      </c>
      <c r="R4557">
        <v>0.77638980000000002</v>
      </c>
      <c r="S4557">
        <v>0.71787730000000005</v>
      </c>
      <c r="T4557">
        <v>0.74160349999999997</v>
      </c>
      <c r="U4557">
        <v>0.86972450000000001</v>
      </c>
      <c r="V4557">
        <v>1.051347</v>
      </c>
      <c r="W4557">
        <v>1.319296</v>
      </c>
      <c r="X4557">
        <v>1.5843320000000001</v>
      </c>
      <c r="Y4557">
        <v>1.9161459999999999</v>
      </c>
      <c r="Z4557">
        <v>2.3329339999999998</v>
      </c>
      <c r="AA4557">
        <v>2.7108479999999999</v>
      </c>
      <c r="AB4557">
        <v>3.0886680000000002</v>
      </c>
      <c r="AC4557">
        <v>3.2644479999999998</v>
      </c>
      <c r="AD4557">
        <v>3.2052299999999998</v>
      </c>
      <c r="AE4557">
        <v>2.9939520000000002</v>
      </c>
      <c r="AF4557">
        <v>2.6861579999999998</v>
      </c>
      <c r="AG4557">
        <v>2.2557550000000002</v>
      </c>
      <c r="AH4557">
        <v>1.83908</v>
      </c>
      <c r="AI4557">
        <v>-3.1712200000000003E-2</v>
      </c>
      <c r="AJ4557">
        <v>-1.72701E-2</v>
      </c>
      <c r="AK4557">
        <v>-3.5069299999999998E-2</v>
      </c>
      <c r="AL4557">
        <v>-2.55902E-2</v>
      </c>
      <c r="AM4557">
        <v>-3.9893000000000003E-3</v>
      </c>
      <c r="AN4557">
        <v>-1.9926000000000002E-3</v>
      </c>
      <c r="AO4557">
        <v>-1.8867100000000001E-2</v>
      </c>
      <c r="AP4557">
        <v>-1.91799E-2</v>
      </c>
      <c r="AQ4557">
        <v>-9.7800000000000005E-3</v>
      </c>
      <c r="AR4557">
        <v>-1.54063E-2</v>
      </c>
      <c r="AS4557">
        <v>-6.9922999999999999E-3</v>
      </c>
      <c r="AT4557">
        <v>-1.7660000000000001E-4</v>
      </c>
      <c r="AU4557">
        <v>-1.9254E-2</v>
      </c>
      <c r="AV4557">
        <v>-5.7988600000000001E-2</v>
      </c>
      <c r="AW4557">
        <v>-6.6544500000000006E-2</v>
      </c>
      <c r="AX4557">
        <v>-2.4712700000000001E-2</v>
      </c>
      <c r="AY4557">
        <v>-4.351E-2</v>
      </c>
      <c r="AZ4557">
        <v>-5.1200299999999997E-2</v>
      </c>
      <c r="BA4557">
        <v>-0.1016029</v>
      </c>
      <c r="BB4557">
        <v>0.15990289999999999</v>
      </c>
      <c r="BC4557">
        <v>0.1725941</v>
      </c>
      <c r="BD4557">
        <v>-0.23784179999999999</v>
      </c>
      <c r="BE4557">
        <v>-0.14665110000000001</v>
      </c>
      <c r="BF4557">
        <v>-8.7469599999999995E-2</v>
      </c>
      <c r="BG4557">
        <v>-1.90379E-2</v>
      </c>
      <c r="BH4557">
        <v>-6.0431E-3</v>
      </c>
      <c r="BI4557">
        <v>-2.5016300000000002E-2</v>
      </c>
      <c r="BJ4557">
        <v>-1.64364E-2</v>
      </c>
      <c r="BK4557">
        <v>4.2516999999999998E-3</v>
      </c>
      <c r="BL4557">
        <v>5.2789000000000004E-3</v>
      </c>
      <c r="BM4557">
        <v>-1.1311099999999999E-2</v>
      </c>
      <c r="BN4557">
        <v>-1.0866799999999999E-2</v>
      </c>
      <c r="BO4557">
        <v>-5.0980000000000003E-4</v>
      </c>
      <c r="BP4557">
        <v>-5.0765000000000003E-3</v>
      </c>
      <c r="BQ4557">
        <v>4.6350000000000002E-3</v>
      </c>
      <c r="BR4557">
        <v>1.29652E-2</v>
      </c>
      <c r="BS4557">
        <v>-4.1155999999999996E-3</v>
      </c>
      <c r="BT4557">
        <v>-4.22762E-2</v>
      </c>
      <c r="BU4557">
        <v>-4.9662900000000003E-2</v>
      </c>
      <c r="BV4557">
        <v>-7.2912000000000003E-3</v>
      </c>
      <c r="BW4557">
        <v>-2.5502400000000001E-2</v>
      </c>
      <c r="BX4557">
        <v>-3.2214399999999997E-2</v>
      </c>
      <c r="BY4557">
        <v>-8.2621799999999995E-2</v>
      </c>
      <c r="BZ4557">
        <v>0.17858070000000001</v>
      </c>
      <c r="CA4557">
        <v>0.19095670000000001</v>
      </c>
      <c r="CB4557">
        <v>-0.21920870000000001</v>
      </c>
      <c r="CC4557">
        <v>-0.12907489999999999</v>
      </c>
      <c r="CD4557">
        <v>-7.1683700000000003E-2</v>
      </c>
      <c r="CE4557">
        <v>-1.0259799999999999E-2</v>
      </c>
      <c r="CF4557">
        <v>1.7327E-3</v>
      </c>
      <c r="CG4557">
        <v>-1.8053699999999999E-2</v>
      </c>
      <c r="CH4557">
        <v>-1.00965E-2</v>
      </c>
      <c r="CI4557">
        <v>9.9594000000000002E-3</v>
      </c>
      <c r="CJ4557">
        <v>1.0315E-2</v>
      </c>
      <c r="CK4557">
        <v>-6.0778000000000004E-3</v>
      </c>
      <c r="CL4557">
        <v>-5.1092000000000004E-3</v>
      </c>
      <c r="CM4557">
        <v>5.9106999999999996E-3</v>
      </c>
      <c r="CN4557">
        <v>2.0779000000000001E-3</v>
      </c>
      <c r="CO4557">
        <v>1.2688100000000001E-2</v>
      </c>
      <c r="CP4557">
        <v>2.2067199999999999E-2</v>
      </c>
      <c r="CQ4557">
        <v>6.3692999999999996E-3</v>
      </c>
      <c r="CR4557">
        <v>-3.1393799999999999E-2</v>
      </c>
      <c r="CS4557">
        <v>-3.7970799999999999E-2</v>
      </c>
      <c r="CT4557">
        <v>4.7748000000000001E-3</v>
      </c>
      <c r="CU4557">
        <v>-1.3030399999999999E-2</v>
      </c>
      <c r="CV4557">
        <v>-1.90648E-2</v>
      </c>
      <c r="CW4557">
        <v>-6.9475599999999998E-2</v>
      </c>
      <c r="CX4557">
        <v>0.19151699999999999</v>
      </c>
      <c r="CY4557">
        <v>0.20367460000000001</v>
      </c>
      <c r="CZ4557">
        <v>-0.2063035</v>
      </c>
      <c r="DA4557">
        <v>-0.11690159999999999</v>
      </c>
      <c r="DB4557">
        <v>-6.0750499999999999E-2</v>
      </c>
      <c r="DC4557">
        <v>-1.4816E-3</v>
      </c>
      <c r="DD4557">
        <v>9.5084999999999996E-3</v>
      </c>
      <c r="DE4557">
        <v>-1.10911E-2</v>
      </c>
      <c r="DF4557">
        <v>-3.7564999999999999E-3</v>
      </c>
      <c r="DG4557">
        <v>1.56671E-2</v>
      </c>
      <c r="DH4557">
        <v>1.5351200000000001E-2</v>
      </c>
      <c r="DI4557">
        <v>-8.4440000000000003E-4</v>
      </c>
      <c r="DJ4557">
        <v>6.4840000000000004E-4</v>
      </c>
      <c r="DK4557">
        <v>1.23313E-2</v>
      </c>
      <c r="DL4557">
        <v>9.2323000000000006E-3</v>
      </c>
      <c r="DM4557">
        <v>2.0741099999999998E-2</v>
      </c>
      <c r="DN4557">
        <v>3.1169200000000001E-2</v>
      </c>
      <c r="DO4557">
        <v>1.68541E-2</v>
      </c>
      <c r="DP4557">
        <v>-2.0511399999999999E-2</v>
      </c>
      <c r="DQ4557">
        <v>-2.6278699999999999E-2</v>
      </c>
      <c r="DR4557">
        <v>1.6840899999999999E-2</v>
      </c>
      <c r="DS4557">
        <v>-5.5849999999999997E-4</v>
      </c>
      <c r="DT4557">
        <v>-5.9153000000000001E-3</v>
      </c>
      <c r="DU4557">
        <v>-5.6329400000000002E-2</v>
      </c>
      <c r="DV4557">
        <v>0.2044532</v>
      </c>
      <c r="DW4557">
        <v>0.21639240000000001</v>
      </c>
      <c r="DX4557">
        <v>-0.1933983</v>
      </c>
      <c r="DY4557">
        <v>-0.1047283</v>
      </c>
      <c r="DZ4557">
        <v>-4.9817199999999999E-2</v>
      </c>
      <c r="EA4557">
        <v>1.11927E-2</v>
      </c>
      <c r="EB4557">
        <v>2.0735400000000001E-2</v>
      </c>
      <c r="EC4557">
        <v>-1.0382E-3</v>
      </c>
      <c r="ED4557">
        <v>5.3972999999999998E-3</v>
      </c>
      <c r="EE4557">
        <v>2.3908100000000002E-2</v>
      </c>
      <c r="EF4557">
        <v>2.26226E-2</v>
      </c>
      <c r="EG4557">
        <v>6.7115999999999999E-3</v>
      </c>
      <c r="EH4557">
        <v>8.9613999999999996E-3</v>
      </c>
      <c r="EI4557">
        <v>2.1601499999999999E-2</v>
      </c>
      <c r="EJ4557">
        <v>1.9562099999999999E-2</v>
      </c>
      <c r="EK4557">
        <v>3.2368399999999999E-2</v>
      </c>
      <c r="EL4557">
        <v>4.43109E-2</v>
      </c>
      <c r="EM4557">
        <v>3.1992600000000003E-2</v>
      </c>
      <c r="EN4557">
        <v>-4.7990000000000003E-3</v>
      </c>
      <c r="EO4557">
        <v>-9.3971999999999997E-3</v>
      </c>
      <c r="EP4557">
        <v>3.4262399999999998E-2</v>
      </c>
      <c r="EQ4557">
        <v>1.7449099999999999E-2</v>
      </c>
      <c r="ER4557">
        <v>1.30706E-2</v>
      </c>
      <c r="ES4557">
        <v>-3.7348300000000001E-2</v>
      </c>
      <c r="ET4557">
        <v>0.2231311</v>
      </c>
      <c r="EU4557">
        <v>0.23475499999999999</v>
      </c>
      <c r="EV4557">
        <v>-0.17476510000000001</v>
      </c>
      <c r="EW4557">
        <v>-8.7151999999999993E-2</v>
      </c>
      <c r="EX4557">
        <v>-3.4031400000000003E-2</v>
      </c>
      <c r="EY4557">
        <v>78.309989999999999</v>
      </c>
      <c r="EZ4557">
        <v>76.249260000000007</v>
      </c>
      <c r="FA4557">
        <v>75.374279999999999</v>
      </c>
      <c r="FB4557">
        <v>73.999539999999996</v>
      </c>
      <c r="FC4557">
        <v>72.624679999999998</v>
      </c>
      <c r="FD4557">
        <v>72.187139999999999</v>
      </c>
      <c r="FE4557">
        <v>70.812629999999999</v>
      </c>
      <c r="FF4557">
        <v>71.875320000000002</v>
      </c>
      <c r="FG4557">
        <v>75.875320000000002</v>
      </c>
      <c r="FH4557">
        <v>80.50103</v>
      </c>
      <c r="FI4557">
        <v>84.002979999999994</v>
      </c>
      <c r="FJ4557">
        <v>87.753950000000003</v>
      </c>
      <c r="FK4557">
        <v>92.565550000000002</v>
      </c>
      <c r="FL4557">
        <v>96.126630000000006</v>
      </c>
      <c r="FM4557">
        <v>99.125029999999995</v>
      </c>
      <c r="FN4557">
        <v>100.7488</v>
      </c>
      <c r="FO4557">
        <v>101.7471</v>
      </c>
      <c r="FP4557">
        <v>102.1199</v>
      </c>
      <c r="FQ4557">
        <v>101.11839999999999</v>
      </c>
      <c r="FR4557">
        <v>98.179810000000003</v>
      </c>
      <c r="FS4557">
        <v>93.430899999999994</v>
      </c>
      <c r="FT4557">
        <v>90.618840000000006</v>
      </c>
      <c r="FU4557">
        <v>85.683819999999997</v>
      </c>
      <c r="FV4557">
        <v>82.123199999999997</v>
      </c>
      <c r="FW4557">
        <v>0.1868919</v>
      </c>
      <c r="FX4557">
        <v>1.7296700000000002E-2</v>
      </c>
      <c r="FY4557">
        <v>1.7296700000000002E-2</v>
      </c>
      <c r="FZ4557">
        <v>0</v>
      </c>
      <c r="GA4557">
        <v>0</v>
      </c>
    </row>
    <row r="4558" spans="1:183" x14ac:dyDescent="0.3">
      <c r="A4558" t="s">
        <v>65</v>
      </c>
      <c r="B4558" t="s">
        <v>53</v>
      </c>
      <c r="C4558" t="s">
        <v>54</v>
      </c>
      <c r="D4558" s="6">
        <v>44790</v>
      </c>
      <c r="E4558" s="46">
        <v>17</v>
      </c>
      <c r="F4558">
        <v>19</v>
      </c>
      <c r="G4558">
        <v>18</v>
      </c>
      <c r="H4558">
        <v>19</v>
      </c>
      <c r="I4558">
        <v>3895</v>
      </c>
      <c r="J4558">
        <v>66395</v>
      </c>
      <c r="K4558">
        <v>1.5577589999999999</v>
      </c>
      <c r="L4558">
        <v>1.3230599999999999</v>
      </c>
      <c r="M4558">
        <v>1.1744559999999999</v>
      </c>
      <c r="N4558">
        <v>1.064295</v>
      </c>
      <c r="O4558">
        <v>0.98640470000000002</v>
      </c>
      <c r="P4558">
        <v>0.96396850000000001</v>
      </c>
      <c r="Q4558">
        <v>0.99137960000000003</v>
      </c>
      <c r="R4558">
        <v>0.95113179999999997</v>
      </c>
      <c r="S4558">
        <v>0.91380439999999996</v>
      </c>
      <c r="T4558">
        <v>0.9500866</v>
      </c>
      <c r="U4558">
        <v>1.048257</v>
      </c>
      <c r="V4558">
        <v>1.176053</v>
      </c>
      <c r="W4558">
        <v>1.337221</v>
      </c>
      <c r="X4558">
        <v>1.6184270000000001</v>
      </c>
      <c r="Y4558">
        <v>1.80505</v>
      </c>
      <c r="Z4558">
        <v>1.9617530000000001</v>
      </c>
      <c r="AA4558">
        <v>1.9440059999999999</v>
      </c>
      <c r="AB4558">
        <v>2.1655000000000002</v>
      </c>
      <c r="AC4558">
        <v>2.4151319999999998</v>
      </c>
      <c r="AD4558">
        <v>2.4302359999999998</v>
      </c>
      <c r="AE4558">
        <v>2.3556789999999999</v>
      </c>
      <c r="AF4558">
        <v>2.1580349999999999</v>
      </c>
      <c r="AG4558">
        <v>1.7833460000000001</v>
      </c>
      <c r="AH4558">
        <v>1.45306</v>
      </c>
      <c r="AI4558">
        <v>-4.3578800000000001E-2</v>
      </c>
      <c r="AJ4558">
        <v>-5.4224099999999997E-2</v>
      </c>
      <c r="AK4558">
        <v>-3.3008500000000003E-2</v>
      </c>
      <c r="AL4558">
        <v>-3.2410300000000003E-2</v>
      </c>
      <c r="AM4558">
        <v>-3.39782E-2</v>
      </c>
      <c r="AN4558">
        <v>-4.2172300000000003E-2</v>
      </c>
      <c r="AO4558">
        <v>-3.5203999999999999E-2</v>
      </c>
      <c r="AP4558">
        <v>-3.46331E-2</v>
      </c>
      <c r="AQ4558">
        <v>-5.0907800000000003E-2</v>
      </c>
      <c r="AR4558">
        <v>-6.9176699999999994E-2</v>
      </c>
      <c r="AS4558">
        <v>-5.7972099999999999E-2</v>
      </c>
      <c r="AT4558">
        <v>-6.7109500000000002E-2</v>
      </c>
      <c r="AU4558">
        <v>-7.0389699999999999E-2</v>
      </c>
      <c r="AV4558">
        <v>-7.7333899999999997E-2</v>
      </c>
      <c r="AW4558">
        <v>-8.0206E-2</v>
      </c>
      <c r="AX4558">
        <v>-6.68657E-2</v>
      </c>
      <c r="AY4558">
        <v>3.2201899999999999E-2</v>
      </c>
      <c r="AZ4558">
        <v>5.3715499999999999E-2</v>
      </c>
      <c r="BA4558">
        <v>8.8210800000000006E-2</v>
      </c>
      <c r="BB4558">
        <v>-0.2412079</v>
      </c>
      <c r="BC4558">
        <v>-9.3729999999999994E-2</v>
      </c>
      <c r="BD4558">
        <v>-2.5934499999999999E-2</v>
      </c>
      <c r="BE4558">
        <v>-1.67695E-2</v>
      </c>
      <c r="BF4558">
        <v>-5.7216999999999997E-3</v>
      </c>
      <c r="BG4558">
        <v>-2.8555199999999999E-2</v>
      </c>
      <c r="BH4558">
        <v>-4.0730200000000001E-2</v>
      </c>
      <c r="BI4558">
        <v>-2.0689900000000001E-2</v>
      </c>
      <c r="BJ4558">
        <v>-2.1296900000000001E-2</v>
      </c>
      <c r="BK4558">
        <v>-2.4075099999999999E-2</v>
      </c>
      <c r="BL4558">
        <v>-3.2796400000000003E-2</v>
      </c>
      <c r="BM4558">
        <v>-2.5609199999999999E-2</v>
      </c>
      <c r="BN4558">
        <v>-2.3996199999999999E-2</v>
      </c>
      <c r="BO4558">
        <v>-3.8189000000000001E-2</v>
      </c>
      <c r="BP4558">
        <v>-5.5478E-2</v>
      </c>
      <c r="BQ4558">
        <v>-4.33411E-2</v>
      </c>
      <c r="BR4558">
        <v>-5.1131700000000002E-2</v>
      </c>
      <c r="BS4558">
        <v>-5.3866499999999998E-2</v>
      </c>
      <c r="BT4558">
        <v>-5.81302E-2</v>
      </c>
      <c r="BU4558">
        <v>-5.9040599999999999E-2</v>
      </c>
      <c r="BV4558">
        <v>-4.48613E-2</v>
      </c>
      <c r="BW4558">
        <v>5.1863199999999998E-2</v>
      </c>
      <c r="BX4558">
        <v>7.2638900000000006E-2</v>
      </c>
      <c r="BY4558">
        <v>0.1071402</v>
      </c>
      <c r="BZ4558">
        <v>-0.2221012</v>
      </c>
      <c r="CA4558">
        <v>-7.5650099999999998E-2</v>
      </c>
      <c r="CB4558">
        <v>-9.2446999999999998E-3</v>
      </c>
      <c r="CC4558">
        <v>-1.4598E-3</v>
      </c>
      <c r="CD4558">
        <v>7.8695999999999992E-3</v>
      </c>
      <c r="CE4558">
        <v>-1.81499E-2</v>
      </c>
      <c r="CF4558">
        <v>-3.1384299999999997E-2</v>
      </c>
      <c r="CG4558">
        <v>-1.21581E-2</v>
      </c>
      <c r="CH4558">
        <v>-1.35998E-2</v>
      </c>
      <c r="CI4558">
        <v>-1.7216200000000001E-2</v>
      </c>
      <c r="CJ4558">
        <v>-2.6302699999999998E-2</v>
      </c>
      <c r="CK4558">
        <v>-1.8963899999999999E-2</v>
      </c>
      <c r="CL4558">
        <v>-1.6629100000000001E-2</v>
      </c>
      <c r="CM4558">
        <v>-2.938E-2</v>
      </c>
      <c r="CN4558">
        <v>-4.5990400000000001E-2</v>
      </c>
      <c r="CO4558">
        <v>-3.32077E-2</v>
      </c>
      <c r="CP4558">
        <v>-4.0065499999999997E-2</v>
      </c>
      <c r="CQ4558">
        <v>-4.2422500000000002E-2</v>
      </c>
      <c r="CR4558">
        <v>-4.48297E-2</v>
      </c>
      <c r="CS4558">
        <v>-4.43816E-2</v>
      </c>
      <c r="CT4558">
        <v>-2.9621100000000001E-2</v>
      </c>
      <c r="CU4558">
        <v>6.5480499999999997E-2</v>
      </c>
      <c r="CV4558">
        <v>8.5745100000000005E-2</v>
      </c>
      <c r="CW4558">
        <v>0.1202507</v>
      </c>
      <c r="CX4558">
        <v>-0.2088679</v>
      </c>
      <c r="CY4558">
        <v>-6.3128100000000006E-2</v>
      </c>
      <c r="CZ4558">
        <v>2.3146E-3</v>
      </c>
      <c r="DA4558">
        <v>9.1436999999999994E-3</v>
      </c>
      <c r="DB4558">
        <v>1.72829E-2</v>
      </c>
      <c r="DC4558">
        <v>-7.7447000000000002E-3</v>
      </c>
      <c r="DD4558">
        <v>-2.2038499999999999E-2</v>
      </c>
      <c r="DE4558">
        <v>-3.6262999999999998E-3</v>
      </c>
      <c r="DF4558">
        <v>-5.9027000000000003E-3</v>
      </c>
      <c r="DG4558">
        <v>-1.03573E-2</v>
      </c>
      <c r="DH4558">
        <v>-1.98091E-2</v>
      </c>
      <c r="DI4558">
        <v>-1.2318600000000001E-2</v>
      </c>
      <c r="DJ4558">
        <v>-9.2619999999999994E-3</v>
      </c>
      <c r="DK4558">
        <v>-2.0570999999999999E-2</v>
      </c>
      <c r="DL4558">
        <v>-3.6502699999999999E-2</v>
      </c>
      <c r="DM4558">
        <v>-2.3074299999999999E-2</v>
      </c>
      <c r="DN4558">
        <v>-2.8999199999999999E-2</v>
      </c>
      <c r="DO4558">
        <v>-3.0978599999999998E-2</v>
      </c>
      <c r="DP4558">
        <v>-3.1529300000000003E-2</v>
      </c>
      <c r="DQ4558">
        <v>-2.9722499999999999E-2</v>
      </c>
      <c r="DR4558">
        <v>-1.4381E-2</v>
      </c>
      <c r="DS4558">
        <v>7.9097899999999999E-2</v>
      </c>
      <c r="DT4558">
        <v>9.8851400000000006E-2</v>
      </c>
      <c r="DU4558">
        <v>0.13336110000000001</v>
      </c>
      <c r="DV4558">
        <v>-0.19563459999999999</v>
      </c>
      <c r="DW4558">
        <v>-5.0605999999999998E-2</v>
      </c>
      <c r="DX4558">
        <v>1.38739E-2</v>
      </c>
      <c r="DY4558">
        <v>1.9747199999999999E-2</v>
      </c>
      <c r="DZ4558">
        <v>2.66962E-2</v>
      </c>
      <c r="EA4558">
        <v>7.2788999999999996E-3</v>
      </c>
      <c r="EB4558">
        <v>-8.5445999999999994E-3</v>
      </c>
      <c r="EC4558">
        <v>8.6923E-3</v>
      </c>
      <c r="ED4558">
        <v>5.2106000000000001E-3</v>
      </c>
      <c r="EE4558">
        <v>-4.5409999999999998E-4</v>
      </c>
      <c r="EF4558">
        <v>-1.04332E-2</v>
      </c>
      <c r="EG4558">
        <v>-2.7236999999999999E-3</v>
      </c>
      <c r="EH4558">
        <v>1.3749000000000001E-3</v>
      </c>
      <c r="EI4558">
        <v>-7.8522000000000002E-3</v>
      </c>
      <c r="EJ4558">
        <v>-2.2804100000000001E-2</v>
      </c>
      <c r="EK4558">
        <v>-8.4433000000000008E-3</v>
      </c>
      <c r="EL4558">
        <v>-1.3021400000000001E-2</v>
      </c>
      <c r="EM4558">
        <v>-1.4455300000000001E-2</v>
      </c>
      <c r="EN4558">
        <v>-1.23255E-2</v>
      </c>
      <c r="EO4558">
        <v>-8.5570999999999998E-3</v>
      </c>
      <c r="EP4558">
        <v>7.6233999999999998E-3</v>
      </c>
      <c r="EQ4558">
        <v>9.8759100000000002E-2</v>
      </c>
      <c r="ER4558">
        <v>0.1177747</v>
      </c>
      <c r="ES4558">
        <v>0.1522906</v>
      </c>
      <c r="ET4558">
        <v>-0.17652789999999999</v>
      </c>
      <c r="EU4558">
        <v>-3.2526199999999998E-2</v>
      </c>
      <c r="EV4558">
        <v>3.0563699999999999E-2</v>
      </c>
      <c r="EW4558">
        <v>3.5056900000000002E-2</v>
      </c>
      <c r="EX4558">
        <v>4.02876E-2</v>
      </c>
      <c r="EY4558">
        <v>81.63288</v>
      </c>
      <c r="EZ4558">
        <v>81.070120000000003</v>
      </c>
      <c r="FA4558">
        <v>78.881330000000005</v>
      </c>
      <c r="FB4558">
        <v>77.068049999999999</v>
      </c>
      <c r="FC4558">
        <v>77.005809999999997</v>
      </c>
      <c r="FD4558">
        <v>78.755809999999997</v>
      </c>
      <c r="FE4558">
        <v>76.943049999999999</v>
      </c>
      <c r="FF4558">
        <v>77.129649999999998</v>
      </c>
      <c r="FG4558">
        <v>79.816500000000005</v>
      </c>
      <c r="FH4558">
        <v>82.689440000000005</v>
      </c>
      <c r="FI4558">
        <v>84.374610000000004</v>
      </c>
      <c r="FJ4558">
        <v>87.686080000000004</v>
      </c>
      <c r="FK4558">
        <v>89.811599999999999</v>
      </c>
      <c r="FL4558">
        <v>89.874610000000004</v>
      </c>
      <c r="FM4558">
        <v>89.812759999999997</v>
      </c>
      <c r="FN4558">
        <v>88.813270000000003</v>
      </c>
      <c r="FO4558">
        <v>89.377579999999995</v>
      </c>
      <c r="FP4558">
        <v>91.629779999999997</v>
      </c>
      <c r="FQ4558">
        <v>91.882490000000004</v>
      </c>
      <c r="FR4558">
        <v>88.571539999999999</v>
      </c>
      <c r="FS4558">
        <v>85.946799999999996</v>
      </c>
      <c r="FT4558">
        <v>83.195250000000001</v>
      </c>
      <c r="FU4558">
        <v>80.006460000000004</v>
      </c>
      <c r="FV4558">
        <v>78.130809999999997</v>
      </c>
      <c r="FW4558">
        <v>0.2080427</v>
      </c>
      <c r="FX4558">
        <v>1.46211E-2</v>
      </c>
      <c r="FY4558">
        <v>1.7675400000000001E-2</v>
      </c>
      <c r="FZ4558">
        <v>0</v>
      </c>
      <c r="GA4558">
        <v>0</v>
      </c>
    </row>
    <row r="4559" spans="1:183" x14ac:dyDescent="0.3">
      <c r="A4559" t="s">
        <v>65</v>
      </c>
      <c r="B4559" t="s">
        <v>53</v>
      </c>
      <c r="C4559" t="s">
        <v>54</v>
      </c>
      <c r="D4559" s="6">
        <v>44792</v>
      </c>
      <c r="FZ4559">
        <v>0</v>
      </c>
      <c r="GA4559">
        <v>1</v>
      </c>
    </row>
    <row r="4560" spans="1:183" x14ac:dyDescent="0.3">
      <c r="A4560" t="s">
        <v>65</v>
      </c>
      <c r="B4560" t="s">
        <v>53</v>
      </c>
      <c r="C4560" t="s">
        <v>54</v>
      </c>
      <c r="D4560" s="6">
        <v>44806</v>
      </c>
      <c r="FZ4560">
        <v>0</v>
      </c>
      <c r="GA4560">
        <v>1</v>
      </c>
    </row>
    <row r="4561" spans="1:183" x14ac:dyDescent="0.3">
      <c r="A4561" t="s">
        <v>65</v>
      </c>
      <c r="B4561" t="s">
        <v>53</v>
      </c>
      <c r="C4561" t="s">
        <v>54</v>
      </c>
      <c r="D4561" s="6">
        <v>44809</v>
      </c>
      <c r="E4561" s="46">
        <v>19</v>
      </c>
      <c r="F4561">
        <v>22</v>
      </c>
      <c r="G4561">
        <v>19</v>
      </c>
      <c r="H4561">
        <v>20</v>
      </c>
      <c r="I4561">
        <v>4328</v>
      </c>
      <c r="J4561">
        <v>66062</v>
      </c>
      <c r="K4561">
        <v>1.484467</v>
      </c>
      <c r="L4561">
        <v>1.2688489999999999</v>
      </c>
      <c r="M4561">
        <v>1.1019680000000001</v>
      </c>
      <c r="N4561">
        <v>0.99675060000000004</v>
      </c>
      <c r="O4561">
        <v>0.92224819999999996</v>
      </c>
      <c r="P4561">
        <v>0.90279529999999997</v>
      </c>
      <c r="Q4561">
        <v>0.91878009999999999</v>
      </c>
      <c r="R4561">
        <v>0.89706799999999998</v>
      </c>
      <c r="S4561">
        <v>0.95737079999999997</v>
      </c>
      <c r="T4561">
        <v>1.089798</v>
      </c>
      <c r="U4561">
        <v>1.3287519999999999</v>
      </c>
      <c r="V4561">
        <v>1.6290370000000001</v>
      </c>
      <c r="W4561">
        <v>1.9350909999999999</v>
      </c>
      <c r="X4561">
        <v>2.2695479999999999</v>
      </c>
      <c r="Y4561">
        <v>2.6028560000000001</v>
      </c>
      <c r="Z4561">
        <v>2.9578540000000002</v>
      </c>
      <c r="AA4561">
        <v>3.2741690000000001</v>
      </c>
      <c r="AB4561">
        <v>3.5450219999999999</v>
      </c>
      <c r="AC4561">
        <v>3.6790340000000001</v>
      </c>
      <c r="AD4561">
        <v>3.5196939999999999</v>
      </c>
      <c r="AE4561">
        <v>3.3438680000000001</v>
      </c>
      <c r="AF4561">
        <v>3.0236000000000001</v>
      </c>
      <c r="AG4561">
        <v>2.5574970000000001</v>
      </c>
      <c r="AH4561">
        <v>2.1720630000000001</v>
      </c>
      <c r="AI4561">
        <v>-3.1893499999999998E-2</v>
      </c>
      <c r="AJ4561">
        <v>-4.8277800000000003E-2</v>
      </c>
      <c r="AK4561">
        <v>-4.9414800000000002E-2</v>
      </c>
      <c r="AL4561">
        <v>-2.5589899999999999E-2</v>
      </c>
      <c r="AM4561">
        <v>-2.7059099999999999E-2</v>
      </c>
      <c r="AN4561">
        <v>-4.7866000000000002E-3</v>
      </c>
      <c r="AO4561">
        <v>-5.1847999999999998E-3</v>
      </c>
      <c r="AP4561">
        <v>-1.0318900000000001E-2</v>
      </c>
      <c r="AQ4561">
        <v>-8.6323000000000007E-3</v>
      </c>
      <c r="AR4561">
        <v>-4.3758199999999997E-2</v>
      </c>
      <c r="AS4561">
        <v>-5.8589500000000003E-2</v>
      </c>
      <c r="AT4561">
        <v>-2.9130199999999998E-2</v>
      </c>
      <c r="AU4561">
        <v>-6.7210699999999998E-2</v>
      </c>
      <c r="AV4561">
        <v>-4.6814700000000001E-2</v>
      </c>
      <c r="AW4561">
        <v>-0.1058854</v>
      </c>
      <c r="AX4561">
        <v>-0.12239899999999999</v>
      </c>
      <c r="AY4561">
        <v>-0.12662209999999999</v>
      </c>
      <c r="AZ4561">
        <v>-0.1234008</v>
      </c>
      <c r="BA4561">
        <v>0.2561987</v>
      </c>
      <c r="BB4561">
        <v>0.25841720000000001</v>
      </c>
      <c r="BC4561">
        <v>0.1717233</v>
      </c>
      <c r="BD4561">
        <v>-4.7998800000000001E-2</v>
      </c>
      <c r="BE4561">
        <v>-0.22018579999999999</v>
      </c>
      <c r="BF4561">
        <v>-0.1151749</v>
      </c>
      <c r="BG4561">
        <v>-1.6768600000000002E-2</v>
      </c>
      <c r="BH4561">
        <v>-3.42714E-2</v>
      </c>
      <c r="BI4561">
        <v>-3.6766500000000001E-2</v>
      </c>
      <c r="BJ4561">
        <v>-1.44995E-2</v>
      </c>
      <c r="BK4561">
        <v>-1.6878899999999999E-2</v>
      </c>
      <c r="BL4561">
        <v>4.7410000000000004E-3</v>
      </c>
      <c r="BM4561">
        <v>4.4174000000000001E-3</v>
      </c>
      <c r="BN4561">
        <v>4.4519999999999998E-4</v>
      </c>
      <c r="BO4561">
        <v>3.9474999999999996E-3</v>
      </c>
      <c r="BP4561">
        <v>-2.9229600000000001E-2</v>
      </c>
      <c r="BQ4561">
        <v>-4.20115E-2</v>
      </c>
      <c r="BR4561">
        <v>-1.0528900000000001E-2</v>
      </c>
      <c r="BS4561">
        <v>-4.7100499999999997E-2</v>
      </c>
      <c r="BT4561">
        <v>-2.55032E-2</v>
      </c>
      <c r="BU4561">
        <v>-8.4083000000000005E-2</v>
      </c>
      <c r="BV4561">
        <v>-0.1004265</v>
      </c>
      <c r="BW4561">
        <v>-0.1042628</v>
      </c>
      <c r="BX4561">
        <v>-0.1004475</v>
      </c>
      <c r="BY4561">
        <v>0.27889219999999998</v>
      </c>
      <c r="BZ4561">
        <v>0.2800608</v>
      </c>
      <c r="CA4561">
        <v>0.19270780000000001</v>
      </c>
      <c r="CB4561">
        <v>-2.7624099999999999E-2</v>
      </c>
      <c r="CC4561">
        <v>-0.19999259999999999</v>
      </c>
      <c r="CD4561">
        <v>-9.6439700000000003E-2</v>
      </c>
      <c r="CE4561">
        <v>-6.2931000000000003E-3</v>
      </c>
      <c r="CF4561">
        <v>-2.4570600000000001E-2</v>
      </c>
      <c r="CG4561">
        <v>-2.8006300000000001E-2</v>
      </c>
      <c r="CH4561">
        <v>-6.8183999999999996E-3</v>
      </c>
      <c r="CI4561">
        <v>-9.8280999999999993E-3</v>
      </c>
      <c r="CJ4561">
        <v>1.1339800000000001E-2</v>
      </c>
      <c r="CK4561">
        <v>1.10679E-2</v>
      </c>
      <c r="CL4561">
        <v>7.9003000000000007E-3</v>
      </c>
      <c r="CM4561">
        <v>1.2660299999999999E-2</v>
      </c>
      <c r="CN4561">
        <v>-1.9167199999999999E-2</v>
      </c>
      <c r="CO4561">
        <v>-3.05296E-2</v>
      </c>
      <c r="CP4561">
        <v>2.3543000000000001E-3</v>
      </c>
      <c r="CQ4561">
        <v>-3.3172199999999999E-2</v>
      </c>
      <c r="CR4561">
        <v>-1.07429E-2</v>
      </c>
      <c r="CS4561">
        <v>-6.8982699999999994E-2</v>
      </c>
      <c r="CT4561">
        <v>-8.5208400000000004E-2</v>
      </c>
      <c r="CU4561">
        <v>-8.8776800000000003E-2</v>
      </c>
      <c r="CV4561">
        <v>-8.4550100000000003E-2</v>
      </c>
      <c r="CW4561">
        <v>0.29460960000000003</v>
      </c>
      <c r="CX4561">
        <v>0.29505110000000001</v>
      </c>
      <c r="CY4561">
        <v>0.2072415</v>
      </c>
      <c r="CZ4561">
        <v>-1.3512700000000001E-2</v>
      </c>
      <c r="DA4561">
        <v>-0.1860069</v>
      </c>
      <c r="DB4561">
        <v>-8.3463800000000005E-2</v>
      </c>
      <c r="DC4561">
        <v>4.1822999999999999E-3</v>
      </c>
      <c r="DD4561">
        <v>-1.4869800000000001E-2</v>
      </c>
      <c r="DE4561">
        <v>-1.9246099999999999E-2</v>
      </c>
      <c r="DF4561">
        <v>8.6280000000000005E-4</v>
      </c>
      <c r="DG4561">
        <v>-2.7772999999999999E-3</v>
      </c>
      <c r="DH4561">
        <v>1.7938599999999999E-2</v>
      </c>
      <c r="DI4561">
        <v>1.7718399999999999E-2</v>
      </c>
      <c r="DJ4561">
        <v>1.5355499999999999E-2</v>
      </c>
      <c r="DK4561">
        <v>2.1373E-2</v>
      </c>
      <c r="DL4561">
        <v>-9.1047999999999997E-3</v>
      </c>
      <c r="DM4561">
        <v>-1.9047700000000001E-2</v>
      </c>
      <c r="DN4561">
        <v>1.5237499999999999E-2</v>
      </c>
      <c r="DO4561">
        <v>-1.9243900000000001E-2</v>
      </c>
      <c r="DP4561">
        <v>4.0172999999999997E-3</v>
      </c>
      <c r="DQ4561">
        <v>-5.38825E-2</v>
      </c>
      <c r="DR4561">
        <v>-6.9990300000000005E-2</v>
      </c>
      <c r="DS4561">
        <v>-7.3290800000000003E-2</v>
      </c>
      <c r="DT4561">
        <v>-6.8652599999999994E-2</v>
      </c>
      <c r="DU4561">
        <v>0.31032710000000002</v>
      </c>
      <c r="DV4561">
        <v>0.31004130000000002</v>
      </c>
      <c r="DW4561">
        <v>0.22177530000000001</v>
      </c>
      <c r="DX4561">
        <v>5.9869999999999997E-4</v>
      </c>
      <c r="DY4561">
        <v>-0.17202110000000001</v>
      </c>
      <c r="DZ4561">
        <v>-7.0487800000000003E-2</v>
      </c>
      <c r="EA4561">
        <v>1.93072E-2</v>
      </c>
      <c r="EB4561">
        <v>-8.6350000000000001E-4</v>
      </c>
      <c r="EC4561">
        <v>-6.5978E-3</v>
      </c>
      <c r="ED4561">
        <v>1.1953200000000001E-2</v>
      </c>
      <c r="EE4561">
        <v>7.4029999999999999E-3</v>
      </c>
      <c r="EF4561">
        <v>2.74662E-2</v>
      </c>
      <c r="EG4561">
        <v>2.73206E-2</v>
      </c>
      <c r="EH4561">
        <v>2.61195E-2</v>
      </c>
      <c r="EI4561">
        <v>3.3952799999999998E-2</v>
      </c>
      <c r="EJ4561">
        <v>5.4237E-3</v>
      </c>
      <c r="EK4561">
        <v>-2.4696000000000002E-3</v>
      </c>
      <c r="EL4561">
        <v>3.3838899999999998E-2</v>
      </c>
      <c r="EM4561">
        <v>8.6629999999999997E-4</v>
      </c>
      <c r="EN4561">
        <v>2.5328799999999999E-2</v>
      </c>
      <c r="EO4561">
        <v>-3.20801E-2</v>
      </c>
      <c r="EP4561">
        <v>-4.8017799999999999E-2</v>
      </c>
      <c r="EQ4561">
        <v>-5.0931499999999998E-2</v>
      </c>
      <c r="ER4561">
        <v>-4.5699299999999998E-2</v>
      </c>
      <c r="ES4561">
        <v>0.3330206</v>
      </c>
      <c r="ET4561">
        <v>0.3316849</v>
      </c>
      <c r="EU4561">
        <v>0.2427598</v>
      </c>
      <c r="EV4561">
        <v>2.09734E-2</v>
      </c>
      <c r="EW4561">
        <v>-0.15182799999999999</v>
      </c>
      <c r="EX4561">
        <v>-5.1752699999999999E-2</v>
      </c>
      <c r="EY4561">
        <v>83.736459999999994</v>
      </c>
      <c r="EZ4561">
        <v>82.172749999999994</v>
      </c>
      <c r="FA4561">
        <v>80.554990000000004</v>
      </c>
      <c r="FB4561">
        <v>78.927570000000003</v>
      </c>
      <c r="FC4561">
        <v>78.491050000000001</v>
      </c>
      <c r="FD4561">
        <v>77.618459999999999</v>
      </c>
      <c r="FE4561">
        <v>76.373170000000002</v>
      </c>
      <c r="FF4561">
        <v>75.319580000000002</v>
      </c>
      <c r="FG4561">
        <v>79.701809999999995</v>
      </c>
      <c r="FH4561">
        <v>85.329229999999995</v>
      </c>
      <c r="FI4561">
        <v>89.701809999999995</v>
      </c>
      <c r="FJ4561">
        <v>94.137640000000005</v>
      </c>
      <c r="FK4561">
        <v>98.76482</v>
      </c>
      <c r="FL4561">
        <v>101.2012</v>
      </c>
      <c r="FM4561">
        <v>104.191</v>
      </c>
      <c r="FN4561">
        <v>106.37220000000001</v>
      </c>
      <c r="FO4561">
        <v>107.7448</v>
      </c>
      <c r="FP4561">
        <v>107.6812</v>
      </c>
      <c r="FQ4561">
        <v>106.1174</v>
      </c>
      <c r="FR4561">
        <v>102.5536</v>
      </c>
      <c r="FS4561">
        <v>99.416759999999996</v>
      </c>
      <c r="FT4561">
        <v>95.725650000000002</v>
      </c>
      <c r="FU4561">
        <v>92.544290000000004</v>
      </c>
      <c r="FV4561">
        <v>91.108230000000006</v>
      </c>
      <c r="FW4561">
        <v>0.26016739999999999</v>
      </c>
      <c r="FX4561">
        <v>1.41592E-2</v>
      </c>
      <c r="FY4561">
        <v>2.0709100000000001E-2</v>
      </c>
      <c r="FZ4561">
        <v>0</v>
      </c>
      <c r="GA4561">
        <v>0</v>
      </c>
    </row>
    <row r="4562" spans="1:183" x14ac:dyDescent="0.3">
      <c r="A4562" t="s">
        <v>65</v>
      </c>
      <c r="B4562" t="s">
        <v>53</v>
      </c>
      <c r="C4562" t="s">
        <v>54</v>
      </c>
      <c r="D4562" s="6">
        <v>44810</v>
      </c>
      <c r="E4562" s="46">
        <v>18</v>
      </c>
      <c r="F4562">
        <v>21</v>
      </c>
      <c r="G4562">
        <v>18</v>
      </c>
      <c r="H4562">
        <v>20</v>
      </c>
      <c r="I4562">
        <v>4323</v>
      </c>
      <c r="J4562">
        <v>65981</v>
      </c>
      <c r="K4562">
        <v>1.8659589999999999</v>
      </c>
      <c r="L4562">
        <v>1.6274960000000001</v>
      </c>
      <c r="M4562">
        <v>1.4795400000000001</v>
      </c>
      <c r="N4562">
        <v>1.3554600000000001</v>
      </c>
      <c r="O4562">
        <v>1.249484</v>
      </c>
      <c r="P4562">
        <v>1.2062649999999999</v>
      </c>
      <c r="Q4562">
        <v>1.2196800000000001</v>
      </c>
      <c r="R4562">
        <v>1.2197849999999999</v>
      </c>
      <c r="S4562">
        <v>1.1966129999999999</v>
      </c>
      <c r="T4562">
        <v>1.3007120000000001</v>
      </c>
      <c r="U4562">
        <v>1.5529930000000001</v>
      </c>
      <c r="V4562">
        <v>1.873853</v>
      </c>
      <c r="W4562">
        <v>2.205057</v>
      </c>
      <c r="X4562">
        <v>2.509458</v>
      </c>
      <c r="Y4562">
        <v>2.840811</v>
      </c>
      <c r="Z4562">
        <v>3.199303</v>
      </c>
      <c r="AA4562">
        <v>3.5209239999999999</v>
      </c>
      <c r="AB4562">
        <v>3.785568</v>
      </c>
      <c r="AC4562">
        <v>3.7458960000000001</v>
      </c>
      <c r="AD4562">
        <v>3.630585</v>
      </c>
      <c r="AE4562">
        <v>3.4381659999999998</v>
      </c>
      <c r="AF4562">
        <v>3.16032</v>
      </c>
      <c r="AG4562">
        <v>2.7693140000000001</v>
      </c>
      <c r="AH4562">
        <v>2.325002</v>
      </c>
      <c r="AI4562">
        <v>-0.16188430000000001</v>
      </c>
      <c r="AJ4562">
        <v>-0.12630279999999999</v>
      </c>
      <c r="AK4562">
        <v>-8.3082900000000001E-2</v>
      </c>
      <c r="AL4562">
        <v>-2.9299499999999999E-2</v>
      </c>
      <c r="AM4562">
        <v>-2.7597099999999999E-2</v>
      </c>
      <c r="AN4562">
        <v>-1.5051200000000001E-2</v>
      </c>
      <c r="AO4562">
        <v>-3.7024099999999997E-2</v>
      </c>
      <c r="AP4562">
        <v>-6.0488500000000001E-2</v>
      </c>
      <c r="AQ4562">
        <v>-6.7824999999999996E-2</v>
      </c>
      <c r="AR4562">
        <v>-0.11473700000000001</v>
      </c>
      <c r="AS4562">
        <v>-0.1144715</v>
      </c>
      <c r="AT4562">
        <v>-9.6762799999999996E-2</v>
      </c>
      <c r="AU4562">
        <v>-0.1058457</v>
      </c>
      <c r="AV4562">
        <v>-0.15766810000000001</v>
      </c>
      <c r="AW4562">
        <v>-0.18752050000000001</v>
      </c>
      <c r="AX4562">
        <v>-0.20002449999999999</v>
      </c>
      <c r="AY4562">
        <v>-0.22361320000000001</v>
      </c>
      <c r="AZ4562">
        <v>0.1418605</v>
      </c>
      <c r="BA4562">
        <v>0.25207010000000002</v>
      </c>
      <c r="BB4562">
        <v>0.219725</v>
      </c>
      <c r="BC4562">
        <v>-3.2134999999999997E-2</v>
      </c>
      <c r="BD4562">
        <v>-0.3010043</v>
      </c>
      <c r="BE4562">
        <v>-0.2120484</v>
      </c>
      <c r="BF4562">
        <v>-0.16765179999999999</v>
      </c>
      <c r="BG4562">
        <v>-0.14408850000000001</v>
      </c>
      <c r="BH4562">
        <v>-0.10974100000000001</v>
      </c>
      <c r="BI4562">
        <v>-6.7669699999999999E-2</v>
      </c>
      <c r="BJ4562">
        <v>-1.5388300000000001E-2</v>
      </c>
      <c r="BK4562">
        <v>-1.4555200000000001E-2</v>
      </c>
      <c r="BL4562">
        <v>-2.7136E-3</v>
      </c>
      <c r="BM4562">
        <v>-2.43523E-2</v>
      </c>
      <c r="BN4562">
        <v>-4.6142900000000001E-2</v>
      </c>
      <c r="BO4562">
        <v>-5.2321800000000002E-2</v>
      </c>
      <c r="BP4562">
        <v>-9.7746100000000002E-2</v>
      </c>
      <c r="BQ4562">
        <v>-9.5924200000000001E-2</v>
      </c>
      <c r="BR4562">
        <v>-7.6642399999999999E-2</v>
      </c>
      <c r="BS4562">
        <v>-8.4581699999999996E-2</v>
      </c>
      <c r="BT4562">
        <v>-0.13578309999999999</v>
      </c>
      <c r="BU4562">
        <v>-0.16502639999999999</v>
      </c>
      <c r="BV4562">
        <v>-0.17719260000000001</v>
      </c>
      <c r="BW4562">
        <v>-0.20024610000000001</v>
      </c>
      <c r="BX4562">
        <v>0.16590559999999999</v>
      </c>
      <c r="BY4562">
        <v>0.27673829999999999</v>
      </c>
      <c r="BZ4562">
        <v>0.24205460000000001</v>
      </c>
      <c r="CA4562">
        <v>-1.10049E-2</v>
      </c>
      <c r="CB4562">
        <v>-0.27964260000000002</v>
      </c>
      <c r="CC4562">
        <v>-0.1910907</v>
      </c>
      <c r="CD4562">
        <v>-0.14814250000000001</v>
      </c>
      <c r="CE4562">
        <v>-0.1317632</v>
      </c>
      <c r="CF4562">
        <v>-9.8270399999999994E-2</v>
      </c>
      <c r="CG4562">
        <v>-5.6994499999999997E-2</v>
      </c>
      <c r="CH4562">
        <v>-5.7533999999999997E-3</v>
      </c>
      <c r="CI4562">
        <v>-5.5224999999999996E-3</v>
      </c>
      <c r="CJ4562">
        <v>5.8313999999999996E-3</v>
      </c>
      <c r="CK4562">
        <v>-1.5575800000000001E-2</v>
      </c>
      <c r="CL4562">
        <v>-3.6207200000000002E-2</v>
      </c>
      <c r="CM4562">
        <v>-4.1584200000000002E-2</v>
      </c>
      <c r="CN4562">
        <v>-8.5978200000000005E-2</v>
      </c>
      <c r="CO4562">
        <v>-8.3078399999999997E-2</v>
      </c>
      <c r="CP4562">
        <v>-6.2707100000000002E-2</v>
      </c>
      <c r="CQ4562">
        <v>-6.9854299999999994E-2</v>
      </c>
      <c r="CR4562">
        <v>-0.1206257</v>
      </c>
      <c r="CS4562">
        <v>-0.1494471</v>
      </c>
      <c r="CT4562">
        <v>-0.16137940000000001</v>
      </c>
      <c r="CU4562">
        <v>-0.18406220000000001</v>
      </c>
      <c r="CV4562">
        <v>0.1825591</v>
      </c>
      <c r="CW4562">
        <v>0.29382330000000001</v>
      </c>
      <c r="CX4562">
        <v>0.25751990000000002</v>
      </c>
      <c r="CY4562">
        <v>3.6297E-3</v>
      </c>
      <c r="CZ4562">
        <v>-0.26484770000000002</v>
      </c>
      <c r="DA4562">
        <v>-0.1765755</v>
      </c>
      <c r="DB4562">
        <v>-0.13463040000000001</v>
      </c>
      <c r="DC4562">
        <v>-0.1194379</v>
      </c>
      <c r="DD4562">
        <v>-8.6799699999999994E-2</v>
      </c>
      <c r="DE4562">
        <v>-4.6319300000000001E-2</v>
      </c>
      <c r="DF4562">
        <v>3.8814000000000001E-3</v>
      </c>
      <c r="DG4562">
        <v>3.5102000000000002E-3</v>
      </c>
      <c r="DH4562">
        <v>1.43765E-2</v>
      </c>
      <c r="DI4562">
        <v>-6.7993000000000003E-3</v>
      </c>
      <c r="DJ4562">
        <v>-2.62715E-2</v>
      </c>
      <c r="DK4562">
        <v>-3.0846700000000001E-2</v>
      </c>
      <c r="DL4562">
        <v>-7.4210399999999996E-2</v>
      </c>
      <c r="DM4562">
        <v>-7.0232600000000006E-2</v>
      </c>
      <c r="DN4562">
        <v>-4.8771799999999997E-2</v>
      </c>
      <c r="DO4562">
        <v>-5.51269E-2</v>
      </c>
      <c r="DP4562">
        <v>-0.1054682</v>
      </c>
      <c r="DQ4562">
        <v>-0.13386780000000001</v>
      </c>
      <c r="DR4562">
        <v>-0.1455661</v>
      </c>
      <c r="DS4562">
        <v>-0.16787820000000001</v>
      </c>
      <c r="DT4562">
        <v>0.19921269999999999</v>
      </c>
      <c r="DU4562">
        <v>0.31090839999999997</v>
      </c>
      <c r="DV4562">
        <v>0.27298519999999998</v>
      </c>
      <c r="DW4562">
        <v>1.82644E-2</v>
      </c>
      <c r="DX4562">
        <v>-0.25005270000000002</v>
      </c>
      <c r="DY4562">
        <v>-0.16206039999999999</v>
      </c>
      <c r="DZ4562">
        <v>-0.1211183</v>
      </c>
      <c r="EA4562">
        <v>-0.1016422</v>
      </c>
      <c r="EB4562">
        <v>-7.0237900000000006E-2</v>
      </c>
      <c r="EC4562">
        <v>-3.0906099999999999E-2</v>
      </c>
      <c r="ED4562">
        <v>1.7792599999999999E-2</v>
      </c>
      <c r="EE4562">
        <v>1.6552000000000001E-2</v>
      </c>
      <c r="EF4562">
        <v>2.6714100000000001E-2</v>
      </c>
      <c r="EG4562">
        <v>5.8725000000000001E-3</v>
      </c>
      <c r="EH4562">
        <v>-1.19259E-2</v>
      </c>
      <c r="EI4562">
        <v>-1.53434E-2</v>
      </c>
      <c r="EJ4562">
        <v>-5.7219399999999997E-2</v>
      </c>
      <c r="EK4562">
        <v>-5.1685200000000001E-2</v>
      </c>
      <c r="EL4562">
        <v>-2.86514E-2</v>
      </c>
      <c r="EM4562">
        <v>-3.3862900000000001E-2</v>
      </c>
      <c r="EN4562">
        <v>-8.3583299999999999E-2</v>
      </c>
      <c r="EO4562">
        <v>-0.1113738</v>
      </c>
      <c r="EP4562">
        <v>-0.1227343</v>
      </c>
      <c r="EQ4562">
        <v>-0.1445111</v>
      </c>
      <c r="ER4562">
        <v>0.22325780000000001</v>
      </c>
      <c r="ES4562">
        <v>0.3355766</v>
      </c>
      <c r="ET4562">
        <v>0.29531479999999999</v>
      </c>
      <c r="EU4562">
        <v>3.9394400000000003E-2</v>
      </c>
      <c r="EV4562">
        <v>-0.22869110000000001</v>
      </c>
      <c r="EW4562">
        <v>-0.1411027</v>
      </c>
      <c r="EX4562">
        <v>-0.101609</v>
      </c>
      <c r="EY4562">
        <v>87.617369999999994</v>
      </c>
      <c r="EZ4562">
        <v>86.808220000000006</v>
      </c>
      <c r="FA4562">
        <v>86.499070000000003</v>
      </c>
      <c r="FB4562">
        <v>85.371560000000002</v>
      </c>
      <c r="FC4562">
        <v>83.116669999999999</v>
      </c>
      <c r="FD4562">
        <v>82.935839999999999</v>
      </c>
      <c r="FE4562">
        <v>82.063689999999994</v>
      </c>
      <c r="FF4562">
        <v>83.319050000000004</v>
      </c>
      <c r="FG4562">
        <v>89.073819999999998</v>
      </c>
      <c r="FH4562">
        <v>93.765839999999997</v>
      </c>
      <c r="FI4562">
        <v>97.074520000000007</v>
      </c>
      <c r="FJ4562">
        <v>100.3301</v>
      </c>
      <c r="FK4562">
        <v>103.70229999999999</v>
      </c>
      <c r="FL4562">
        <v>107.7552</v>
      </c>
      <c r="FM4562">
        <v>110.3723</v>
      </c>
      <c r="FN4562">
        <v>113.053</v>
      </c>
      <c r="FO4562">
        <v>112.11750000000001</v>
      </c>
      <c r="FP4562">
        <v>109.7457</v>
      </c>
      <c r="FQ4562">
        <v>106.0014</v>
      </c>
      <c r="FR4562">
        <v>100.1931</v>
      </c>
      <c r="FS4562">
        <v>95.001750000000001</v>
      </c>
      <c r="FT4562">
        <v>93.43759</v>
      </c>
      <c r="FU4562">
        <v>90.746740000000003</v>
      </c>
      <c r="FV4562">
        <v>88.055189999999996</v>
      </c>
      <c r="FW4562">
        <v>0.30127019999999999</v>
      </c>
      <c r="FX4562">
        <v>1.5245E-2</v>
      </c>
      <c r="FY4562">
        <v>1.8073100000000002E-2</v>
      </c>
      <c r="FZ4562">
        <v>0</v>
      </c>
      <c r="GA4562">
        <v>0</v>
      </c>
    </row>
    <row r="4563" spans="1:183" x14ac:dyDescent="0.3">
      <c r="A4563" t="s">
        <v>65</v>
      </c>
      <c r="B4563" t="s">
        <v>53</v>
      </c>
      <c r="C4563" t="s">
        <v>54</v>
      </c>
      <c r="D4563" s="6">
        <v>44811</v>
      </c>
      <c r="E4563" s="46">
        <v>17</v>
      </c>
      <c r="F4563">
        <v>20</v>
      </c>
      <c r="G4563">
        <v>17</v>
      </c>
      <c r="H4563">
        <v>20</v>
      </c>
      <c r="I4563">
        <v>4321</v>
      </c>
      <c r="J4563">
        <v>65923</v>
      </c>
      <c r="K4563">
        <v>1.962537</v>
      </c>
      <c r="L4563">
        <v>1.67652</v>
      </c>
      <c r="M4563">
        <v>1.472593</v>
      </c>
      <c r="N4563">
        <v>1.308997</v>
      </c>
      <c r="O4563">
        <v>1.2104239999999999</v>
      </c>
      <c r="P4563">
        <v>1.1635009999999999</v>
      </c>
      <c r="Q4563">
        <v>1.1926030000000001</v>
      </c>
      <c r="R4563">
        <v>1.1614519999999999</v>
      </c>
      <c r="S4563">
        <v>1.1285149999999999</v>
      </c>
      <c r="T4563">
        <v>1.211835</v>
      </c>
      <c r="U4563">
        <v>1.4033800000000001</v>
      </c>
      <c r="V4563">
        <v>1.6288720000000001</v>
      </c>
      <c r="W4563">
        <v>1.9287190000000001</v>
      </c>
      <c r="X4563">
        <v>2.2464940000000002</v>
      </c>
      <c r="Y4563">
        <v>2.5320619999999998</v>
      </c>
      <c r="Z4563">
        <v>2.8289650000000002</v>
      </c>
      <c r="AA4563">
        <v>3.0904639999999999</v>
      </c>
      <c r="AB4563">
        <v>3.30139</v>
      </c>
      <c r="AC4563">
        <v>3.407219</v>
      </c>
      <c r="AD4563">
        <v>3.2322790000000001</v>
      </c>
      <c r="AE4563">
        <v>3.0076399999999999</v>
      </c>
      <c r="AF4563">
        <v>2.7516530000000001</v>
      </c>
      <c r="AG4563">
        <v>2.3448730000000002</v>
      </c>
      <c r="AH4563">
        <v>1.9454100000000001</v>
      </c>
      <c r="AI4563">
        <v>-0.1494489</v>
      </c>
      <c r="AJ4563">
        <v>-0.116506</v>
      </c>
      <c r="AK4563">
        <v>-9.7715499999999997E-2</v>
      </c>
      <c r="AL4563">
        <v>-8.5110599999999995E-2</v>
      </c>
      <c r="AM4563">
        <v>-4.7251599999999998E-2</v>
      </c>
      <c r="AN4563">
        <v>-1.45769E-2</v>
      </c>
      <c r="AO4563">
        <v>-1.31033E-2</v>
      </c>
      <c r="AP4563">
        <v>-2.49395E-2</v>
      </c>
      <c r="AQ4563">
        <v>-6.7433000000000007E-2</v>
      </c>
      <c r="AR4563">
        <v>-8.8483999999999993E-2</v>
      </c>
      <c r="AS4563">
        <v>-7.7808500000000003E-2</v>
      </c>
      <c r="AT4563">
        <v>-8.8822799999999993E-2</v>
      </c>
      <c r="AU4563">
        <v>-9.3647499999999995E-2</v>
      </c>
      <c r="AV4563">
        <v>-0.1035865</v>
      </c>
      <c r="AW4563">
        <v>-0.14678579999999999</v>
      </c>
      <c r="AX4563">
        <v>-0.14812520000000001</v>
      </c>
      <c r="AY4563">
        <v>0.20358850000000001</v>
      </c>
      <c r="AZ4563">
        <v>0.24654010000000001</v>
      </c>
      <c r="BA4563">
        <v>0.26054329999999998</v>
      </c>
      <c r="BB4563">
        <v>0.18450810000000001</v>
      </c>
      <c r="BC4563">
        <v>-0.30210480000000001</v>
      </c>
      <c r="BD4563">
        <v>-0.26852949999999998</v>
      </c>
      <c r="BE4563">
        <v>-0.2083884</v>
      </c>
      <c r="BF4563">
        <v>-0.1559161</v>
      </c>
      <c r="BG4563">
        <v>-0.13117799999999999</v>
      </c>
      <c r="BH4563">
        <v>-9.9778699999999998E-2</v>
      </c>
      <c r="BI4563">
        <v>-8.24603E-2</v>
      </c>
      <c r="BJ4563">
        <v>-7.0996900000000002E-2</v>
      </c>
      <c r="BK4563">
        <v>-3.42885E-2</v>
      </c>
      <c r="BL4563">
        <v>-2.4428000000000002E-3</v>
      </c>
      <c r="BM4563">
        <v>-6.581E-4</v>
      </c>
      <c r="BN4563">
        <v>-1.16186E-2</v>
      </c>
      <c r="BO4563">
        <v>-5.2899399999999999E-2</v>
      </c>
      <c r="BP4563">
        <v>-7.2626599999999999E-2</v>
      </c>
      <c r="BQ4563">
        <v>-6.0584100000000002E-2</v>
      </c>
      <c r="BR4563">
        <v>-7.0658600000000002E-2</v>
      </c>
      <c r="BS4563">
        <v>-7.4069399999999994E-2</v>
      </c>
      <c r="BT4563">
        <v>-8.3060300000000004E-2</v>
      </c>
      <c r="BU4563">
        <v>-0.12610969999999999</v>
      </c>
      <c r="BV4563">
        <v>-0.12744800000000001</v>
      </c>
      <c r="BW4563">
        <v>0.22463830000000001</v>
      </c>
      <c r="BX4563">
        <v>0.26779049999999999</v>
      </c>
      <c r="BY4563">
        <v>0.28171629999999998</v>
      </c>
      <c r="BZ4563">
        <v>0.20418310000000001</v>
      </c>
      <c r="CA4563">
        <v>-0.28197939999999999</v>
      </c>
      <c r="CB4563">
        <v>-0.24872730000000001</v>
      </c>
      <c r="CC4563">
        <v>-0.1897961</v>
      </c>
      <c r="CD4563">
        <v>-0.13870950000000001</v>
      </c>
      <c r="CE4563">
        <v>-0.1185235</v>
      </c>
      <c r="CF4563">
        <v>-8.8193400000000005E-2</v>
      </c>
      <c r="CG4563">
        <v>-7.1894600000000003E-2</v>
      </c>
      <c r="CH4563">
        <v>-6.1221699999999997E-2</v>
      </c>
      <c r="CI4563">
        <v>-2.5310300000000001E-2</v>
      </c>
      <c r="CJ4563">
        <v>5.9613000000000001E-3</v>
      </c>
      <c r="CK4563">
        <v>7.9614000000000004E-3</v>
      </c>
      <c r="CL4563">
        <v>-2.3925000000000001E-3</v>
      </c>
      <c r="CM4563">
        <v>-4.2833499999999997E-2</v>
      </c>
      <c r="CN4563">
        <v>-6.1643900000000001E-2</v>
      </c>
      <c r="CO4563">
        <v>-4.8654500000000003E-2</v>
      </c>
      <c r="CP4563">
        <v>-5.8078100000000001E-2</v>
      </c>
      <c r="CQ4563">
        <v>-6.0509800000000002E-2</v>
      </c>
      <c r="CR4563">
        <v>-6.8843799999999997E-2</v>
      </c>
      <c r="CS4563">
        <v>-0.1117895</v>
      </c>
      <c r="CT4563">
        <v>-0.11312700000000001</v>
      </c>
      <c r="CU4563">
        <v>0.23921729999999999</v>
      </c>
      <c r="CV4563">
        <v>0.28250839999999999</v>
      </c>
      <c r="CW4563">
        <v>0.29638059999999999</v>
      </c>
      <c r="CX4563">
        <v>0.2178099</v>
      </c>
      <c r="CY4563">
        <v>-0.26804050000000001</v>
      </c>
      <c r="CZ4563">
        <v>-0.23501240000000001</v>
      </c>
      <c r="DA4563">
        <v>-0.17691899999999999</v>
      </c>
      <c r="DB4563">
        <v>-0.1267923</v>
      </c>
      <c r="DC4563">
        <v>-0.10586909999999999</v>
      </c>
      <c r="DD4563">
        <v>-7.6608200000000001E-2</v>
      </c>
      <c r="DE4563">
        <v>-6.1328899999999999E-2</v>
      </c>
      <c r="DF4563">
        <v>-5.1446600000000002E-2</v>
      </c>
      <c r="DG4563">
        <v>-1.6332200000000002E-2</v>
      </c>
      <c r="DH4563">
        <v>1.4365299999999999E-2</v>
      </c>
      <c r="DI4563">
        <v>1.6580999999999999E-2</v>
      </c>
      <c r="DJ4563">
        <v>6.8335999999999996E-3</v>
      </c>
      <c r="DK4563">
        <v>-3.2767600000000001E-2</v>
      </c>
      <c r="DL4563">
        <v>-5.0661100000000001E-2</v>
      </c>
      <c r="DM4563">
        <v>-3.6724899999999998E-2</v>
      </c>
      <c r="DN4563">
        <v>-4.5497599999999999E-2</v>
      </c>
      <c r="DO4563">
        <v>-4.6950100000000002E-2</v>
      </c>
      <c r="DP4563">
        <v>-5.46274E-2</v>
      </c>
      <c r="DQ4563">
        <v>-9.7469299999999995E-2</v>
      </c>
      <c r="DR4563">
        <v>-9.8806000000000005E-2</v>
      </c>
      <c r="DS4563">
        <v>0.25379620000000003</v>
      </c>
      <c r="DT4563">
        <v>0.2972264</v>
      </c>
      <c r="DU4563">
        <v>0.31104500000000002</v>
      </c>
      <c r="DV4563">
        <v>0.23143659999999999</v>
      </c>
      <c r="DW4563">
        <v>-0.25410169999999999</v>
      </c>
      <c r="DX4563">
        <v>-0.22129740000000001</v>
      </c>
      <c r="DY4563">
        <v>-0.16404199999999999</v>
      </c>
      <c r="DZ4563">
        <v>-0.114875</v>
      </c>
      <c r="EA4563">
        <v>-8.7598099999999998E-2</v>
      </c>
      <c r="EB4563">
        <v>-5.9880900000000001E-2</v>
      </c>
      <c r="EC4563">
        <v>-4.6073700000000002E-2</v>
      </c>
      <c r="ED4563">
        <v>-3.7332799999999999E-2</v>
      </c>
      <c r="EE4563">
        <v>-3.3690999999999999E-3</v>
      </c>
      <c r="EF4563">
        <v>2.6499399999999999E-2</v>
      </c>
      <c r="EG4563">
        <v>2.9026199999999999E-2</v>
      </c>
      <c r="EH4563">
        <v>2.0154499999999999E-2</v>
      </c>
      <c r="EI4563">
        <v>-1.8234E-2</v>
      </c>
      <c r="EJ4563">
        <v>-3.4803800000000003E-2</v>
      </c>
      <c r="EK4563">
        <v>-1.9500400000000001E-2</v>
      </c>
      <c r="EL4563">
        <v>-2.7333400000000001E-2</v>
      </c>
      <c r="EM4563">
        <v>-2.7372E-2</v>
      </c>
      <c r="EN4563">
        <v>-3.4101100000000002E-2</v>
      </c>
      <c r="EO4563">
        <v>-7.6793299999999995E-2</v>
      </c>
      <c r="EP4563">
        <v>-7.8128799999999998E-2</v>
      </c>
      <c r="EQ4563">
        <v>0.27484599999999998</v>
      </c>
      <c r="ER4563">
        <v>0.3184767</v>
      </c>
      <c r="ES4563">
        <v>0.33221800000000001</v>
      </c>
      <c r="ET4563">
        <v>0.25111159999999999</v>
      </c>
      <c r="EU4563">
        <v>-0.2339763</v>
      </c>
      <c r="EV4563">
        <v>-0.20149520000000001</v>
      </c>
      <c r="EW4563">
        <v>-0.14544969999999999</v>
      </c>
      <c r="EX4563">
        <v>-9.7668500000000005E-2</v>
      </c>
      <c r="EY4563">
        <v>87.235669999999999</v>
      </c>
      <c r="EZ4563">
        <v>86.298929999999999</v>
      </c>
      <c r="FA4563">
        <v>83.926370000000006</v>
      </c>
      <c r="FB4563">
        <v>83.862189999999998</v>
      </c>
      <c r="FC4563">
        <v>82.925790000000006</v>
      </c>
      <c r="FD4563">
        <v>80.181269999999998</v>
      </c>
      <c r="FE4563">
        <v>78.745339999999999</v>
      </c>
      <c r="FF4563">
        <v>78.320009999999996</v>
      </c>
      <c r="FG4563">
        <v>82.330849999999998</v>
      </c>
      <c r="FH4563">
        <v>87.395039999999995</v>
      </c>
      <c r="FI4563">
        <v>91.895499999999998</v>
      </c>
      <c r="FJ4563">
        <v>94.895849999999996</v>
      </c>
      <c r="FK4563">
        <v>98.768060000000006</v>
      </c>
      <c r="FL4563">
        <v>101.82080000000001</v>
      </c>
      <c r="FM4563">
        <v>104.43729999999999</v>
      </c>
      <c r="FN4563">
        <v>104.7462</v>
      </c>
      <c r="FO4563">
        <v>104.31019999999999</v>
      </c>
      <c r="FP4563">
        <v>102.50190000000001</v>
      </c>
      <c r="FQ4563">
        <v>100.31019999999999</v>
      </c>
      <c r="FR4563">
        <v>96.182550000000006</v>
      </c>
      <c r="FS4563">
        <v>92.863470000000007</v>
      </c>
      <c r="FT4563">
        <v>91.118830000000003</v>
      </c>
      <c r="FU4563">
        <v>87.927539999999993</v>
      </c>
      <c r="FV4563">
        <v>85.671480000000003</v>
      </c>
      <c r="FW4563">
        <v>0.26453670000000001</v>
      </c>
      <c r="FX4563">
        <v>1.37337E-2</v>
      </c>
      <c r="FY4563">
        <v>1.37337E-2</v>
      </c>
      <c r="FZ4563">
        <v>0</v>
      </c>
      <c r="GA4563">
        <v>0</v>
      </c>
    </row>
    <row r="4564" spans="1:183" x14ac:dyDescent="0.3">
      <c r="A4564" t="s">
        <v>65</v>
      </c>
      <c r="B4564" t="s">
        <v>53</v>
      </c>
      <c r="C4564" t="s">
        <v>54</v>
      </c>
      <c r="D4564" s="6">
        <v>44812</v>
      </c>
      <c r="E4564" s="46">
        <v>18</v>
      </c>
      <c r="F4564">
        <v>19</v>
      </c>
      <c r="G4564">
        <v>18</v>
      </c>
      <c r="H4564">
        <v>19</v>
      </c>
      <c r="I4564">
        <v>4319</v>
      </c>
      <c r="J4564">
        <v>65875</v>
      </c>
      <c r="K4564">
        <v>1.668536</v>
      </c>
      <c r="L4564">
        <v>1.4456690000000001</v>
      </c>
      <c r="M4564">
        <v>1.300762</v>
      </c>
      <c r="N4564">
        <v>1.189017</v>
      </c>
      <c r="O4564">
        <v>1.092042</v>
      </c>
      <c r="P4564">
        <v>1.072427</v>
      </c>
      <c r="Q4564">
        <v>1.0870789999999999</v>
      </c>
      <c r="R4564">
        <v>1.080408</v>
      </c>
      <c r="S4564">
        <v>1.031963</v>
      </c>
      <c r="T4564">
        <v>1.1212660000000001</v>
      </c>
      <c r="U4564">
        <v>1.2810889999999999</v>
      </c>
      <c r="V4564">
        <v>1.5303880000000001</v>
      </c>
      <c r="W4564">
        <v>1.7783739999999999</v>
      </c>
      <c r="X4564">
        <v>2.0999409999999998</v>
      </c>
      <c r="Y4564">
        <v>2.439419</v>
      </c>
      <c r="Z4564">
        <v>2.8505410000000002</v>
      </c>
      <c r="AA4564">
        <v>3.2067640000000002</v>
      </c>
      <c r="AB4564">
        <v>3.4959479999999998</v>
      </c>
      <c r="AC4564">
        <v>3.6431719999999999</v>
      </c>
      <c r="AD4564">
        <v>3.4971950000000001</v>
      </c>
      <c r="AE4564">
        <v>3.2510949999999998</v>
      </c>
      <c r="AF4564">
        <v>2.9643290000000002</v>
      </c>
      <c r="AG4564">
        <v>2.5716230000000002</v>
      </c>
      <c r="AH4564">
        <v>2.16953</v>
      </c>
      <c r="AI4564">
        <v>-0.11583359999999999</v>
      </c>
      <c r="AJ4564">
        <v>-9.6070600000000006E-2</v>
      </c>
      <c r="AK4564">
        <v>-6.9620299999999996E-2</v>
      </c>
      <c r="AL4564">
        <v>-5.9181400000000002E-2</v>
      </c>
      <c r="AM4564">
        <v>-4.4945199999999998E-2</v>
      </c>
      <c r="AN4564">
        <v>-2.5031000000000001E-2</v>
      </c>
      <c r="AO4564">
        <v>-4.6024299999999997E-2</v>
      </c>
      <c r="AP4564">
        <v>-4.1566899999999997E-2</v>
      </c>
      <c r="AQ4564">
        <v>-4.5764199999999998E-2</v>
      </c>
      <c r="AR4564">
        <v>-8.1039299999999995E-2</v>
      </c>
      <c r="AS4564">
        <v>-8.0736100000000005E-2</v>
      </c>
      <c r="AT4564">
        <v>-6.3713199999999998E-2</v>
      </c>
      <c r="AU4564">
        <v>-0.13257459999999999</v>
      </c>
      <c r="AV4564">
        <v>-0.1375826</v>
      </c>
      <c r="AW4564">
        <v>-0.17025170000000001</v>
      </c>
      <c r="AX4564">
        <v>-0.15426570000000001</v>
      </c>
      <c r="AY4564">
        <v>-0.17504449999999999</v>
      </c>
      <c r="AZ4564">
        <v>0.212455</v>
      </c>
      <c r="BA4564">
        <v>0.26986779999999999</v>
      </c>
      <c r="BB4564">
        <v>-0.24273020000000001</v>
      </c>
      <c r="BC4564">
        <v>-0.23323430000000001</v>
      </c>
      <c r="BD4564">
        <v>-0.1836826</v>
      </c>
      <c r="BE4564">
        <v>-0.177171</v>
      </c>
      <c r="BF4564">
        <v>-0.15735640000000001</v>
      </c>
      <c r="BG4564">
        <v>-9.9713099999999999E-2</v>
      </c>
      <c r="BH4564">
        <v>-8.1355200000000003E-2</v>
      </c>
      <c r="BI4564">
        <v>-5.6251799999999998E-2</v>
      </c>
      <c r="BJ4564">
        <v>-4.6552999999999997E-2</v>
      </c>
      <c r="BK4564">
        <v>-3.3498899999999998E-2</v>
      </c>
      <c r="BL4564">
        <v>-1.39366E-2</v>
      </c>
      <c r="BM4564">
        <v>-3.4475899999999997E-2</v>
      </c>
      <c r="BN4564">
        <v>-2.90423E-2</v>
      </c>
      <c r="BO4564">
        <v>-3.2131899999999998E-2</v>
      </c>
      <c r="BP4564">
        <v>-6.5658099999999997E-2</v>
      </c>
      <c r="BQ4564">
        <v>-6.4258999999999997E-2</v>
      </c>
      <c r="BR4564">
        <v>-4.6210300000000003E-2</v>
      </c>
      <c r="BS4564">
        <v>-0.1140106</v>
      </c>
      <c r="BT4564">
        <v>-0.117565</v>
      </c>
      <c r="BU4564">
        <v>-0.14956559999999999</v>
      </c>
      <c r="BV4564">
        <v>-0.13301389999999999</v>
      </c>
      <c r="BW4564">
        <v>-0.15319150000000001</v>
      </c>
      <c r="BX4564">
        <v>0.2353633</v>
      </c>
      <c r="BY4564">
        <v>0.29237000000000002</v>
      </c>
      <c r="BZ4564">
        <v>-0.2218484</v>
      </c>
      <c r="CA4564">
        <v>-0.21263979999999999</v>
      </c>
      <c r="CB4564">
        <v>-0.16345119999999999</v>
      </c>
      <c r="CC4564">
        <v>-0.1572518</v>
      </c>
      <c r="CD4564">
        <v>-0.1387032</v>
      </c>
      <c r="CE4564">
        <v>-8.8548000000000002E-2</v>
      </c>
      <c r="CF4564">
        <v>-7.1163400000000002E-2</v>
      </c>
      <c r="CG4564">
        <v>-4.6992800000000001E-2</v>
      </c>
      <c r="CH4564">
        <v>-3.7806600000000003E-2</v>
      </c>
      <c r="CI4564">
        <v>-2.5571199999999999E-2</v>
      </c>
      <c r="CJ4564">
        <v>-6.2526999999999999E-3</v>
      </c>
      <c r="CK4564">
        <v>-2.6477500000000001E-2</v>
      </c>
      <c r="CL4564">
        <v>-2.0367699999999999E-2</v>
      </c>
      <c r="CM4564">
        <v>-2.26903E-2</v>
      </c>
      <c r="CN4564">
        <v>-5.5005100000000001E-2</v>
      </c>
      <c r="CO4564">
        <v>-5.2846900000000002E-2</v>
      </c>
      <c r="CP4564">
        <v>-3.4087899999999997E-2</v>
      </c>
      <c r="CQ4564">
        <v>-0.1011533</v>
      </c>
      <c r="CR4564">
        <v>-0.1037008</v>
      </c>
      <c r="CS4564">
        <v>-0.13523850000000001</v>
      </c>
      <c r="CT4564">
        <v>-0.118295</v>
      </c>
      <c r="CU4564">
        <v>-0.13805619999999999</v>
      </c>
      <c r="CV4564">
        <v>0.2512296</v>
      </c>
      <c r="CW4564">
        <v>0.30795489999999998</v>
      </c>
      <c r="CX4564">
        <v>-0.20738580000000001</v>
      </c>
      <c r="CY4564">
        <v>-0.1983761</v>
      </c>
      <c r="CZ4564">
        <v>-0.14943899999999999</v>
      </c>
      <c r="DA4564">
        <v>-0.14345579999999999</v>
      </c>
      <c r="DB4564">
        <v>-0.12578410000000001</v>
      </c>
      <c r="DC4564">
        <v>-7.7382999999999993E-2</v>
      </c>
      <c r="DD4564">
        <v>-6.0971600000000001E-2</v>
      </c>
      <c r="DE4564">
        <v>-3.7733799999999998E-2</v>
      </c>
      <c r="DF4564">
        <v>-2.9060300000000001E-2</v>
      </c>
      <c r="DG4564">
        <v>-1.7643599999999999E-2</v>
      </c>
      <c r="DH4564">
        <v>1.4312999999999999E-3</v>
      </c>
      <c r="DI4564">
        <v>-1.8479099999999998E-2</v>
      </c>
      <c r="DJ4564">
        <v>-1.1693200000000001E-2</v>
      </c>
      <c r="DK4564">
        <v>-1.3248599999999999E-2</v>
      </c>
      <c r="DL4564">
        <v>-4.4352099999999998E-2</v>
      </c>
      <c r="DM4564">
        <v>-4.1434899999999997E-2</v>
      </c>
      <c r="DN4564">
        <v>-2.19654E-2</v>
      </c>
      <c r="DO4564">
        <v>-8.8295999999999999E-2</v>
      </c>
      <c r="DP4564">
        <v>-8.9836600000000003E-2</v>
      </c>
      <c r="DQ4564">
        <v>-0.1209114</v>
      </c>
      <c r="DR4564">
        <v>-0.103576</v>
      </c>
      <c r="DS4564">
        <v>-0.1229209</v>
      </c>
      <c r="DT4564">
        <v>0.26709579999999999</v>
      </c>
      <c r="DU4564">
        <v>0.32353979999999999</v>
      </c>
      <c r="DV4564">
        <v>-0.19292319999999999</v>
      </c>
      <c r="DW4564">
        <v>-0.18411240000000001</v>
      </c>
      <c r="DX4564">
        <v>-0.13542680000000001</v>
      </c>
      <c r="DY4564">
        <v>-0.12965989999999999</v>
      </c>
      <c r="DZ4564">
        <v>-0.1128649</v>
      </c>
      <c r="EA4564">
        <v>-6.1262499999999998E-2</v>
      </c>
      <c r="EB4564">
        <v>-4.6256199999999997E-2</v>
      </c>
      <c r="EC4564">
        <v>-2.4365299999999999E-2</v>
      </c>
      <c r="ED4564">
        <v>-1.6431899999999999E-2</v>
      </c>
      <c r="EE4564">
        <v>-6.1973000000000002E-3</v>
      </c>
      <c r="EF4564">
        <v>1.2525700000000001E-2</v>
      </c>
      <c r="EG4564">
        <v>-6.9308E-3</v>
      </c>
      <c r="EH4564">
        <v>8.3149999999999999E-4</v>
      </c>
      <c r="EI4564">
        <v>3.836E-4</v>
      </c>
      <c r="EJ4564">
        <v>-2.8970900000000001E-2</v>
      </c>
      <c r="EK4564">
        <v>-2.4957699999999999E-2</v>
      </c>
      <c r="EL4564">
        <v>-4.4625000000000003E-3</v>
      </c>
      <c r="EM4564">
        <v>-6.9732000000000002E-2</v>
      </c>
      <c r="EN4564">
        <v>-6.9818900000000003E-2</v>
      </c>
      <c r="EO4564">
        <v>-0.1002253</v>
      </c>
      <c r="EP4564">
        <v>-8.23242E-2</v>
      </c>
      <c r="EQ4564">
        <v>-0.1010679</v>
      </c>
      <c r="ER4564">
        <v>0.29000419999999999</v>
      </c>
      <c r="ES4564">
        <v>0.34604190000000001</v>
      </c>
      <c r="ET4564">
        <v>-0.17204140000000001</v>
      </c>
      <c r="EU4564">
        <v>-0.16351789999999999</v>
      </c>
      <c r="EV4564">
        <v>-0.1151953</v>
      </c>
      <c r="EW4564">
        <v>-0.1097407</v>
      </c>
      <c r="EX4564">
        <v>-9.4211699999999995E-2</v>
      </c>
      <c r="EY4564">
        <v>85.170820000000006</v>
      </c>
      <c r="EZ4564">
        <v>83.734750000000005</v>
      </c>
      <c r="FA4564">
        <v>82.234859999999998</v>
      </c>
      <c r="FB4564">
        <v>81.298670000000001</v>
      </c>
      <c r="FC4564">
        <v>81.298090000000002</v>
      </c>
      <c r="FD4564">
        <v>80.233930000000001</v>
      </c>
      <c r="FE4564">
        <v>79.361549999999994</v>
      </c>
      <c r="FF4564">
        <v>80.552629999999994</v>
      </c>
      <c r="FG4564">
        <v>83.690849999999998</v>
      </c>
      <c r="FH4564">
        <v>87.138099999999994</v>
      </c>
      <c r="FI4564">
        <v>91.201679999999996</v>
      </c>
      <c r="FJ4564">
        <v>95.701329999999999</v>
      </c>
      <c r="FK4564">
        <v>98.637630000000001</v>
      </c>
      <c r="FL4564">
        <v>101.3824</v>
      </c>
      <c r="FM4564">
        <v>104.49939999999999</v>
      </c>
      <c r="FN4564">
        <v>106.372</v>
      </c>
      <c r="FO4564">
        <v>106.8083</v>
      </c>
      <c r="FP4564">
        <v>106.68049999999999</v>
      </c>
      <c r="FQ4564">
        <v>104.6161</v>
      </c>
      <c r="FR4564">
        <v>99.552980000000005</v>
      </c>
      <c r="FS4564">
        <v>95.234399999999994</v>
      </c>
      <c r="FT4564">
        <v>93.170820000000006</v>
      </c>
      <c r="FU4564">
        <v>92.234279999999998</v>
      </c>
      <c r="FV4564">
        <v>90.351420000000005</v>
      </c>
      <c r="FW4564">
        <v>0.26849529999999999</v>
      </c>
      <c r="FX4564">
        <v>2.1205399999999999E-2</v>
      </c>
      <c r="FY4564">
        <v>2.1205399999999999E-2</v>
      </c>
      <c r="FZ4564">
        <v>0</v>
      </c>
      <c r="GA4564">
        <v>0</v>
      </c>
    </row>
    <row r="4565" spans="1:183" x14ac:dyDescent="0.3">
      <c r="A4565" t="s">
        <v>65</v>
      </c>
      <c r="B4565" t="s">
        <v>53</v>
      </c>
      <c r="C4565" t="s">
        <v>54</v>
      </c>
      <c r="D4565" s="6">
        <v>44813</v>
      </c>
      <c r="E4565" s="46">
        <v>17</v>
      </c>
      <c r="F4565">
        <v>18</v>
      </c>
      <c r="G4565">
        <v>17</v>
      </c>
      <c r="H4565">
        <v>18</v>
      </c>
      <c r="I4565">
        <v>5085</v>
      </c>
      <c r="J4565">
        <v>71869</v>
      </c>
      <c r="K4565">
        <v>1.81782</v>
      </c>
      <c r="L4565">
        <v>1.61364</v>
      </c>
      <c r="M4565">
        <v>1.4585760000000001</v>
      </c>
      <c r="N4565">
        <v>1.303836</v>
      </c>
      <c r="O4565">
        <v>1.1894180000000001</v>
      </c>
      <c r="P4565">
        <v>1.1047020000000001</v>
      </c>
      <c r="Q4565">
        <v>1.1164989999999999</v>
      </c>
      <c r="R4565">
        <v>1.1081479999999999</v>
      </c>
      <c r="S4565">
        <v>1.0642480000000001</v>
      </c>
      <c r="T4565">
        <v>1.120625</v>
      </c>
      <c r="U4565">
        <v>1.2465980000000001</v>
      </c>
      <c r="V4565">
        <v>1.445751</v>
      </c>
      <c r="W4565">
        <v>1.687527</v>
      </c>
      <c r="X4565">
        <v>1.9795799999999999</v>
      </c>
      <c r="Y4565">
        <v>2.2906599999999999</v>
      </c>
      <c r="Z4565">
        <v>2.6405460000000001</v>
      </c>
      <c r="AA4565">
        <v>2.9484880000000002</v>
      </c>
      <c r="AB4565">
        <v>3.1668509999999999</v>
      </c>
      <c r="AC4565">
        <v>3.2465860000000002</v>
      </c>
      <c r="AD4565">
        <v>3.0566770000000001</v>
      </c>
      <c r="AE4565">
        <v>2.7928980000000001</v>
      </c>
      <c r="AF4565">
        <v>2.496254</v>
      </c>
      <c r="AG4565">
        <v>2.1399319999999999</v>
      </c>
      <c r="AH4565">
        <v>1.7967679999999999</v>
      </c>
      <c r="AI4565">
        <v>-0.11685</v>
      </c>
      <c r="AJ4565">
        <v>-8.0134399999999995E-2</v>
      </c>
      <c r="AK4565">
        <v>-3.9574100000000001E-2</v>
      </c>
      <c r="AL4565">
        <v>-2.54833E-2</v>
      </c>
      <c r="AM4565">
        <v>-2.0834600000000002E-2</v>
      </c>
      <c r="AN4565">
        <v>-3.1113600000000002E-2</v>
      </c>
      <c r="AO4565">
        <v>-2.5966099999999999E-2</v>
      </c>
      <c r="AP4565">
        <v>-1.3764200000000001E-2</v>
      </c>
      <c r="AQ4565">
        <v>-3.5590999999999998E-2</v>
      </c>
      <c r="AR4565">
        <v>-6.1475299999999997E-2</v>
      </c>
      <c r="AS4565">
        <v>-8.3183099999999996E-2</v>
      </c>
      <c r="AT4565">
        <v>-7.8570699999999993E-2</v>
      </c>
      <c r="AU4565">
        <v>-9.9519099999999999E-2</v>
      </c>
      <c r="AV4565">
        <v>-0.12485449999999999</v>
      </c>
      <c r="AW4565">
        <v>-0.15807099999999999</v>
      </c>
      <c r="AX4565">
        <v>-0.14309830000000001</v>
      </c>
      <c r="AY4565">
        <v>0.2037041</v>
      </c>
      <c r="AZ4565">
        <v>0.26796170000000002</v>
      </c>
      <c r="BA4565">
        <v>-0.1637343</v>
      </c>
      <c r="BB4565">
        <v>-0.2038662</v>
      </c>
      <c r="BC4565">
        <v>-0.14827899999999999</v>
      </c>
      <c r="BD4565">
        <v>-0.12153410000000001</v>
      </c>
      <c r="BE4565">
        <v>-9.2629199999999995E-2</v>
      </c>
      <c r="BF4565">
        <v>-7.5469800000000004E-2</v>
      </c>
      <c r="BG4565">
        <v>-0.1000644</v>
      </c>
      <c r="BH4565">
        <v>-6.4326700000000001E-2</v>
      </c>
      <c r="BI4565">
        <v>-2.4866900000000001E-2</v>
      </c>
      <c r="BJ4565">
        <v>-1.2045999999999999E-2</v>
      </c>
      <c r="BK4565">
        <v>-8.0698999999999996E-3</v>
      </c>
      <c r="BL4565">
        <v>-1.9806899999999999E-2</v>
      </c>
      <c r="BM4565">
        <v>-1.46575E-2</v>
      </c>
      <c r="BN4565">
        <v>-1.8592999999999999E-3</v>
      </c>
      <c r="BO4565">
        <v>-2.2204999999999999E-2</v>
      </c>
      <c r="BP4565">
        <v>-4.7192499999999998E-2</v>
      </c>
      <c r="BQ4565">
        <v>-6.812E-2</v>
      </c>
      <c r="BR4565">
        <v>-6.26998E-2</v>
      </c>
      <c r="BS4565">
        <v>-8.2499199999999995E-2</v>
      </c>
      <c r="BT4565">
        <v>-0.10645540000000001</v>
      </c>
      <c r="BU4565">
        <v>-0.13868150000000001</v>
      </c>
      <c r="BV4565">
        <v>-0.1232277</v>
      </c>
      <c r="BW4565">
        <v>0.22414580000000001</v>
      </c>
      <c r="BX4565">
        <v>0.28857189999999999</v>
      </c>
      <c r="BY4565">
        <v>-0.14309269999999999</v>
      </c>
      <c r="BZ4565">
        <v>-0.18407419999999999</v>
      </c>
      <c r="CA4565">
        <v>-0.1296609</v>
      </c>
      <c r="CB4565">
        <v>-0.10341549999999999</v>
      </c>
      <c r="CC4565">
        <v>-7.5775200000000001E-2</v>
      </c>
      <c r="CD4565">
        <v>-5.9764999999999999E-2</v>
      </c>
      <c r="CE4565">
        <v>-8.8438699999999995E-2</v>
      </c>
      <c r="CF4565">
        <v>-5.3378399999999999E-2</v>
      </c>
      <c r="CG4565">
        <v>-1.4680800000000001E-2</v>
      </c>
      <c r="CH4565">
        <v>-2.7393999999999999E-3</v>
      </c>
      <c r="CI4565">
        <v>7.7090000000000004E-4</v>
      </c>
      <c r="CJ4565">
        <v>-1.1976000000000001E-2</v>
      </c>
      <c r="CK4565">
        <v>-6.8252E-3</v>
      </c>
      <c r="CL4565">
        <v>6.3860000000000002E-3</v>
      </c>
      <c r="CM4565">
        <v>-1.2933999999999999E-2</v>
      </c>
      <c r="CN4565">
        <v>-3.7300300000000002E-2</v>
      </c>
      <c r="CO4565">
        <v>-5.76874E-2</v>
      </c>
      <c r="CP4565">
        <v>-5.1707700000000002E-2</v>
      </c>
      <c r="CQ4565">
        <v>-7.0711300000000005E-2</v>
      </c>
      <c r="CR4565">
        <v>-9.3712299999999998E-2</v>
      </c>
      <c r="CS4565">
        <v>-0.12525240000000001</v>
      </c>
      <c r="CT4565">
        <v>-0.1094654</v>
      </c>
      <c r="CU4565">
        <v>0.23830370000000001</v>
      </c>
      <c r="CV4565">
        <v>0.30284640000000002</v>
      </c>
      <c r="CW4565">
        <v>-0.12879640000000001</v>
      </c>
      <c r="CX4565">
        <v>-0.1703663</v>
      </c>
      <c r="CY4565">
        <v>-0.1167661</v>
      </c>
      <c r="CZ4565">
        <v>-9.0866600000000006E-2</v>
      </c>
      <c r="DA4565">
        <v>-6.4102099999999995E-2</v>
      </c>
      <c r="DB4565">
        <v>-4.8887899999999998E-2</v>
      </c>
      <c r="DC4565">
        <v>-7.6813099999999995E-2</v>
      </c>
      <c r="DD4565">
        <v>-4.2430000000000002E-2</v>
      </c>
      <c r="DE4565">
        <v>-4.4946999999999999E-3</v>
      </c>
      <c r="DF4565">
        <v>6.5671999999999996E-3</v>
      </c>
      <c r="DG4565">
        <v>9.6117000000000008E-3</v>
      </c>
      <c r="DH4565">
        <v>-4.1450000000000002E-3</v>
      </c>
      <c r="DI4565">
        <v>1.0070999999999999E-3</v>
      </c>
      <c r="DJ4565">
        <v>1.46313E-2</v>
      </c>
      <c r="DK4565">
        <v>-3.6629000000000002E-3</v>
      </c>
      <c r="DL4565">
        <v>-2.7408200000000001E-2</v>
      </c>
      <c r="DM4565">
        <v>-4.7254699999999997E-2</v>
      </c>
      <c r="DN4565">
        <v>-4.0715599999999998E-2</v>
      </c>
      <c r="DO4565">
        <v>-5.8923400000000001E-2</v>
      </c>
      <c r="DP4565">
        <v>-8.0969200000000005E-2</v>
      </c>
      <c r="DQ4565">
        <v>-0.1118232</v>
      </c>
      <c r="DR4565">
        <v>-9.5703099999999999E-2</v>
      </c>
      <c r="DS4565">
        <v>0.25246150000000001</v>
      </c>
      <c r="DT4565">
        <v>0.31712089999999998</v>
      </c>
      <c r="DU4565">
        <v>-0.11450009999999999</v>
      </c>
      <c r="DV4565">
        <v>-0.1566584</v>
      </c>
      <c r="DW4565">
        <v>-0.1038713</v>
      </c>
      <c r="DX4565">
        <v>-7.8317700000000004E-2</v>
      </c>
      <c r="DY4565">
        <v>-5.2429099999999999E-2</v>
      </c>
      <c r="DZ4565">
        <v>-3.8010799999999997E-2</v>
      </c>
      <c r="EA4565">
        <v>-6.0027400000000002E-2</v>
      </c>
      <c r="EB4565">
        <v>-2.6622300000000002E-2</v>
      </c>
      <c r="EC4565">
        <v>1.0212499999999999E-2</v>
      </c>
      <c r="ED4565">
        <v>2.0004500000000001E-2</v>
      </c>
      <c r="EE4565">
        <v>2.2376400000000001E-2</v>
      </c>
      <c r="EF4565">
        <v>7.1617E-3</v>
      </c>
      <c r="EG4565">
        <v>1.2315599999999999E-2</v>
      </c>
      <c r="EH4565">
        <v>2.6536199999999999E-2</v>
      </c>
      <c r="EI4565">
        <v>9.7231000000000001E-3</v>
      </c>
      <c r="EJ4565">
        <v>-1.3125400000000001E-2</v>
      </c>
      <c r="EK4565">
        <v>-3.2191600000000001E-2</v>
      </c>
      <c r="EL4565">
        <v>-2.4844700000000001E-2</v>
      </c>
      <c r="EM4565">
        <v>-4.1903500000000003E-2</v>
      </c>
      <c r="EN4565">
        <v>-6.2570100000000003E-2</v>
      </c>
      <c r="EO4565">
        <v>-9.2433699999999994E-2</v>
      </c>
      <c r="EP4565">
        <v>-7.58326E-2</v>
      </c>
      <c r="EQ4565">
        <v>0.27290330000000002</v>
      </c>
      <c r="ER4565">
        <v>0.33773110000000001</v>
      </c>
      <c r="ES4565">
        <v>-9.3858399999999995E-2</v>
      </c>
      <c r="ET4565">
        <v>-0.1368664</v>
      </c>
      <c r="EU4565">
        <v>-8.5253300000000004E-2</v>
      </c>
      <c r="EV4565">
        <v>-6.0199000000000003E-2</v>
      </c>
      <c r="EW4565">
        <v>-3.5575000000000002E-2</v>
      </c>
      <c r="EX4565">
        <v>-2.2305999999999999E-2</v>
      </c>
      <c r="EY4565">
        <v>88.227699999999999</v>
      </c>
      <c r="EZ4565">
        <v>87.156909999999996</v>
      </c>
      <c r="FA4565">
        <v>84.581270000000004</v>
      </c>
      <c r="FB4565">
        <v>83.722660000000005</v>
      </c>
      <c r="FC4565">
        <v>82.434250000000006</v>
      </c>
      <c r="FD4565">
        <v>81.292559999999995</v>
      </c>
      <c r="FE4565">
        <v>78.146129999999999</v>
      </c>
      <c r="FF4565">
        <v>77.646529999999998</v>
      </c>
      <c r="FG4565">
        <v>80.859110000000001</v>
      </c>
      <c r="FH4565">
        <v>83.278919999999999</v>
      </c>
      <c r="FI4565">
        <v>87.491</v>
      </c>
      <c r="FJ4565">
        <v>92.637240000000006</v>
      </c>
      <c r="FK4565">
        <v>96.066149999999993</v>
      </c>
      <c r="FL4565">
        <v>98.92456</v>
      </c>
      <c r="FM4565">
        <v>100.7127</v>
      </c>
      <c r="FN4565">
        <v>102.4299</v>
      </c>
      <c r="FO4565">
        <v>103.28830000000001</v>
      </c>
      <c r="FP4565">
        <v>103.36369999999999</v>
      </c>
      <c r="FQ4565">
        <v>100.7223</v>
      </c>
      <c r="FR4565">
        <v>94.147319999999993</v>
      </c>
      <c r="FS4565">
        <v>88.360489999999999</v>
      </c>
      <c r="FT4565">
        <v>84.860590000000002</v>
      </c>
      <c r="FU4565">
        <v>82.431280000000001</v>
      </c>
      <c r="FV4565">
        <v>80.931179999999998</v>
      </c>
      <c r="FW4565">
        <v>0.25197389999999997</v>
      </c>
      <c r="FX4565">
        <v>1.91694E-2</v>
      </c>
      <c r="FY4565">
        <v>1.91694E-2</v>
      </c>
      <c r="FZ4565">
        <v>0</v>
      </c>
      <c r="GA4565">
        <v>0</v>
      </c>
    </row>
    <row r="4566" spans="1:183" x14ac:dyDescent="0.3">
      <c r="A4566" t="s">
        <v>65</v>
      </c>
      <c r="B4566" t="s">
        <v>53</v>
      </c>
      <c r="C4566" t="s">
        <v>95</v>
      </c>
      <c r="D4566" s="6">
        <v>44753</v>
      </c>
      <c r="FZ4566">
        <v>0</v>
      </c>
      <c r="GA4566">
        <v>1</v>
      </c>
    </row>
    <row r="4567" spans="1:183" x14ac:dyDescent="0.3">
      <c r="A4567" t="s">
        <v>65</v>
      </c>
      <c r="B4567" t="s">
        <v>53</v>
      </c>
      <c r="C4567" t="s">
        <v>95</v>
      </c>
      <c r="D4567" s="6">
        <v>44758</v>
      </c>
      <c r="FZ4567">
        <v>0</v>
      </c>
      <c r="GA4567">
        <v>1</v>
      </c>
    </row>
    <row r="4568" spans="1:183" x14ac:dyDescent="0.3">
      <c r="A4568" t="s">
        <v>65</v>
      </c>
      <c r="B4568" t="s">
        <v>53</v>
      </c>
      <c r="C4568" t="s">
        <v>95</v>
      </c>
      <c r="D4568" s="6">
        <v>44759</v>
      </c>
      <c r="FZ4568">
        <v>0</v>
      </c>
      <c r="GA4568">
        <v>1</v>
      </c>
    </row>
    <row r="4569" spans="1:183" x14ac:dyDescent="0.3">
      <c r="A4569" t="s">
        <v>65</v>
      </c>
      <c r="B4569" t="s">
        <v>53</v>
      </c>
      <c r="C4569" t="s">
        <v>95</v>
      </c>
      <c r="D4569" s="6">
        <v>44766</v>
      </c>
      <c r="FZ4569">
        <v>0</v>
      </c>
      <c r="GA4569">
        <v>1</v>
      </c>
    </row>
    <row r="4570" spans="1:183" x14ac:dyDescent="0.3">
      <c r="A4570" t="s">
        <v>65</v>
      </c>
      <c r="B4570" t="s">
        <v>53</v>
      </c>
      <c r="C4570" t="s">
        <v>95</v>
      </c>
      <c r="D4570" s="6">
        <v>44771</v>
      </c>
      <c r="FZ4570">
        <v>0</v>
      </c>
      <c r="GA4570">
        <v>1</v>
      </c>
    </row>
    <row r="4571" spans="1:183" x14ac:dyDescent="0.3">
      <c r="A4571" t="s">
        <v>65</v>
      </c>
      <c r="B4571" t="s">
        <v>53</v>
      </c>
      <c r="C4571" t="s">
        <v>95</v>
      </c>
      <c r="D4571" s="6">
        <v>44789</v>
      </c>
      <c r="BD4571" s="34"/>
      <c r="FZ4571">
        <v>0</v>
      </c>
      <c r="GA4571">
        <v>1</v>
      </c>
    </row>
    <row r="4572" spans="1:183" x14ac:dyDescent="0.3">
      <c r="A4572" t="s">
        <v>65</v>
      </c>
      <c r="B4572" t="s">
        <v>53</v>
      </c>
      <c r="C4572" t="s">
        <v>95</v>
      </c>
      <c r="D4572" s="6">
        <v>44790</v>
      </c>
      <c r="FZ4572">
        <v>0</v>
      </c>
      <c r="GA4572">
        <v>1</v>
      </c>
    </row>
    <row r="4573" spans="1:183" x14ac:dyDescent="0.3">
      <c r="A4573" t="s">
        <v>65</v>
      </c>
      <c r="B4573" t="s">
        <v>53</v>
      </c>
      <c r="C4573" t="s">
        <v>95</v>
      </c>
      <c r="D4573" s="6">
        <v>44792</v>
      </c>
      <c r="FZ4573">
        <v>0</v>
      </c>
      <c r="GA4573">
        <v>1</v>
      </c>
    </row>
    <row r="4574" spans="1:183" x14ac:dyDescent="0.3">
      <c r="A4574" t="s">
        <v>65</v>
      </c>
      <c r="B4574" t="s">
        <v>53</v>
      </c>
      <c r="C4574" t="s">
        <v>95</v>
      </c>
      <c r="D4574" s="6">
        <v>44806</v>
      </c>
      <c r="FZ4574">
        <v>0</v>
      </c>
      <c r="GA4574">
        <v>1</v>
      </c>
    </row>
    <row r="4575" spans="1:183" x14ac:dyDescent="0.3">
      <c r="A4575" t="s">
        <v>65</v>
      </c>
      <c r="B4575" t="s">
        <v>53</v>
      </c>
      <c r="C4575" t="s">
        <v>95</v>
      </c>
      <c r="D4575" s="6">
        <v>44809</v>
      </c>
      <c r="FZ4575">
        <v>0</v>
      </c>
      <c r="GA4575">
        <v>1</v>
      </c>
    </row>
    <row r="4576" spans="1:183" x14ac:dyDescent="0.3">
      <c r="A4576" t="s">
        <v>65</v>
      </c>
      <c r="B4576" t="s">
        <v>53</v>
      </c>
      <c r="C4576" t="s">
        <v>95</v>
      </c>
      <c r="D4576" s="6">
        <v>44810</v>
      </c>
      <c r="FZ4576">
        <v>0</v>
      </c>
      <c r="GA4576">
        <v>1</v>
      </c>
    </row>
    <row r="4577" spans="1:183" x14ac:dyDescent="0.3">
      <c r="A4577" t="s">
        <v>65</v>
      </c>
      <c r="B4577" t="s">
        <v>53</v>
      </c>
      <c r="C4577" t="s">
        <v>95</v>
      </c>
      <c r="D4577" s="6">
        <v>44811</v>
      </c>
      <c r="FZ4577">
        <v>0</v>
      </c>
      <c r="GA4577">
        <v>1</v>
      </c>
    </row>
    <row r="4578" spans="1:183" x14ac:dyDescent="0.3">
      <c r="A4578" t="s">
        <v>65</v>
      </c>
      <c r="B4578" t="s">
        <v>53</v>
      </c>
      <c r="C4578" t="s">
        <v>95</v>
      </c>
      <c r="D4578" s="6">
        <v>44812</v>
      </c>
      <c r="FZ4578">
        <v>0</v>
      </c>
      <c r="GA4578">
        <v>1</v>
      </c>
    </row>
    <row r="4579" spans="1:183" x14ac:dyDescent="0.3">
      <c r="A4579" t="s">
        <v>65</v>
      </c>
      <c r="B4579" t="s">
        <v>53</v>
      </c>
      <c r="C4579" t="s">
        <v>95</v>
      </c>
      <c r="D4579" s="6">
        <v>44813</v>
      </c>
      <c r="FZ4579">
        <v>0</v>
      </c>
      <c r="GA4579">
        <v>1</v>
      </c>
    </row>
    <row r="4580" spans="1:183" x14ac:dyDescent="0.3">
      <c r="A4580" t="s">
        <v>65</v>
      </c>
      <c r="B4580" t="s">
        <v>53</v>
      </c>
      <c r="C4580" t="s">
        <v>104</v>
      </c>
      <c r="D4580" s="6">
        <v>44753</v>
      </c>
      <c r="FZ4580">
        <v>0</v>
      </c>
      <c r="GA4580">
        <v>1</v>
      </c>
    </row>
    <row r="4581" spans="1:183" x14ac:dyDescent="0.3">
      <c r="A4581" t="s">
        <v>65</v>
      </c>
      <c r="B4581" t="s">
        <v>53</v>
      </c>
      <c r="C4581" t="s">
        <v>104</v>
      </c>
      <c r="D4581" s="6">
        <v>44758</v>
      </c>
      <c r="FZ4581">
        <v>0</v>
      </c>
      <c r="GA4581">
        <v>1</v>
      </c>
    </row>
    <row r="4582" spans="1:183" x14ac:dyDescent="0.3">
      <c r="A4582" t="s">
        <v>65</v>
      </c>
      <c r="B4582" t="s">
        <v>53</v>
      </c>
      <c r="C4582" t="s">
        <v>104</v>
      </c>
      <c r="D4582" s="6">
        <v>44759</v>
      </c>
      <c r="FZ4582">
        <v>0</v>
      </c>
      <c r="GA4582">
        <v>1</v>
      </c>
    </row>
    <row r="4583" spans="1:183" x14ac:dyDescent="0.3">
      <c r="A4583" t="s">
        <v>65</v>
      </c>
      <c r="B4583" t="s">
        <v>53</v>
      </c>
      <c r="C4583" t="s">
        <v>104</v>
      </c>
      <c r="D4583" s="6">
        <v>44766</v>
      </c>
      <c r="FZ4583">
        <v>0</v>
      </c>
      <c r="GA4583">
        <v>1</v>
      </c>
    </row>
    <row r="4584" spans="1:183" x14ac:dyDescent="0.3">
      <c r="A4584" t="s">
        <v>65</v>
      </c>
      <c r="B4584" t="s">
        <v>53</v>
      </c>
      <c r="C4584" t="s">
        <v>104</v>
      </c>
      <c r="D4584" s="6">
        <v>44771</v>
      </c>
      <c r="FZ4584">
        <v>0</v>
      </c>
      <c r="GA4584">
        <v>1</v>
      </c>
    </row>
    <row r="4585" spans="1:183" x14ac:dyDescent="0.3">
      <c r="A4585" t="s">
        <v>65</v>
      </c>
      <c r="B4585" t="s">
        <v>53</v>
      </c>
      <c r="C4585" t="s">
        <v>104</v>
      </c>
      <c r="D4585" s="6">
        <v>44789</v>
      </c>
      <c r="FZ4585">
        <v>0</v>
      </c>
      <c r="GA4585">
        <v>1</v>
      </c>
    </row>
    <row r="4586" spans="1:183" x14ac:dyDescent="0.3">
      <c r="A4586" t="s">
        <v>65</v>
      </c>
      <c r="B4586" t="s">
        <v>53</v>
      </c>
      <c r="C4586" t="s">
        <v>104</v>
      </c>
      <c r="D4586" s="6">
        <v>44790</v>
      </c>
      <c r="FZ4586">
        <v>0</v>
      </c>
      <c r="GA4586">
        <v>1</v>
      </c>
    </row>
    <row r="4587" spans="1:183" x14ac:dyDescent="0.3">
      <c r="A4587" t="s">
        <v>65</v>
      </c>
      <c r="B4587" t="s">
        <v>53</v>
      </c>
      <c r="C4587" t="s">
        <v>104</v>
      </c>
      <c r="D4587" s="6">
        <v>44792</v>
      </c>
      <c r="FZ4587">
        <v>0</v>
      </c>
      <c r="GA4587">
        <v>1</v>
      </c>
    </row>
    <row r="4588" spans="1:183" x14ac:dyDescent="0.3">
      <c r="A4588" t="s">
        <v>65</v>
      </c>
      <c r="B4588" t="s">
        <v>53</v>
      </c>
      <c r="C4588" t="s">
        <v>104</v>
      </c>
      <c r="D4588" s="6">
        <v>44806</v>
      </c>
      <c r="FZ4588">
        <v>0</v>
      </c>
      <c r="GA4588">
        <v>1</v>
      </c>
    </row>
    <row r="4589" spans="1:183" x14ac:dyDescent="0.3">
      <c r="A4589" t="s">
        <v>65</v>
      </c>
      <c r="B4589" t="s">
        <v>53</v>
      </c>
      <c r="C4589" t="s">
        <v>104</v>
      </c>
      <c r="D4589" s="6">
        <v>44809</v>
      </c>
      <c r="FZ4589">
        <v>0</v>
      </c>
      <c r="GA4589">
        <v>1</v>
      </c>
    </row>
    <row r="4590" spans="1:183" x14ac:dyDescent="0.3">
      <c r="A4590" t="s">
        <v>65</v>
      </c>
      <c r="B4590" t="s">
        <v>53</v>
      </c>
      <c r="C4590" t="s">
        <v>104</v>
      </c>
      <c r="D4590" s="6">
        <v>44810</v>
      </c>
      <c r="FZ4590">
        <v>0</v>
      </c>
      <c r="GA4590">
        <v>1</v>
      </c>
    </row>
    <row r="4591" spans="1:183" x14ac:dyDescent="0.3">
      <c r="A4591" t="s">
        <v>65</v>
      </c>
      <c r="B4591" t="s">
        <v>53</v>
      </c>
      <c r="C4591" t="s">
        <v>104</v>
      </c>
      <c r="D4591" s="6">
        <v>44811</v>
      </c>
      <c r="FZ4591">
        <v>0</v>
      </c>
      <c r="GA4591">
        <v>1</v>
      </c>
    </row>
    <row r="4592" spans="1:183" x14ac:dyDescent="0.3">
      <c r="A4592" t="s">
        <v>65</v>
      </c>
      <c r="B4592" t="s">
        <v>53</v>
      </c>
      <c r="C4592" t="s">
        <v>104</v>
      </c>
      <c r="D4592" s="6">
        <v>44812</v>
      </c>
      <c r="FZ4592">
        <v>0</v>
      </c>
      <c r="GA4592">
        <v>1</v>
      </c>
    </row>
    <row r="4593" spans="1:183" x14ac:dyDescent="0.3">
      <c r="A4593" t="s">
        <v>65</v>
      </c>
      <c r="B4593" t="s">
        <v>53</v>
      </c>
      <c r="C4593" t="s">
        <v>104</v>
      </c>
      <c r="D4593" s="6">
        <v>44813</v>
      </c>
      <c r="FZ4593">
        <v>0</v>
      </c>
      <c r="GA4593">
        <v>1</v>
      </c>
    </row>
    <row r="4594" spans="1:183" x14ac:dyDescent="0.3">
      <c r="A4594" t="s">
        <v>65</v>
      </c>
      <c r="B4594" t="s">
        <v>53</v>
      </c>
      <c r="C4594" t="s">
        <v>94</v>
      </c>
      <c r="D4594" s="6">
        <v>44753</v>
      </c>
      <c r="FZ4594">
        <v>0</v>
      </c>
      <c r="GA4594">
        <v>1</v>
      </c>
    </row>
    <row r="4595" spans="1:183" x14ac:dyDescent="0.3">
      <c r="A4595" t="s">
        <v>65</v>
      </c>
      <c r="B4595" t="s">
        <v>53</v>
      </c>
      <c r="C4595" t="s">
        <v>94</v>
      </c>
      <c r="D4595" s="6">
        <v>44758</v>
      </c>
      <c r="FZ4595">
        <v>0</v>
      </c>
      <c r="GA4595">
        <v>1</v>
      </c>
    </row>
    <row r="4596" spans="1:183" x14ac:dyDescent="0.3">
      <c r="A4596" t="s">
        <v>65</v>
      </c>
      <c r="B4596" t="s">
        <v>53</v>
      </c>
      <c r="C4596" t="s">
        <v>94</v>
      </c>
      <c r="D4596" s="6">
        <v>44759</v>
      </c>
      <c r="FZ4596">
        <v>0</v>
      </c>
      <c r="GA4596">
        <v>1</v>
      </c>
    </row>
    <row r="4597" spans="1:183" x14ac:dyDescent="0.3">
      <c r="A4597" t="s">
        <v>65</v>
      </c>
      <c r="B4597" t="s">
        <v>53</v>
      </c>
      <c r="C4597" t="s">
        <v>94</v>
      </c>
      <c r="D4597" s="6">
        <v>44766</v>
      </c>
      <c r="FZ4597">
        <v>0</v>
      </c>
      <c r="GA4597">
        <v>1</v>
      </c>
    </row>
    <row r="4598" spans="1:183" x14ac:dyDescent="0.3">
      <c r="A4598" t="s">
        <v>65</v>
      </c>
      <c r="B4598" t="s">
        <v>53</v>
      </c>
      <c r="C4598" t="s">
        <v>94</v>
      </c>
      <c r="D4598" s="6">
        <v>44771</v>
      </c>
      <c r="FZ4598">
        <v>0</v>
      </c>
      <c r="GA4598">
        <v>1</v>
      </c>
    </row>
    <row r="4599" spans="1:183" x14ac:dyDescent="0.3">
      <c r="A4599" t="s">
        <v>65</v>
      </c>
      <c r="B4599" t="s">
        <v>53</v>
      </c>
      <c r="C4599" t="s">
        <v>94</v>
      </c>
      <c r="D4599" s="6">
        <v>44789</v>
      </c>
      <c r="FZ4599">
        <v>0</v>
      </c>
      <c r="GA4599">
        <v>1</v>
      </c>
    </row>
    <row r="4600" spans="1:183" x14ac:dyDescent="0.3">
      <c r="A4600" t="s">
        <v>65</v>
      </c>
      <c r="B4600" t="s">
        <v>53</v>
      </c>
      <c r="C4600" t="s">
        <v>94</v>
      </c>
      <c r="D4600" s="6">
        <v>44790</v>
      </c>
      <c r="FZ4600">
        <v>0</v>
      </c>
      <c r="GA4600">
        <v>1</v>
      </c>
    </row>
    <row r="4601" spans="1:183" x14ac:dyDescent="0.3">
      <c r="A4601" t="s">
        <v>65</v>
      </c>
      <c r="B4601" t="s">
        <v>53</v>
      </c>
      <c r="C4601" t="s">
        <v>94</v>
      </c>
      <c r="D4601" s="6">
        <v>44792</v>
      </c>
      <c r="FZ4601">
        <v>0</v>
      </c>
      <c r="GA4601">
        <v>1</v>
      </c>
    </row>
    <row r="4602" spans="1:183" x14ac:dyDescent="0.3">
      <c r="A4602" t="s">
        <v>65</v>
      </c>
      <c r="B4602" t="s">
        <v>53</v>
      </c>
      <c r="C4602" t="s">
        <v>94</v>
      </c>
      <c r="D4602" s="6">
        <v>44806</v>
      </c>
      <c r="FZ4602">
        <v>0</v>
      </c>
      <c r="GA4602">
        <v>1</v>
      </c>
    </row>
    <row r="4603" spans="1:183" x14ac:dyDescent="0.3">
      <c r="A4603" t="s">
        <v>65</v>
      </c>
      <c r="B4603" t="s">
        <v>53</v>
      </c>
      <c r="C4603" t="s">
        <v>94</v>
      </c>
      <c r="D4603" s="6">
        <v>44809</v>
      </c>
      <c r="FZ4603">
        <v>0</v>
      </c>
      <c r="GA4603">
        <v>1</v>
      </c>
    </row>
    <row r="4604" spans="1:183" x14ac:dyDescent="0.3">
      <c r="A4604" t="s">
        <v>65</v>
      </c>
      <c r="B4604" t="s">
        <v>53</v>
      </c>
      <c r="C4604" t="s">
        <v>94</v>
      </c>
      <c r="D4604" s="6">
        <v>44810</v>
      </c>
      <c r="FZ4604">
        <v>0</v>
      </c>
      <c r="GA4604">
        <v>1</v>
      </c>
    </row>
    <row r="4605" spans="1:183" x14ac:dyDescent="0.3">
      <c r="A4605" t="s">
        <v>65</v>
      </c>
      <c r="B4605" t="s">
        <v>53</v>
      </c>
      <c r="C4605" t="s">
        <v>94</v>
      </c>
      <c r="D4605" s="6">
        <v>44811</v>
      </c>
      <c r="FZ4605">
        <v>0</v>
      </c>
      <c r="GA4605">
        <v>1</v>
      </c>
    </row>
    <row r="4606" spans="1:183" x14ac:dyDescent="0.3">
      <c r="A4606" t="s">
        <v>65</v>
      </c>
      <c r="B4606" t="s">
        <v>53</v>
      </c>
      <c r="C4606" t="s">
        <v>94</v>
      </c>
      <c r="D4606" s="6">
        <v>44812</v>
      </c>
      <c r="FZ4606">
        <v>0</v>
      </c>
      <c r="GA4606">
        <v>1</v>
      </c>
    </row>
    <row r="4607" spans="1:183" x14ac:dyDescent="0.3">
      <c r="A4607" t="s">
        <v>65</v>
      </c>
      <c r="B4607" t="s">
        <v>53</v>
      </c>
      <c r="C4607" t="s">
        <v>94</v>
      </c>
      <c r="D4607" s="6">
        <v>44813</v>
      </c>
      <c r="FZ4607">
        <v>0</v>
      </c>
      <c r="GA4607">
        <v>1</v>
      </c>
    </row>
    <row r="4608" spans="1:183" x14ac:dyDescent="0.3">
      <c r="A4608" t="s">
        <v>65</v>
      </c>
      <c r="B4608" t="s">
        <v>53</v>
      </c>
      <c r="C4608" t="s">
        <v>102</v>
      </c>
      <c r="D4608" s="6">
        <v>44753</v>
      </c>
      <c r="FZ4608">
        <v>0</v>
      </c>
      <c r="GA4608">
        <v>1</v>
      </c>
    </row>
    <row r="4609" spans="1:183" x14ac:dyDescent="0.3">
      <c r="A4609" t="s">
        <v>65</v>
      </c>
      <c r="B4609" t="s">
        <v>53</v>
      </c>
      <c r="C4609" t="s">
        <v>102</v>
      </c>
      <c r="D4609" s="6">
        <v>44758</v>
      </c>
      <c r="FZ4609">
        <v>0</v>
      </c>
      <c r="GA4609">
        <v>1</v>
      </c>
    </row>
    <row r="4610" spans="1:183" x14ac:dyDescent="0.3">
      <c r="A4610" t="s">
        <v>65</v>
      </c>
      <c r="B4610" t="s">
        <v>53</v>
      </c>
      <c r="C4610" t="s">
        <v>102</v>
      </c>
      <c r="D4610" s="6">
        <v>44759</v>
      </c>
      <c r="FZ4610">
        <v>0</v>
      </c>
      <c r="GA4610">
        <v>1</v>
      </c>
    </row>
    <row r="4611" spans="1:183" x14ac:dyDescent="0.3">
      <c r="A4611" t="s">
        <v>65</v>
      </c>
      <c r="B4611" t="s">
        <v>53</v>
      </c>
      <c r="C4611" t="s">
        <v>102</v>
      </c>
      <c r="D4611" s="6">
        <v>44766</v>
      </c>
      <c r="FZ4611">
        <v>0</v>
      </c>
      <c r="GA4611">
        <v>1</v>
      </c>
    </row>
    <row r="4612" spans="1:183" x14ac:dyDescent="0.3">
      <c r="A4612" t="s">
        <v>65</v>
      </c>
      <c r="B4612" t="s">
        <v>53</v>
      </c>
      <c r="C4612" t="s">
        <v>102</v>
      </c>
      <c r="D4612" s="6">
        <v>44771</v>
      </c>
      <c r="FZ4612">
        <v>0</v>
      </c>
      <c r="GA4612">
        <v>1</v>
      </c>
    </row>
    <row r="4613" spans="1:183" x14ac:dyDescent="0.3">
      <c r="A4613" t="s">
        <v>65</v>
      </c>
      <c r="B4613" t="s">
        <v>53</v>
      </c>
      <c r="C4613" t="s">
        <v>102</v>
      </c>
      <c r="D4613" s="6">
        <v>44789</v>
      </c>
      <c r="FZ4613">
        <v>0</v>
      </c>
      <c r="GA4613">
        <v>1</v>
      </c>
    </row>
    <row r="4614" spans="1:183" x14ac:dyDescent="0.3">
      <c r="A4614" t="s">
        <v>65</v>
      </c>
      <c r="B4614" t="s">
        <v>53</v>
      </c>
      <c r="C4614" t="s">
        <v>102</v>
      </c>
      <c r="D4614" s="6">
        <v>44790</v>
      </c>
      <c r="FZ4614">
        <v>0</v>
      </c>
      <c r="GA4614">
        <v>1</v>
      </c>
    </row>
    <row r="4615" spans="1:183" x14ac:dyDescent="0.3">
      <c r="A4615" t="s">
        <v>65</v>
      </c>
      <c r="B4615" t="s">
        <v>53</v>
      </c>
      <c r="C4615" t="s">
        <v>102</v>
      </c>
      <c r="D4615" s="6">
        <v>44792</v>
      </c>
      <c r="FZ4615">
        <v>0</v>
      </c>
      <c r="GA4615">
        <v>1</v>
      </c>
    </row>
    <row r="4616" spans="1:183" x14ac:dyDescent="0.3">
      <c r="A4616" t="s">
        <v>65</v>
      </c>
      <c r="B4616" t="s">
        <v>53</v>
      </c>
      <c r="C4616" t="s">
        <v>102</v>
      </c>
      <c r="D4616" s="6">
        <v>44806</v>
      </c>
      <c r="FZ4616">
        <v>0</v>
      </c>
      <c r="GA4616">
        <v>1</v>
      </c>
    </row>
    <row r="4617" spans="1:183" x14ac:dyDescent="0.3">
      <c r="A4617" t="s">
        <v>65</v>
      </c>
      <c r="B4617" t="s">
        <v>53</v>
      </c>
      <c r="C4617" t="s">
        <v>102</v>
      </c>
      <c r="D4617" s="6">
        <v>44809</v>
      </c>
      <c r="FZ4617">
        <v>0</v>
      </c>
      <c r="GA4617">
        <v>1</v>
      </c>
    </row>
    <row r="4618" spans="1:183" x14ac:dyDescent="0.3">
      <c r="A4618" t="s">
        <v>65</v>
      </c>
      <c r="B4618" t="s">
        <v>53</v>
      </c>
      <c r="C4618" t="s">
        <v>102</v>
      </c>
      <c r="D4618" s="6">
        <v>44810</v>
      </c>
      <c r="FZ4618">
        <v>0</v>
      </c>
      <c r="GA4618">
        <v>1</v>
      </c>
    </row>
    <row r="4619" spans="1:183" x14ac:dyDescent="0.3">
      <c r="A4619" t="s">
        <v>65</v>
      </c>
      <c r="B4619" t="s">
        <v>53</v>
      </c>
      <c r="C4619" t="s">
        <v>102</v>
      </c>
      <c r="D4619" s="6">
        <v>44811</v>
      </c>
      <c r="FZ4619">
        <v>0</v>
      </c>
      <c r="GA4619">
        <v>1</v>
      </c>
    </row>
    <row r="4620" spans="1:183" x14ac:dyDescent="0.3">
      <c r="A4620" t="s">
        <v>65</v>
      </c>
      <c r="B4620" t="s">
        <v>53</v>
      </c>
      <c r="C4620" t="s">
        <v>102</v>
      </c>
      <c r="D4620" s="6">
        <v>44812</v>
      </c>
      <c r="FZ4620">
        <v>0</v>
      </c>
      <c r="GA4620">
        <v>1</v>
      </c>
    </row>
    <row r="4621" spans="1:183" x14ac:dyDescent="0.3">
      <c r="A4621" t="s">
        <v>65</v>
      </c>
      <c r="B4621" t="s">
        <v>53</v>
      </c>
      <c r="C4621" t="s">
        <v>102</v>
      </c>
      <c r="D4621" s="6">
        <v>44813</v>
      </c>
      <c r="FZ4621">
        <v>0</v>
      </c>
      <c r="GA4621">
        <v>1</v>
      </c>
    </row>
    <row r="4622" spans="1:183" x14ac:dyDescent="0.3">
      <c r="A4622" t="s">
        <v>65</v>
      </c>
      <c r="B4622" t="s">
        <v>53</v>
      </c>
      <c r="C4622" t="s">
        <v>103</v>
      </c>
      <c r="D4622" s="6">
        <v>44753</v>
      </c>
      <c r="FZ4622">
        <v>0</v>
      </c>
      <c r="GA4622">
        <v>1</v>
      </c>
    </row>
    <row r="4623" spans="1:183" x14ac:dyDescent="0.3">
      <c r="A4623" t="s">
        <v>65</v>
      </c>
      <c r="B4623" t="s">
        <v>53</v>
      </c>
      <c r="C4623" t="s">
        <v>103</v>
      </c>
      <c r="D4623" s="6">
        <v>44758</v>
      </c>
      <c r="FZ4623">
        <v>0</v>
      </c>
      <c r="GA4623">
        <v>1</v>
      </c>
    </row>
    <row r="4624" spans="1:183" x14ac:dyDescent="0.3">
      <c r="A4624" t="s">
        <v>65</v>
      </c>
      <c r="B4624" t="s">
        <v>53</v>
      </c>
      <c r="C4624" t="s">
        <v>103</v>
      </c>
      <c r="D4624" s="6">
        <v>44759</v>
      </c>
      <c r="FZ4624">
        <v>0</v>
      </c>
      <c r="GA4624">
        <v>1</v>
      </c>
    </row>
    <row r="4625" spans="1:183" x14ac:dyDescent="0.3">
      <c r="A4625" t="s">
        <v>65</v>
      </c>
      <c r="B4625" t="s">
        <v>53</v>
      </c>
      <c r="C4625" t="s">
        <v>103</v>
      </c>
      <c r="D4625" s="6">
        <v>44766</v>
      </c>
      <c r="FZ4625">
        <v>0</v>
      </c>
      <c r="GA4625">
        <v>1</v>
      </c>
    </row>
    <row r="4626" spans="1:183" x14ac:dyDescent="0.3">
      <c r="A4626" t="s">
        <v>65</v>
      </c>
      <c r="B4626" t="s">
        <v>53</v>
      </c>
      <c r="C4626" t="s">
        <v>103</v>
      </c>
      <c r="D4626" s="6">
        <v>44771</v>
      </c>
      <c r="FZ4626">
        <v>0</v>
      </c>
      <c r="GA4626">
        <v>1</v>
      </c>
    </row>
    <row r="4627" spans="1:183" x14ac:dyDescent="0.3">
      <c r="A4627" t="s">
        <v>65</v>
      </c>
      <c r="B4627" t="s">
        <v>53</v>
      </c>
      <c r="C4627" t="s">
        <v>103</v>
      </c>
      <c r="D4627" s="6">
        <v>44789</v>
      </c>
      <c r="FZ4627">
        <v>0</v>
      </c>
      <c r="GA4627">
        <v>1</v>
      </c>
    </row>
    <row r="4628" spans="1:183" x14ac:dyDescent="0.3">
      <c r="A4628" t="s">
        <v>65</v>
      </c>
      <c r="B4628" t="s">
        <v>53</v>
      </c>
      <c r="C4628" t="s">
        <v>103</v>
      </c>
      <c r="D4628" s="6">
        <v>44790</v>
      </c>
      <c r="FZ4628">
        <v>0</v>
      </c>
      <c r="GA4628">
        <v>1</v>
      </c>
    </row>
    <row r="4629" spans="1:183" x14ac:dyDescent="0.3">
      <c r="A4629" t="s">
        <v>65</v>
      </c>
      <c r="B4629" t="s">
        <v>53</v>
      </c>
      <c r="C4629" t="s">
        <v>103</v>
      </c>
      <c r="D4629" s="6">
        <v>44792</v>
      </c>
      <c r="FZ4629">
        <v>0</v>
      </c>
      <c r="GA4629">
        <v>1</v>
      </c>
    </row>
    <row r="4630" spans="1:183" x14ac:dyDescent="0.3">
      <c r="A4630" t="s">
        <v>65</v>
      </c>
      <c r="B4630" t="s">
        <v>53</v>
      </c>
      <c r="C4630" t="s">
        <v>103</v>
      </c>
      <c r="D4630" s="6">
        <v>44806</v>
      </c>
      <c r="FZ4630">
        <v>0</v>
      </c>
      <c r="GA4630">
        <v>1</v>
      </c>
    </row>
    <row r="4631" spans="1:183" x14ac:dyDescent="0.3">
      <c r="A4631" t="s">
        <v>65</v>
      </c>
      <c r="B4631" t="s">
        <v>53</v>
      </c>
      <c r="C4631" t="s">
        <v>103</v>
      </c>
      <c r="D4631" s="6">
        <v>44809</v>
      </c>
      <c r="EX4631" s="34"/>
      <c r="FZ4631">
        <v>0</v>
      </c>
      <c r="GA4631">
        <v>1</v>
      </c>
    </row>
    <row r="4632" spans="1:183" x14ac:dyDescent="0.3">
      <c r="A4632" t="s">
        <v>65</v>
      </c>
      <c r="B4632" t="s">
        <v>53</v>
      </c>
      <c r="C4632" t="s">
        <v>103</v>
      </c>
      <c r="D4632" s="6">
        <v>44810</v>
      </c>
      <c r="FZ4632">
        <v>0</v>
      </c>
      <c r="GA4632">
        <v>1</v>
      </c>
    </row>
    <row r="4633" spans="1:183" x14ac:dyDescent="0.3">
      <c r="A4633" t="s">
        <v>65</v>
      </c>
      <c r="B4633" t="s">
        <v>53</v>
      </c>
      <c r="C4633" t="s">
        <v>103</v>
      </c>
      <c r="D4633" s="6">
        <v>44811</v>
      </c>
      <c r="FZ4633">
        <v>0</v>
      </c>
      <c r="GA4633">
        <v>1</v>
      </c>
    </row>
    <row r="4634" spans="1:183" x14ac:dyDescent="0.3">
      <c r="A4634" t="s">
        <v>65</v>
      </c>
      <c r="B4634" t="s">
        <v>53</v>
      </c>
      <c r="C4634" t="s">
        <v>103</v>
      </c>
      <c r="D4634" s="6">
        <v>44812</v>
      </c>
      <c r="FZ4634">
        <v>0</v>
      </c>
      <c r="GA4634">
        <v>1</v>
      </c>
    </row>
    <row r="4635" spans="1:183" x14ac:dyDescent="0.3">
      <c r="A4635" t="s">
        <v>65</v>
      </c>
      <c r="B4635" t="s">
        <v>53</v>
      </c>
      <c r="C4635" t="s">
        <v>103</v>
      </c>
      <c r="D4635" s="6">
        <v>44813</v>
      </c>
      <c r="FZ4635">
        <v>0</v>
      </c>
      <c r="GA4635">
        <v>1</v>
      </c>
    </row>
    <row r="4636" spans="1:183" x14ac:dyDescent="0.3">
      <c r="A4636" t="s">
        <v>65</v>
      </c>
      <c r="B4636" t="s">
        <v>53</v>
      </c>
      <c r="C4636" t="s">
        <v>108</v>
      </c>
      <c r="D4636" s="6">
        <v>44753</v>
      </c>
      <c r="FZ4636">
        <v>0</v>
      </c>
      <c r="GA4636">
        <v>1</v>
      </c>
    </row>
    <row r="4637" spans="1:183" x14ac:dyDescent="0.3">
      <c r="A4637" t="s">
        <v>65</v>
      </c>
      <c r="B4637" t="s">
        <v>53</v>
      </c>
      <c r="C4637" t="s">
        <v>108</v>
      </c>
      <c r="D4637" s="6">
        <v>44758</v>
      </c>
      <c r="FZ4637">
        <v>0</v>
      </c>
      <c r="GA4637">
        <v>1</v>
      </c>
    </row>
    <row r="4638" spans="1:183" x14ac:dyDescent="0.3">
      <c r="A4638" t="s">
        <v>65</v>
      </c>
      <c r="B4638" t="s">
        <v>53</v>
      </c>
      <c r="C4638" t="s">
        <v>108</v>
      </c>
      <c r="D4638" s="6">
        <v>44759</v>
      </c>
      <c r="FZ4638">
        <v>0</v>
      </c>
      <c r="GA4638">
        <v>1</v>
      </c>
    </row>
    <row r="4639" spans="1:183" x14ac:dyDescent="0.3">
      <c r="A4639" t="s">
        <v>65</v>
      </c>
      <c r="B4639" t="s">
        <v>53</v>
      </c>
      <c r="C4639" t="s">
        <v>108</v>
      </c>
      <c r="D4639" s="6">
        <v>44766</v>
      </c>
      <c r="FZ4639">
        <v>0</v>
      </c>
      <c r="GA4639">
        <v>1</v>
      </c>
    </row>
    <row r="4640" spans="1:183" x14ac:dyDescent="0.3">
      <c r="A4640" t="s">
        <v>65</v>
      </c>
      <c r="B4640" t="s">
        <v>53</v>
      </c>
      <c r="C4640" t="s">
        <v>108</v>
      </c>
      <c r="D4640" s="6">
        <v>44771</v>
      </c>
      <c r="FZ4640">
        <v>0</v>
      </c>
      <c r="GA4640">
        <v>1</v>
      </c>
    </row>
    <row r="4641" spans="1:183" x14ac:dyDescent="0.3">
      <c r="A4641" t="s">
        <v>65</v>
      </c>
      <c r="B4641" t="s">
        <v>53</v>
      </c>
      <c r="C4641" t="s">
        <v>108</v>
      </c>
      <c r="D4641" s="6">
        <v>44789</v>
      </c>
      <c r="FZ4641">
        <v>0</v>
      </c>
      <c r="GA4641">
        <v>1</v>
      </c>
    </row>
    <row r="4642" spans="1:183" x14ac:dyDescent="0.3">
      <c r="A4642" t="s">
        <v>65</v>
      </c>
      <c r="B4642" t="s">
        <v>53</v>
      </c>
      <c r="C4642" t="s">
        <v>108</v>
      </c>
      <c r="D4642" s="6">
        <v>44790</v>
      </c>
      <c r="FZ4642">
        <v>0</v>
      </c>
      <c r="GA4642">
        <v>1</v>
      </c>
    </row>
    <row r="4643" spans="1:183" x14ac:dyDescent="0.3">
      <c r="A4643" t="s">
        <v>65</v>
      </c>
      <c r="B4643" t="s">
        <v>53</v>
      </c>
      <c r="C4643" t="s">
        <v>108</v>
      </c>
      <c r="D4643" s="6">
        <v>44792</v>
      </c>
      <c r="FZ4643">
        <v>0</v>
      </c>
      <c r="GA4643">
        <v>1</v>
      </c>
    </row>
    <row r="4644" spans="1:183" x14ac:dyDescent="0.3">
      <c r="A4644" t="s">
        <v>65</v>
      </c>
      <c r="B4644" t="s">
        <v>53</v>
      </c>
      <c r="C4644" t="s">
        <v>108</v>
      </c>
      <c r="D4644" s="6">
        <v>44806</v>
      </c>
      <c r="FZ4644">
        <v>0</v>
      </c>
      <c r="GA4644">
        <v>1</v>
      </c>
    </row>
    <row r="4645" spans="1:183" x14ac:dyDescent="0.3">
      <c r="A4645" t="s">
        <v>65</v>
      </c>
      <c r="B4645" t="s">
        <v>53</v>
      </c>
      <c r="C4645" t="s">
        <v>108</v>
      </c>
      <c r="D4645" s="6">
        <v>44809</v>
      </c>
      <c r="FZ4645">
        <v>0</v>
      </c>
      <c r="GA4645">
        <v>1</v>
      </c>
    </row>
    <row r="4646" spans="1:183" x14ac:dyDescent="0.3">
      <c r="A4646" t="s">
        <v>65</v>
      </c>
      <c r="B4646" t="s">
        <v>53</v>
      </c>
      <c r="C4646" t="s">
        <v>108</v>
      </c>
      <c r="D4646" s="6">
        <v>44810</v>
      </c>
      <c r="FZ4646">
        <v>0</v>
      </c>
      <c r="GA4646">
        <v>1</v>
      </c>
    </row>
    <row r="4647" spans="1:183" x14ac:dyDescent="0.3">
      <c r="A4647" t="s">
        <v>65</v>
      </c>
      <c r="B4647" t="s">
        <v>53</v>
      </c>
      <c r="C4647" t="s">
        <v>108</v>
      </c>
      <c r="D4647" s="6">
        <v>44811</v>
      </c>
      <c r="FZ4647">
        <v>0</v>
      </c>
      <c r="GA4647">
        <v>1</v>
      </c>
    </row>
    <row r="4648" spans="1:183" x14ac:dyDescent="0.3">
      <c r="A4648" t="s">
        <v>65</v>
      </c>
      <c r="B4648" t="s">
        <v>53</v>
      </c>
      <c r="C4648" t="s">
        <v>108</v>
      </c>
      <c r="D4648" s="6">
        <v>44812</v>
      </c>
      <c r="FZ4648">
        <v>0</v>
      </c>
      <c r="GA4648">
        <v>1</v>
      </c>
    </row>
    <row r="4649" spans="1:183" x14ac:dyDescent="0.3">
      <c r="A4649" t="s">
        <v>65</v>
      </c>
      <c r="B4649" t="s">
        <v>53</v>
      </c>
      <c r="C4649" t="s">
        <v>108</v>
      </c>
      <c r="D4649" s="6">
        <v>44813</v>
      </c>
      <c r="FZ4649">
        <v>0</v>
      </c>
      <c r="GA4649">
        <v>1</v>
      </c>
    </row>
    <row r="4650" spans="1:183" x14ac:dyDescent="0.3">
      <c r="A4650" t="s">
        <v>65</v>
      </c>
      <c r="B4650" t="s">
        <v>53</v>
      </c>
      <c r="C4650" t="s">
        <v>106</v>
      </c>
      <c r="D4650" s="6">
        <v>44753</v>
      </c>
      <c r="FZ4650">
        <v>0</v>
      </c>
      <c r="GA4650">
        <v>1</v>
      </c>
    </row>
    <row r="4651" spans="1:183" x14ac:dyDescent="0.3">
      <c r="A4651" t="s">
        <v>65</v>
      </c>
      <c r="B4651" t="s">
        <v>53</v>
      </c>
      <c r="C4651" t="s">
        <v>106</v>
      </c>
      <c r="D4651" s="6">
        <v>44758</v>
      </c>
      <c r="FZ4651">
        <v>0</v>
      </c>
      <c r="GA4651">
        <v>1</v>
      </c>
    </row>
    <row r="4652" spans="1:183" x14ac:dyDescent="0.3">
      <c r="A4652" t="s">
        <v>65</v>
      </c>
      <c r="B4652" t="s">
        <v>53</v>
      </c>
      <c r="C4652" t="s">
        <v>106</v>
      </c>
      <c r="D4652" s="6">
        <v>44759</v>
      </c>
      <c r="FZ4652">
        <v>0</v>
      </c>
      <c r="GA4652">
        <v>1</v>
      </c>
    </row>
    <row r="4653" spans="1:183" x14ac:dyDescent="0.3">
      <c r="A4653" t="s">
        <v>65</v>
      </c>
      <c r="B4653" t="s">
        <v>53</v>
      </c>
      <c r="C4653" t="s">
        <v>106</v>
      </c>
      <c r="D4653" s="6">
        <v>44766</v>
      </c>
      <c r="FZ4653">
        <v>0</v>
      </c>
      <c r="GA4653">
        <v>1</v>
      </c>
    </row>
    <row r="4654" spans="1:183" x14ac:dyDescent="0.3">
      <c r="A4654" t="s">
        <v>65</v>
      </c>
      <c r="B4654" t="s">
        <v>53</v>
      </c>
      <c r="C4654" t="s">
        <v>106</v>
      </c>
      <c r="D4654" s="6">
        <v>44771</v>
      </c>
      <c r="FZ4654">
        <v>0</v>
      </c>
      <c r="GA4654">
        <v>1</v>
      </c>
    </row>
    <row r="4655" spans="1:183" x14ac:dyDescent="0.3">
      <c r="A4655" t="s">
        <v>65</v>
      </c>
      <c r="B4655" t="s">
        <v>53</v>
      </c>
      <c r="C4655" t="s">
        <v>106</v>
      </c>
      <c r="D4655" s="6">
        <v>44789</v>
      </c>
      <c r="FZ4655">
        <v>0</v>
      </c>
      <c r="GA4655">
        <v>1</v>
      </c>
    </row>
    <row r="4656" spans="1:183" x14ac:dyDescent="0.3">
      <c r="A4656" t="s">
        <v>65</v>
      </c>
      <c r="B4656" t="s">
        <v>53</v>
      </c>
      <c r="C4656" t="s">
        <v>106</v>
      </c>
      <c r="D4656" s="6">
        <v>44790</v>
      </c>
      <c r="FZ4656">
        <v>0</v>
      </c>
      <c r="GA4656">
        <v>1</v>
      </c>
    </row>
    <row r="4657" spans="1:183" x14ac:dyDescent="0.3">
      <c r="A4657" t="s">
        <v>65</v>
      </c>
      <c r="B4657" t="s">
        <v>53</v>
      </c>
      <c r="C4657" t="s">
        <v>106</v>
      </c>
      <c r="D4657" s="6">
        <v>44792</v>
      </c>
      <c r="FZ4657">
        <v>0</v>
      </c>
      <c r="GA4657">
        <v>1</v>
      </c>
    </row>
    <row r="4658" spans="1:183" x14ac:dyDescent="0.3">
      <c r="A4658" t="s">
        <v>65</v>
      </c>
      <c r="B4658" t="s">
        <v>53</v>
      </c>
      <c r="C4658" t="s">
        <v>106</v>
      </c>
      <c r="D4658" s="6">
        <v>44806</v>
      </c>
      <c r="FZ4658">
        <v>0</v>
      </c>
      <c r="GA4658">
        <v>1</v>
      </c>
    </row>
    <row r="4659" spans="1:183" x14ac:dyDescent="0.3">
      <c r="A4659" t="s">
        <v>65</v>
      </c>
      <c r="B4659" t="s">
        <v>53</v>
      </c>
      <c r="C4659" t="s">
        <v>106</v>
      </c>
      <c r="D4659" s="6">
        <v>44809</v>
      </c>
      <c r="FZ4659">
        <v>0</v>
      </c>
      <c r="GA4659">
        <v>1</v>
      </c>
    </row>
    <row r="4660" spans="1:183" x14ac:dyDescent="0.3">
      <c r="A4660" t="s">
        <v>65</v>
      </c>
      <c r="B4660" t="s">
        <v>53</v>
      </c>
      <c r="C4660" t="s">
        <v>106</v>
      </c>
      <c r="D4660" s="6">
        <v>44810</v>
      </c>
      <c r="FZ4660">
        <v>0</v>
      </c>
      <c r="GA4660">
        <v>1</v>
      </c>
    </row>
    <row r="4661" spans="1:183" x14ac:dyDescent="0.3">
      <c r="A4661" t="s">
        <v>65</v>
      </c>
      <c r="B4661" t="s">
        <v>53</v>
      </c>
      <c r="C4661" t="s">
        <v>106</v>
      </c>
      <c r="D4661" s="6">
        <v>44811</v>
      </c>
      <c r="FZ4661">
        <v>0</v>
      </c>
      <c r="GA4661">
        <v>1</v>
      </c>
    </row>
    <row r="4662" spans="1:183" x14ac:dyDescent="0.3">
      <c r="A4662" t="s">
        <v>65</v>
      </c>
      <c r="B4662" t="s">
        <v>53</v>
      </c>
      <c r="C4662" t="s">
        <v>106</v>
      </c>
      <c r="D4662" s="6">
        <v>44812</v>
      </c>
      <c r="FZ4662">
        <v>0</v>
      </c>
      <c r="GA4662">
        <v>1</v>
      </c>
    </row>
    <row r="4663" spans="1:183" x14ac:dyDescent="0.3">
      <c r="A4663" t="s">
        <v>65</v>
      </c>
      <c r="B4663" t="s">
        <v>53</v>
      </c>
      <c r="C4663" t="s">
        <v>106</v>
      </c>
      <c r="D4663" s="6">
        <v>44813</v>
      </c>
      <c r="FZ4663">
        <v>0</v>
      </c>
      <c r="GA4663">
        <v>1</v>
      </c>
    </row>
    <row r="4664" spans="1:183" x14ac:dyDescent="0.3">
      <c r="A4664" t="s">
        <v>65</v>
      </c>
      <c r="B4664" t="s">
        <v>53</v>
      </c>
      <c r="C4664" t="s">
        <v>107</v>
      </c>
      <c r="D4664" s="6">
        <v>44753</v>
      </c>
      <c r="FZ4664">
        <v>0</v>
      </c>
      <c r="GA4664">
        <v>1</v>
      </c>
    </row>
    <row r="4665" spans="1:183" x14ac:dyDescent="0.3">
      <c r="A4665" t="s">
        <v>65</v>
      </c>
      <c r="B4665" t="s">
        <v>53</v>
      </c>
      <c r="C4665" t="s">
        <v>107</v>
      </c>
      <c r="D4665" s="6">
        <v>44758</v>
      </c>
      <c r="FZ4665">
        <v>0</v>
      </c>
      <c r="GA4665">
        <v>1</v>
      </c>
    </row>
    <row r="4666" spans="1:183" x14ac:dyDescent="0.3">
      <c r="A4666" t="s">
        <v>65</v>
      </c>
      <c r="B4666" t="s">
        <v>53</v>
      </c>
      <c r="C4666" t="s">
        <v>107</v>
      </c>
      <c r="D4666" s="6">
        <v>44759</v>
      </c>
      <c r="FZ4666">
        <v>0</v>
      </c>
      <c r="GA4666">
        <v>1</v>
      </c>
    </row>
    <row r="4667" spans="1:183" x14ac:dyDescent="0.3">
      <c r="A4667" t="s">
        <v>65</v>
      </c>
      <c r="B4667" t="s">
        <v>53</v>
      </c>
      <c r="C4667" t="s">
        <v>107</v>
      </c>
      <c r="D4667" s="6">
        <v>44766</v>
      </c>
      <c r="FZ4667">
        <v>0</v>
      </c>
      <c r="GA4667">
        <v>1</v>
      </c>
    </row>
    <row r="4668" spans="1:183" x14ac:dyDescent="0.3">
      <c r="A4668" t="s">
        <v>65</v>
      </c>
      <c r="B4668" t="s">
        <v>53</v>
      </c>
      <c r="C4668" t="s">
        <v>107</v>
      </c>
      <c r="D4668" s="6">
        <v>44771</v>
      </c>
      <c r="FZ4668">
        <v>0</v>
      </c>
      <c r="GA4668">
        <v>1</v>
      </c>
    </row>
    <row r="4669" spans="1:183" x14ac:dyDescent="0.3">
      <c r="A4669" t="s">
        <v>65</v>
      </c>
      <c r="B4669" t="s">
        <v>53</v>
      </c>
      <c r="C4669" t="s">
        <v>107</v>
      </c>
      <c r="D4669" s="6">
        <v>44789</v>
      </c>
      <c r="FZ4669">
        <v>0</v>
      </c>
      <c r="GA4669">
        <v>1</v>
      </c>
    </row>
    <row r="4670" spans="1:183" x14ac:dyDescent="0.3">
      <c r="A4670" t="s">
        <v>65</v>
      </c>
      <c r="B4670" t="s">
        <v>53</v>
      </c>
      <c r="C4670" t="s">
        <v>107</v>
      </c>
      <c r="D4670" s="6">
        <v>44790</v>
      </c>
      <c r="FZ4670">
        <v>0</v>
      </c>
      <c r="GA4670">
        <v>1</v>
      </c>
    </row>
    <row r="4671" spans="1:183" x14ac:dyDescent="0.3">
      <c r="A4671" t="s">
        <v>65</v>
      </c>
      <c r="B4671" t="s">
        <v>53</v>
      </c>
      <c r="C4671" t="s">
        <v>107</v>
      </c>
      <c r="D4671" s="6">
        <v>44792</v>
      </c>
      <c r="FZ4671">
        <v>0</v>
      </c>
      <c r="GA4671">
        <v>1</v>
      </c>
    </row>
    <row r="4672" spans="1:183" x14ac:dyDescent="0.3">
      <c r="A4672" t="s">
        <v>65</v>
      </c>
      <c r="B4672" t="s">
        <v>53</v>
      </c>
      <c r="C4672" t="s">
        <v>107</v>
      </c>
      <c r="D4672" s="6">
        <v>44806</v>
      </c>
      <c r="FZ4672">
        <v>0</v>
      </c>
      <c r="GA4672">
        <v>1</v>
      </c>
    </row>
    <row r="4673" spans="1:183" x14ac:dyDescent="0.3">
      <c r="A4673" t="s">
        <v>65</v>
      </c>
      <c r="B4673" t="s">
        <v>53</v>
      </c>
      <c r="C4673" t="s">
        <v>107</v>
      </c>
      <c r="D4673" s="6">
        <v>44809</v>
      </c>
      <c r="FZ4673">
        <v>0</v>
      </c>
      <c r="GA4673">
        <v>1</v>
      </c>
    </row>
    <row r="4674" spans="1:183" x14ac:dyDescent="0.3">
      <c r="A4674" t="s">
        <v>65</v>
      </c>
      <c r="B4674" t="s">
        <v>53</v>
      </c>
      <c r="C4674" t="s">
        <v>107</v>
      </c>
      <c r="D4674" s="6">
        <v>44810</v>
      </c>
      <c r="FZ4674">
        <v>0</v>
      </c>
      <c r="GA4674">
        <v>1</v>
      </c>
    </row>
    <row r="4675" spans="1:183" x14ac:dyDescent="0.3">
      <c r="A4675" t="s">
        <v>65</v>
      </c>
      <c r="B4675" t="s">
        <v>53</v>
      </c>
      <c r="C4675" t="s">
        <v>107</v>
      </c>
      <c r="D4675" s="6">
        <v>44811</v>
      </c>
      <c r="FZ4675">
        <v>0</v>
      </c>
      <c r="GA4675">
        <v>1</v>
      </c>
    </row>
    <row r="4676" spans="1:183" x14ac:dyDescent="0.3">
      <c r="A4676" t="s">
        <v>65</v>
      </c>
      <c r="B4676" t="s">
        <v>53</v>
      </c>
      <c r="C4676" t="s">
        <v>107</v>
      </c>
      <c r="D4676" s="6">
        <v>44812</v>
      </c>
      <c r="FZ4676">
        <v>0</v>
      </c>
      <c r="GA4676">
        <v>1</v>
      </c>
    </row>
    <row r="4677" spans="1:183" x14ac:dyDescent="0.3">
      <c r="A4677" t="s">
        <v>65</v>
      </c>
      <c r="B4677" t="s">
        <v>53</v>
      </c>
      <c r="C4677" t="s">
        <v>107</v>
      </c>
      <c r="D4677" s="6">
        <v>44813</v>
      </c>
      <c r="FZ4677">
        <v>0</v>
      </c>
      <c r="GA4677">
        <v>1</v>
      </c>
    </row>
    <row r="4678" spans="1:183" x14ac:dyDescent="0.3">
      <c r="A4678" t="s">
        <v>65</v>
      </c>
      <c r="B4678" t="s">
        <v>53</v>
      </c>
      <c r="C4678" t="s">
        <v>97</v>
      </c>
      <c r="D4678" s="6">
        <v>44753</v>
      </c>
      <c r="FZ4678">
        <v>0</v>
      </c>
      <c r="GA4678">
        <v>1</v>
      </c>
    </row>
    <row r="4679" spans="1:183" x14ac:dyDescent="0.3">
      <c r="A4679" t="s">
        <v>65</v>
      </c>
      <c r="B4679" t="s">
        <v>53</v>
      </c>
      <c r="C4679" t="s">
        <v>97</v>
      </c>
      <c r="D4679" s="6">
        <v>44758</v>
      </c>
      <c r="FZ4679">
        <v>0</v>
      </c>
      <c r="GA4679">
        <v>1</v>
      </c>
    </row>
    <row r="4680" spans="1:183" x14ac:dyDescent="0.3">
      <c r="A4680" t="s">
        <v>65</v>
      </c>
      <c r="B4680" t="s">
        <v>53</v>
      </c>
      <c r="C4680" t="s">
        <v>97</v>
      </c>
      <c r="D4680" s="6">
        <v>44759</v>
      </c>
      <c r="FZ4680">
        <v>0</v>
      </c>
      <c r="GA4680">
        <v>1</v>
      </c>
    </row>
    <row r="4681" spans="1:183" x14ac:dyDescent="0.3">
      <c r="A4681" t="s">
        <v>65</v>
      </c>
      <c r="B4681" t="s">
        <v>53</v>
      </c>
      <c r="C4681" t="s">
        <v>97</v>
      </c>
      <c r="D4681" s="6">
        <v>44766</v>
      </c>
      <c r="FZ4681">
        <v>0</v>
      </c>
      <c r="GA4681">
        <v>1</v>
      </c>
    </row>
    <row r="4682" spans="1:183" x14ac:dyDescent="0.3">
      <c r="A4682" t="s">
        <v>65</v>
      </c>
      <c r="B4682" t="s">
        <v>53</v>
      </c>
      <c r="C4682" t="s">
        <v>97</v>
      </c>
      <c r="D4682" s="6">
        <v>44771</v>
      </c>
      <c r="FZ4682">
        <v>0</v>
      </c>
      <c r="GA4682">
        <v>1</v>
      </c>
    </row>
    <row r="4683" spans="1:183" x14ac:dyDescent="0.3">
      <c r="A4683" t="s">
        <v>65</v>
      </c>
      <c r="B4683" t="s">
        <v>53</v>
      </c>
      <c r="C4683" t="s">
        <v>97</v>
      </c>
      <c r="D4683" s="6">
        <v>44789</v>
      </c>
      <c r="FZ4683">
        <v>0</v>
      </c>
      <c r="GA4683">
        <v>1</v>
      </c>
    </row>
    <row r="4684" spans="1:183" x14ac:dyDescent="0.3">
      <c r="A4684" t="s">
        <v>65</v>
      </c>
      <c r="B4684" t="s">
        <v>53</v>
      </c>
      <c r="C4684" t="s">
        <v>97</v>
      </c>
      <c r="D4684" s="6">
        <v>44790</v>
      </c>
      <c r="FZ4684">
        <v>0</v>
      </c>
      <c r="GA4684">
        <v>1</v>
      </c>
    </row>
    <row r="4685" spans="1:183" x14ac:dyDescent="0.3">
      <c r="A4685" t="s">
        <v>65</v>
      </c>
      <c r="B4685" t="s">
        <v>53</v>
      </c>
      <c r="C4685" t="s">
        <v>97</v>
      </c>
      <c r="D4685" s="6">
        <v>44792</v>
      </c>
      <c r="FZ4685">
        <v>0</v>
      </c>
      <c r="GA4685">
        <v>1</v>
      </c>
    </row>
    <row r="4686" spans="1:183" x14ac:dyDescent="0.3">
      <c r="A4686" t="s">
        <v>65</v>
      </c>
      <c r="B4686" t="s">
        <v>53</v>
      </c>
      <c r="C4686" t="s">
        <v>97</v>
      </c>
      <c r="D4686" s="6">
        <v>44806</v>
      </c>
      <c r="FZ4686">
        <v>0</v>
      </c>
      <c r="GA4686">
        <v>1</v>
      </c>
    </row>
    <row r="4687" spans="1:183" x14ac:dyDescent="0.3">
      <c r="A4687" t="s">
        <v>65</v>
      </c>
      <c r="B4687" t="s">
        <v>53</v>
      </c>
      <c r="C4687" t="s">
        <v>97</v>
      </c>
      <c r="D4687" s="6">
        <v>44809</v>
      </c>
      <c r="FZ4687">
        <v>0</v>
      </c>
      <c r="GA4687">
        <v>1</v>
      </c>
    </row>
    <row r="4688" spans="1:183" x14ac:dyDescent="0.3">
      <c r="A4688" t="s">
        <v>65</v>
      </c>
      <c r="B4688" t="s">
        <v>53</v>
      </c>
      <c r="C4688" t="s">
        <v>97</v>
      </c>
      <c r="D4688" s="6">
        <v>44810</v>
      </c>
      <c r="FZ4688">
        <v>0</v>
      </c>
      <c r="GA4688">
        <v>1</v>
      </c>
    </row>
    <row r="4689" spans="1:183" x14ac:dyDescent="0.3">
      <c r="A4689" t="s">
        <v>65</v>
      </c>
      <c r="B4689" t="s">
        <v>53</v>
      </c>
      <c r="C4689" t="s">
        <v>97</v>
      </c>
      <c r="D4689" s="6">
        <v>44811</v>
      </c>
      <c r="FZ4689">
        <v>0</v>
      </c>
      <c r="GA4689">
        <v>1</v>
      </c>
    </row>
    <row r="4690" spans="1:183" x14ac:dyDescent="0.3">
      <c r="A4690" t="s">
        <v>65</v>
      </c>
      <c r="B4690" t="s">
        <v>53</v>
      </c>
      <c r="C4690" t="s">
        <v>97</v>
      </c>
      <c r="D4690" s="6">
        <v>44812</v>
      </c>
      <c r="FZ4690">
        <v>0</v>
      </c>
      <c r="GA4690">
        <v>1</v>
      </c>
    </row>
    <row r="4691" spans="1:183" x14ac:dyDescent="0.3">
      <c r="A4691" t="s">
        <v>65</v>
      </c>
      <c r="B4691" t="s">
        <v>53</v>
      </c>
      <c r="C4691" t="s">
        <v>97</v>
      </c>
      <c r="D4691" s="6">
        <v>44813</v>
      </c>
      <c r="FZ4691">
        <v>0</v>
      </c>
      <c r="GA4691">
        <v>1</v>
      </c>
    </row>
    <row r="4692" spans="1:183" x14ac:dyDescent="0.3">
      <c r="A4692" t="s">
        <v>65</v>
      </c>
      <c r="B4692" t="s">
        <v>53</v>
      </c>
      <c r="C4692" t="s">
        <v>96</v>
      </c>
      <c r="D4692" s="6">
        <v>44753</v>
      </c>
      <c r="FZ4692">
        <v>0</v>
      </c>
      <c r="GA4692">
        <v>1</v>
      </c>
    </row>
    <row r="4693" spans="1:183" x14ac:dyDescent="0.3">
      <c r="A4693" t="s">
        <v>65</v>
      </c>
      <c r="B4693" t="s">
        <v>53</v>
      </c>
      <c r="C4693" t="s">
        <v>96</v>
      </c>
      <c r="D4693" s="6">
        <v>44758</v>
      </c>
      <c r="FZ4693">
        <v>0</v>
      </c>
      <c r="GA4693">
        <v>1</v>
      </c>
    </row>
    <row r="4694" spans="1:183" x14ac:dyDescent="0.3">
      <c r="A4694" t="s">
        <v>65</v>
      </c>
      <c r="B4694" t="s">
        <v>53</v>
      </c>
      <c r="C4694" t="s">
        <v>96</v>
      </c>
      <c r="D4694" s="6">
        <v>44759</v>
      </c>
      <c r="FZ4694">
        <v>0</v>
      </c>
      <c r="GA4694">
        <v>1</v>
      </c>
    </row>
    <row r="4695" spans="1:183" x14ac:dyDescent="0.3">
      <c r="A4695" t="s">
        <v>65</v>
      </c>
      <c r="B4695" t="s">
        <v>53</v>
      </c>
      <c r="C4695" t="s">
        <v>96</v>
      </c>
      <c r="D4695" s="6">
        <v>44766</v>
      </c>
      <c r="FZ4695">
        <v>0</v>
      </c>
      <c r="GA4695">
        <v>1</v>
      </c>
    </row>
    <row r="4696" spans="1:183" x14ac:dyDescent="0.3">
      <c r="A4696" t="s">
        <v>65</v>
      </c>
      <c r="B4696" t="s">
        <v>53</v>
      </c>
      <c r="C4696" t="s">
        <v>96</v>
      </c>
      <c r="D4696" s="6">
        <v>44771</v>
      </c>
      <c r="FZ4696">
        <v>0</v>
      </c>
      <c r="GA4696">
        <v>1</v>
      </c>
    </row>
    <row r="4697" spans="1:183" x14ac:dyDescent="0.3">
      <c r="A4697" t="s">
        <v>65</v>
      </c>
      <c r="B4697" t="s">
        <v>53</v>
      </c>
      <c r="C4697" t="s">
        <v>96</v>
      </c>
      <c r="D4697" s="6">
        <v>44789</v>
      </c>
      <c r="FZ4697">
        <v>0</v>
      </c>
      <c r="GA4697">
        <v>1</v>
      </c>
    </row>
    <row r="4698" spans="1:183" x14ac:dyDescent="0.3">
      <c r="A4698" t="s">
        <v>65</v>
      </c>
      <c r="B4698" t="s">
        <v>53</v>
      </c>
      <c r="C4698" t="s">
        <v>96</v>
      </c>
      <c r="D4698" s="6">
        <v>44790</v>
      </c>
      <c r="FZ4698">
        <v>0</v>
      </c>
      <c r="GA4698">
        <v>1</v>
      </c>
    </row>
    <row r="4699" spans="1:183" x14ac:dyDescent="0.3">
      <c r="A4699" t="s">
        <v>65</v>
      </c>
      <c r="B4699" t="s">
        <v>53</v>
      </c>
      <c r="C4699" t="s">
        <v>96</v>
      </c>
      <c r="D4699" s="6">
        <v>44792</v>
      </c>
      <c r="FZ4699">
        <v>0</v>
      </c>
      <c r="GA4699">
        <v>1</v>
      </c>
    </row>
    <row r="4700" spans="1:183" x14ac:dyDescent="0.3">
      <c r="A4700" t="s">
        <v>65</v>
      </c>
      <c r="B4700" t="s">
        <v>53</v>
      </c>
      <c r="C4700" t="s">
        <v>96</v>
      </c>
      <c r="D4700" s="6">
        <v>44806</v>
      </c>
      <c r="FZ4700">
        <v>0</v>
      </c>
      <c r="GA4700">
        <v>1</v>
      </c>
    </row>
    <row r="4701" spans="1:183" x14ac:dyDescent="0.3">
      <c r="A4701" t="s">
        <v>65</v>
      </c>
      <c r="B4701" t="s">
        <v>53</v>
      </c>
      <c r="C4701" t="s">
        <v>96</v>
      </c>
      <c r="D4701" s="6">
        <v>44809</v>
      </c>
      <c r="FZ4701">
        <v>0</v>
      </c>
      <c r="GA4701">
        <v>1</v>
      </c>
    </row>
    <row r="4702" spans="1:183" x14ac:dyDescent="0.3">
      <c r="A4702" t="s">
        <v>65</v>
      </c>
      <c r="B4702" t="s">
        <v>53</v>
      </c>
      <c r="C4702" t="s">
        <v>96</v>
      </c>
      <c r="D4702" s="6">
        <v>44810</v>
      </c>
      <c r="FZ4702">
        <v>0</v>
      </c>
      <c r="GA4702">
        <v>1</v>
      </c>
    </row>
    <row r="4703" spans="1:183" x14ac:dyDescent="0.3">
      <c r="A4703" t="s">
        <v>65</v>
      </c>
      <c r="B4703" t="s">
        <v>53</v>
      </c>
      <c r="C4703" t="s">
        <v>96</v>
      </c>
      <c r="D4703" s="6">
        <v>44811</v>
      </c>
      <c r="FZ4703">
        <v>0</v>
      </c>
      <c r="GA4703">
        <v>1</v>
      </c>
    </row>
    <row r="4704" spans="1:183" x14ac:dyDescent="0.3">
      <c r="A4704" t="s">
        <v>65</v>
      </c>
      <c r="B4704" t="s">
        <v>53</v>
      </c>
      <c r="C4704" t="s">
        <v>96</v>
      </c>
      <c r="D4704" s="6">
        <v>44812</v>
      </c>
      <c r="FZ4704">
        <v>0</v>
      </c>
      <c r="GA4704">
        <v>1</v>
      </c>
    </row>
    <row r="4705" spans="1:183" x14ac:dyDescent="0.3">
      <c r="A4705" t="s">
        <v>65</v>
      </c>
      <c r="B4705" t="s">
        <v>53</v>
      </c>
      <c r="C4705" t="s">
        <v>96</v>
      </c>
      <c r="D4705" s="6">
        <v>44813</v>
      </c>
      <c r="FZ4705">
        <v>0</v>
      </c>
      <c r="GA4705">
        <v>1</v>
      </c>
    </row>
    <row r="4706" spans="1:183" x14ac:dyDescent="0.3">
      <c r="A4706" t="s">
        <v>65</v>
      </c>
      <c r="B4706" t="s">
        <v>53</v>
      </c>
      <c r="C4706" t="s">
        <v>98</v>
      </c>
      <c r="D4706" s="6">
        <v>44753</v>
      </c>
      <c r="FZ4706">
        <v>0</v>
      </c>
      <c r="GA4706">
        <v>1</v>
      </c>
    </row>
    <row r="4707" spans="1:183" x14ac:dyDescent="0.3">
      <c r="A4707" t="s">
        <v>65</v>
      </c>
      <c r="B4707" t="s">
        <v>53</v>
      </c>
      <c r="C4707" t="s">
        <v>98</v>
      </c>
      <c r="D4707" s="6">
        <v>44758</v>
      </c>
      <c r="FZ4707">
        <v>0</v>
      </c>
      <c r="GA4707">
        <v>1</v>
      </c>
    </row>
    <row r="4708" spans="1:183" x14ac:dyDescent="0.3">
      <c r="A4708" t="s">
        <v>65</v>
      </c>
      <c r="B4708" t="s">
        <v>53</v>
      </c>
      <c r="C4708" t="s">
        <v>98</v>
      </c>
      <c r="D4708" s="6">
        <v>44759</v>
      </c>
      <c r="FZ4708">
        <v>0</v>
      </c>
      <c r="GA4708">
        <v>1</v>
      </c>
    </row>
    <row r="4709" spans="1:183" x14ac:dyDescent="0.3">
      <c r="A4709" t="s">
        <v>65</v>
      </c>
      <c r="B4709" t="s">
        <v>53</v>
      </c>
      <c r="C4709" t="s">
        <v>98</v>
      </c>
      <c r="D4709" s="6">
        <v>44766</v>
      </c>
      <c r="FZ4709">
        <v>0</v>
      </c>
      <c r="GA4709">
        <v>1</v>
      </c>
    </row>
    <row r="4710" spans="1:183" x14ac:dyDescent="0.3">
      <c r="A4710" t="s">
        <v>65</v>
      </c>
      <c r="B4710" t="s">
        <v>53</v>
      </c>
      <c r="C4710" t="s">
        <v>98</v>
      </c>
      <c r="D4710" s="6">
        <v>44771</v>
      </c>
      <c r="FZ4710">
        <v>0</v>
      </c>
      <c r="GA4710">
        <v>1</v>
      </c>
    </row>
    <row r="4711" spans="1:183" x14ac:dyDescent="0.3">
      <c r="A4711" t="s">
        <v>65</v>
      </c>
      <c r="B4711" t="s">
        <v>53</v>
      </c>
      <c r="C4711" t="s">
        <v>98</v>
      </c>
      <c r="D4711" s="6">
        <v>44789</v>
      </c>
      <c r="FZ4711">
        <v>0</v>
      </c>
      <c r="GA4711">
        <v>1</v>
      </c>
    </row>
    <row r="4712" spans="1:183" x14ac:dyDescent="0.3">
      <c r="A4712" t="s">
        <v>65</v>
      </c>
      <c r="B4712" t="s">
        <v>53</v>
      </c>
      <c r="C4712" t="s">
        <v>98</v>
      </c>
      <c r="D4712" s="6">
        <v>44790</v>
      </c>
      <c r="FZ4712">
        <v>0</v>
      </c>
      <c r="GA4712">
        <v>1</v>
      </c>
    </row>
    <row r="4713" spans="1:183" x14ac:dyDescent="0.3">
      <c r="A4713" t="s">
        <v>65</v>
      </c>
      <c r="B4713" t="s">
        <v>53</v>
      </c>
      <c r="C4713" t="s">
        <v>98</v>
      </c>
      <c r="D4713" s="6">
        <v>44792</v>
      </c>
      <c r="FZ4713">
        <v>0</v>
      </c>
      <c r="GA4713">
        <v>1</v>
      </c>
    </row>
    <row r="4714" spans="1:183" x14ac:dyDescent="0.3">
      <c r="A4714" t="s">
        <v>65</v>
      </c>
      <c r="B4714" t="s">
        <v>53</v>
      </c>
      <c r="C4714" t="s">
        <v>98</v>
      </c>
      <c r="D4714" s="6">
        <v>44806</v>
      </c>
      <c r="FZ4714">
        <v>0</v>
      </c>
      <c r="GA4714">
        <v>1</v>
      </c>
    </row>
    <row r="4715" spans="1:183" x14ac:dyDescent="0.3">
      <c r="A4715" t="s">
        <v>65</v>
      </c>
      <c r="B4715" t="s">
        <v>53</v>
      </c>
      <c r="C4715" t="s">
        <v>98</v>
      </c>
      <c r="D4715" s="6">
        <v>44809</v>
      </c>
      <c r="FZ4715">
        <v>0</v>
      </c>
      <c r="GA4715">
        <v>1</v>
      </c>
    </row>
    <row r="4716" spans="1:183" x14ac:dyDescent="0.3">
      <c r="A4716" t="s">
        <v>65</v>
      </c>
      <c r="B4716" t="s">
        <v>53</v>
      </c>
      <c r="C4716" t="s">
        <v>98</v>
      </c>
      <c r="D4716" s="6">
        <v>44810</v>
      </c>
      <c r="FZ4716">
        <v>0</v>
      </c>
      <c r="GA4716">
        <v>1</v>
      </c>
    </row>
    <row r="4717" spans="1:183" x14ac:dyDescent="0.3">
      <c r="A4717" t="s">
        <v>65</v>
      </c>
      <c r="B4717" t="s">
        <v>53</v>
      </c>
      <c r="C4717" t="s">
        <v>98</v>
      </c>
      <c r="D4717" s="6">
        <v>44811</v>
      </c>
      <c r="FZ4717">
        <v>0</v>
      </c>
      <c r="GA4717">
        <v>1</v>
      </c>
    </row>
    <row r="4718" spans="1:183" x14ac:dyDescent="0.3">
      <c r="A4718" t="s">
        <v>65</v>
      </c>
      <c r="B4718" t="s">
        <v>53</v>
      </c>
      <c r="C4718" t="s">
        <v>98</v>
      </c>
      <c r="D4718" s="6">
        <v>44812</v>
      </c>
      <c r="FZ4718">
        <v>0</v>
      </c>
      <c r="GA4718">
        <v>1</v>
      </c>
    </row>
    <row r="4719" spans="1:183" x14ac:dyDescent="0.3">
      <c r="A4719" t="s">
        <v>65</v>
      </c>
      <c r="B4719" t="s">
        <v>53</v>
      </c>
      <c r="C4719" t="s">
        <v>98</v>
      </c>
      <c r="D4719" s="6">
        <v>44813</v>
      </c>
      <c r="FZ4719">
        <v>0</v>
      </c>
      <c r="GA4719">
        <v>1</v>
      </c>
    </row>
    <row r="4720" spans="1:183" x14ac:dyDescent="0.3">
      <c r="A4720" t="s">
        <v>65</v>
      </c>
      <c r="B4720" t="s">
        <v>53</v>
      </c>
      <c r="C4720" t="s">
        <v>105</v>
      </c>
      <c r="D4720" s="6">
        <v>44753</v>
      </c>
      <c r="FZ4720">
        <v>0</v>
      </c>
      <c r="GA4720">
        <v>1</v>
      </c>
    </row>
    <row r="4721" spans="1:183" x14ac:dyDescent="0.3">
      <c r="A4721" t="s">
        <v>65</v>
      </c>
      <c r="B4721" t="s">
        <v>53</v>
      </c>
      <c r="C4721" t="s">
        <v>105</v>
      </c>
      <c r="D4721" s="6">
        <v>44758</v>
      </c>
      <c r="FZ4721">
        <v>0</v>
      </c>
      <c r="GA4721">
        <v>1</v>
      </c>
    </row>
    <row r="4722" spans="1:183" x14ac:dyDescent="0.3">
      <c r="A4722" t="s">
        <v>65</v>
      </c>
      <c r="B4722" t="s">
        <v>53</v>
      </c>
      <c r="C4722" t="s">
        <v>105</v>
      </c>
      <c r="D4722" s="6">
        <v>44759</v>
      </c>
      <c r="FZ4722">
        <v>0</v>
      </c>
      <c r="GA4722">
        <v>1</v>
      </c>
    </row>
    <row r="4723" spans="1:183" x14ac:dyDescent="0.3">
      <c r="A4723" t="s">
        <v>65</v>
      </c>
      <c r="B4723" t="s">
        <v>53</v>
      </c>
      <c r="C4723" t="s">
        <v>105</v>
      </c>
      <c r="D4723" s="6">
        <v>44766</v>
      </c>
      <c r="FZ4723">
        <v>0</v>
      </c>
      <c r="GA4723">
        <v>1</v>
      </c>
    </row>
    <row r="4724" spans="1:183" x14ac:dyDescent="0.3">
      <c r="A4724" t="s">
        <v>65</v>
      </c>
      <c r="B4724" t="s">
        <v>53</v>
      </c>
      <c r="C4724" t="s">
        <v>105</v>
      </c>
      <c r="D4724" s="6">
        <v>44771</v>
      </c>
      <c r="FZ4724">
        <v>0</v>
      </c>
      <c r="GA4724">
        <v>1</v>
      </c>
    </row>
    <row r="4725" spans="1:183" x14ac:dyDescent="0.3">
      <c r="A4725" t="s">
        <v>65</v>
      </c>
      <c r="B4725" t="s">
        <v>53</v>
      </c>
      <c r="C4725" t="s">
        <v>105</v>
      </c>
      <c r="D4725" s="6">
        <v>44789</v>
      </c>
      <c r="FZ4725">
        <v>0</v>
      </c>
      <c r="GA4725">
        <v>1</v>
      </c>
    </row>
    <row r="4726" spans="1:183" x14ac:dyDescent="0.3">
      <c r="A4726" t="s">
        <v>65</v>
      </c>
      <c r="B4726" t="s">
        <v>53</v>
      </c>
      <c r="C4726" t="s">
        <v>105</v>
      </c>
      <c r="D4726" s="6">
        <v>44790</v>
      </c>
      <c r="FZ4726">
        <v>0</v>
      </c>
      <c r="GA4726">
        <v>1</v>
      </c>
    </row>
    <row r="4727" spans="1:183" x14ac:dyDescent="0.3">
      <c r="A4727" t="s">
        <v>65</v>
      </c>
      <c r="B4727" t="s">
        <v>53</v>
      </c>
      <c r="C4727" t="s">
        <v>105</v>
      </c>
      <c r="D4727" s="6">
        <v>44792</v>
      </c>
      <c r="FZ4727">
        <v>0</v>
      </c>
      <c r="GA4727">
        <v>1</v>
      </c>
    </row>
    <row r="4728" spans="1:183" x14ac:dyDescent="0.3">
      <c r="A4728" t="s">
        <v>65</v>
      </c>
      <c r="B4728" t="s">
        <v>53</v>
      </c>
      <c r="C4728" t="s">
        <v>105</v>
      </c>
      <c r="D4728" s="6">
        <v>44806</v>
      </c>
      <c r="FZ4728">
        <v>0</v>
      </c>
      <c r="GA4728">
        <v>1</v>
      </c>
    </row>
    <row r="4729" spans="1:183" x14ac:dyDescent="0.3">
      <c r="A4729" t="s">
        <v>65</v>
      </c>
      <c r="B4729" t="s">
        <v>53</v>
      </c>
      <c r="C4729" t="s">
        <v>105</v>
      </c>
      <c r="D4729" s="6">
        <v>44809</v>
      </c>
      <c r="FZ4729">
        <v>0</v>
      </c>
      <c r="GA4729">
        <v>1</v>
      </c>
    </row>
    <row r="4730" spans="1:183" x14ac:dyDescent="0.3">
      <c r="A4730" t="s">
        <v>65</v>
      </c>
      <c r="B4730" t="s">
        <v>53</v>
      </c>
      <c r="C4730" t="s">
        <v>105</v>
      </c>
      <c r="D4730" s="6">
        <v>44810</v>
      </c>
      <c r="FZ4730">
        <v>0</v>
      </c>
      <c r="GA4730">
        <v>1</v>
      </c>
    </row>
    <row r="4731" spans="1:183" x14ac:dyDescent="0.3">
      <c r="A4731" t="s">
        <v>65</v>
      </c>
      <c r="B4731" t="s">
        <v>53</v>
      </c>
      <c r="C4731" t="s">
        <v>105</v>
      </c>
      <c r="D4731" s="6">
        <v>44811</v>
      </c>
      <c r="FZ4731">
        <v>0</v>
      </c>
      <c r="GA4731">
        <v>1</v>
      </c>
    </row>
    <row r="4732" spans="1:183" x14ac:dyDescent="0.3">
      <c r="A4732" t="s">
        <v>65</v>
      </c>
      <c r="B4732" t="s">
        <v>53</v>
      </c>
      <c r="C4732" t="s">
        <v>105</v>
      </c>
      <c r="D4732" s="6">
        <v>44812</v>
      </c>
      <c r="FZ4732">
        <v>0</v>
      </c>
      <c r="GA4732">
        <v>1</v>
      </c>
    </row>
    <row r="4733" spans="1:183" x14ac:dyDescent="0.3">
      <c r="A4733" t="s">
        <v>65</v>
      </c>
      <c r="B4733" t="s">
        <v>53</v>
      </c>
      <c r="C4733" t="s">
        <v>105</v>
      </c>
      <c r="D4733" s="6">
        <v>44813</v>
      </c>
      <c r="FZ4733">
        <v>0</v>
      </c>
      <c r="GA4733">
        <v>1</v>
      </c>
    </row>
    <row r="4734" spans="1:183" x14ac:dyDescent="0.3">
      <c r="A4734" t="s">
        <v>65</v>
      </c>
      <c r="B4734" t="s">
        <v>53</v>
      </c>
      <c r="C4734" t="s">
        <v>93</v>
      </c>
      <c r="D4734" s="6">
        <v>44753</v>
      </c>
      <c r="FZ4734">
        <v>0</v>
      </c>
      <c r="GA4734">
        <v>1</v>
      </c>
    </row>
    <row r="4735" spans="1:183" x14ac:dyDescent="0.3">
      <c r="A4735" t="s">
        <v>65</v>
      </c>
      <c r="B4735" t="s">
        <v>53</v>
      </c>
      <c r="C4735" t="s">
        <v>93</v>
      </c>
      <c r="D4735" s="6">
        <v>44758</v>
      </c>
      <c r="FZ4735">
        <v>0</v>
      </c>
      <c r="GA4735">
        <v>1</v>
      </c>
    </row>
    <row r="4736" spans="1:183" x14ac:dyDescent="0.3">
      <c r="A4736" t="s">
        <v>65</v>
      </c>
      <c r="B4736" t="s">
        <v>53</v>
      </c>
      <c r="C4736" t="s">
        <v>93</v>
      </c>
      <c r="D4736" s="6">
        <v>44759</v>
      </c>
      <c r="FZ4736">
        <v>0</v>
      </c>
      <c r="GA4736">
        <v>1</v>
      </c>
    </row>
    <row r="4737" spans="1:183" x14ac:dyDescent="0.3">
      <c r="A4737" t="s">
        <v>65</v>
      </c>
      <c r="B4737" t="s">
        <v>53</v>
      </c>
      <c r="C4737" t="s">
        <v>93</v>
      </c>
      <c r="D4737" s="6">
        <v>44766</v>
      </c>
      <c r="FZ4737">
        <v>0</v>
      </c>
      <c r="GA4737">
        <v>1</v>
      </c>
    </row>
    <row r="4738" spans="1:183" x14ac:dyDescent="0.3">
      <c r="A4738" t="s">
        <v>65</v>
      </c>
      <c r="B4738" t="s">
        <v>53</v>
      </c>
      <c r="C4738" t="s">
        <v>93</v>
      </c>
      <c r="D4738" s="6">
        <v>44771</v>
      </c>
      <c r="FZ4738">
        <v>0</v>
      </c>
      <c r="GA4738">
        <v>1</v>
      </c>
    </row>
    <row r="4739" spans="1:183" x14ac:dyDescent="0.3">
      <c r="A4739" t="s">
        <v>65</v>
      </c>
      <c r="B4739" t="s">
        <v>53</v>
      </c>
      <c r="C4739" t="s">
        <v>93</v>
      </c>
      <c r="D4739" s="6">
        <v>44789</v>
      </c>
      <c r="FZ4739">
        <v>0</v>
      </c>
      <c r="GA4739">
        <v>1</v>
      </c>
    </row>
    <row r="4740" spans="1:183" x14ac:dyDescent="0.3">
      <c r="A4740" t="s">
        <v>65</v>
      </c>
      <c r="B4740" t="s">
        <v>53</v>
      </c>
      <c r="C4740" t="s">
        <v>93</v>
      </c>
      <c r="D4740" s="6">
        <v>44790</v>
      </c>
      <c r="FZ4740">
        <v>0</v>
      </c>
      <c r="GA4740">
        <v>1</v>
      </c>
    </row>
    <row r="4741" spans="1:183" x14ac:dyDescent="0.3">
      <c r="A4741" t="s">
        <v>65</v>
      </c>
      <c r="B4741" t="s">
        <v>53</v>
      </c>
      <c r="C4741" t="s">
        <v>93</v>
      </c>
      <c r="D4741" s="6">
        <v>44792</v>
      </c>
      <c r="FZ4741">
        <v>0</v>
      </c>
      <c r="GA4741">
        <v>1</v>
      </c>
    </row>
    <row r="4742" spans="1:183" x14ac:dyDescent="0.3">
      <c r="A4742" t="s">
        <v>65</v>
      </c>
      <c r="B4742" t="s">
        <v>53</v>
      </c>
      <c r="C4742" t="s">
        <v>93</v>
      </c>
      <c r="D4742" s="6">
        <v>44806</v>
      </c>
      <c r="FZ4742">
        <v>0</v>
      </c>
      <c r="GA4742">
        <v>1</v>
      </c>
    </row>
    <row r="4743" spans="1:183" x14ac:dyDescent="0.3">
      <c r="A4743" t="s">
        <v>65</v>
      </c>
      <c r="B4743" t="s">
        <v>53</v>
      </c>
      <c r="C4743" t="s">
        <v>93</v>
      </c>
      <c r="D4743" s="6">
        <v>44809</v>
      </c>
      <c r="FZ4743">
        <v>0</v>
      </c>
      <c r="GA4743">
        <v>1</v>
      </c>
    </row>
    <row r="4744" spans="1:183" x14ac:dyDescent="0.3">
      <c r="A4744" t="s">
        <v>65</v>
      </c>
      <c r="B4744" t="s">
        <v>53</v>
      </c>
      <c r="C4744" t="s">
        <v>93</v>
      </c>
      <c r="D4744" s="6">
        <v>44810</v>
      </c>
      <c r="FZ4744">
        <v>0</v>
      </c>
      <c r="GA4744">
        <v>1</v>
      </c>
    </row>
    <row r="4745" spans="1:183" x14ac:dyDescent="0.3">
      <c r="A4745" t="s">
        <v>65</v>
      </c>
      <c r="B4745" t="s">
        <v>53</v>
      </c>
      <c r="C4745" t="s">
        <v>93</v>
      </c>
      <c r="D4745" s="6">
        <v>44811</v>
      </c>
      <c r="FZ4745">
        <v>0</v>
      </c>
      <c r="GA4745">
        <v>1</v>
      </c>
    </row>
    <row r="4746" spans="1:183" x14ac:dyDescent="0.3">
      <c r="A4746" t="s">
        <v>65</v>
      </c>
      <c r="B4746" t="s">
        <v>53</v>
      </c>
      <c r="C4746" t="s">
        <v>93</v>
      </c>
      <c r="D4746" s="6">
        <v>44812</v>
      </c>
      <c r="FZ4746">
        <v>0</v>
      </c>
      <c r="GA4746">
        <v>1</v>
      </c>
    </row>
    <row r="4747" spans="1:183" x14ac:dyDescent="0.3">
      <c r="A4747" t="s">
        <v>65</v>
      </c>
      <c r="B4747" t="s">
        <v>53</v>
      </c>
      <c r="C4747" t="s">
        <v>93</v>
      </c>
      <c r="D4747" s="6">
        <v>44813</v>
      </c>
      <c r="FZ4747">
        <v>0</v>
      </c>
      <c r="GA4747">
        <v>1</v>
      </c>
    </row>
    <row r="4748" spans="1:183" x14ac:dyDescent="0.3">
      <c r="A4748" t="s">
        <v>65</v>
      </c>
      <c r="B4748" t="s">
        <v>53</v>
      </c>
      <c r="C4748" t="s">
        <v>101</v>
      </c>
      <c r="D4748" s="6">
        <v>44753</v>
      </c>
      <c r="FZ4748">
        <v>0</v>
      </c>
      <c r="GA4748">
        <v>1</v>
      </c>
    </row>
    <row r="4749" spans="1:183" x14ac:dyDescent="0.3">
      <c r="A4749" t="s">
        <v>65</v>
      </c>
      <c r="B4749" t="s">
        <v>53</v>
      </c>
      <c r="C4749" t="s">
        <v>101</v>
      </c>
      <c r="D4749" s="6">
        <v>44758</v>
      </c>
      <c r="FZ4749">
        <v>0</v>
      </c>
      <c r="GA4749">
        <v>1</v>
      </c>
    </row>
    <row r="4750" spans="1:183" x14ac:dyDescent="0.3">
      <c r="A4750" t="s">
        <v>65</v>
      </c>
      <c r="B4750" t="s">
        <v>53</v>
      </c>
      <c r="C4750" t="s">
        <v>101</v>
      </c>
      <c r="D4750" s="6">
        <v>44759</v>
      </c>
      <c r="FZ4750">
        <v>0</v>
      </c>
      <c r="GA4750">
        <v>1</v>
      </c>
    </row>
    <row r="4751" spans="1:183" x14ac:dyDescent="0.3">
      <c r="A4751" t="s">
        <v>65</v>
      </c>
      <c r="B4751" t="s">
        <v>53</v>
      </c>
      <c r="C4751" t="s">
        <v>101</v>
      </c>
      <c r="D4751" s="6">
        <v>44766</v>
      </c>
      <c r="FZ4751">
        <v>0</v>
      </c>
      <c r="GA4751">
        <v>1</v>
      </c>
    </row>
    <row r="4752" spans="1:183" x14ac:dyDescent="0.3">
      <c r="A4752" t="s">
        <v>65</v>
      </c>
      <c r="B4752" t="s">
        <v>53</v>
      </c>
      <c r="C4752" t="s">
        <v>101</v>
      </c>
      <c r="D4752" s="6">
        <v>44771</v>
      </c>
      <c r="FZ4752">
        <v>0</v>
      </c>
      <c r="GA4752">
        <v>1</v>
      </c>
    </row>
    <row r="4753" spans="1:183" x14ac:dyDescent="0.3">
      <c r="A4753" t="s">
        <v>65</v>
      </c>
      <c r="B4753" t="s">
        <v>53</v>
      </c>
      <c r="C4753" t="s">
        <v>101</v>
      </c>
      <c r="D4753" s="6">
        <v>44789</v>
      </c>
      <c r="FZ4753">
        <v>0</v>
      </c>
      <c r="GA4753">
        <v>1</v>
      </c>
    </row>
    <row r="4754" spans="1:183" x14ac:dyDescent="0.3">
      <c r="A4754" t="s">
        <v>65</v>
      </c>
      <c r="B4754" t="s">
        <v>53</v>
      </c>
      <c r="C4754" t="s">
        <v>101</v>
      </c>
      <c r="D4754" s="6">
        <v>44790</v>
      </c>
      <c r="FZ4754">
        <v>0</v>
      </c>
      <c r="GA4754">
        <v>1</v>
      </c>
    </row>
    <row r="4755" spans="1:183" x14ac:dyDescent="0.3">
      <c r="A4755" t="s">
        <v>65</v>
      </c>
      <c r="B4755" t="s">
        <v>53</v>
      </c>
      <c r="C4755" t="s">
        <v>101</v>
      </c>
      <c r="D4755" s="6">
        <v>44792</v>
      </c>
      <c r="FZ4755">
        <v>0</v>
      </c>
      <c r="GA4755">
        <v>1</v>
      </c>
    </row>
    <row r="4756" spans="1:183" x14ac:dyDescent="0.3">
      <c r="A4756" t="s">
        <v>65</v>
      </c>
      <c r="B4756" t="s">
        <v>53</v>
      </c>
      <c r="C4756" t="s">
        <v>101</v>
      </c>
      <c r="D4756" s="6">
        <v>44806</v>
      </c>
      <c r="FZ4756">
        <v>0</v>
      </c>
      <c r="GA4756">
        <v>1</v>
      </c>
    </row>
    <row r="4757" spans="1:183" x14ac:dyDescent="0.3">
      <c r="A4757" t="s">
        <v>65</v>
      </c>
      <c r="B4757" t="s">
        <v>53</v>
      </c>
      <c r="C4757" t="s">
        <v>101</v>
      </c>
      <c r="D4757" s="6">
        <v>44809</v>
      </c>
      <c r="FZ4757">
        <v>0</v>
      </c>
      <c r="GA4757">
        <v>1</v>
      </c>
    </row>
    <row r="4758" spans="1:183" x14ac:dyDescent="0.3">
      <c r="A4758" t="s">
        <v>65</v>
      </c>
      <c r="B4758" t="s">
        <v>53</v>
      </c>
      <c r="C4758" t="s">
        <v>101</v>
      </c>
      <c r="D4758" s="6">
        <v>44810</v>
      </c>
      <c r="FZ4758">
        <v>0</v>
      </c>
      <c r="GA4758">
        <v>1</v>
      </c>
    </row>
    <row r="4759" spans="1:183" x14ac:dyDescent="0.3">
      <c r="A4759" t="s">
        <v>65</v>
      </c>
      <c r="B4759" t="s">
        <v>53</v>
      </c>
      <c r="C4759" t="s">
        <v>101</v>
      </c>
      <c r="D4759" s="6">
        <v>44811</v>
      </c>
      <c r="FZ4759">
        <v>0</v>
      </c>
      <c r="GA4759">
        <v>1</v>
      </c>
    </row>
    <row r="4760" spans="1:183" x14ac:dyDescent="0.3">
      <c r="A4760" t="s">
        <v>65</v>
      </c>
      <c r="B4760" t="s">
        <v>53</v>
      </c>
      <c r="C4760" t="s">
        <v>101</v>
      </c>
      <c r="D4760" s="6">
        <v>44812</v>
      </c>
      <c r="FZ4760">
        <v>0</v>
      </c>
      <c r="GA4760">
        <v>1</v>
      </c>
    </row>
    <row r="4761" spans="1:183" x14ac:dyDescent="0.3">
      <c r="A4761" t="s">
        <v>65</v>
      </c>
      <c r="B4761" t="s">
        <v>53</v>
      </c>
      <c r="C4761" t="s">
        <v>101</v>
      </c>
      <c r="D4761" s="6">
        <v>44813</v>
      </c>
      <c r="FZ4761">
        <v>0</v>
      </c>
      <c r="GA4761">
        <v>1</v>
      </c>
    </row>
    <row r="4762" spans="1:183" x14ac:dyDescent="0.3">
      <c r="A4762" t="s">
        <v>66</v>
      </c>
      <c r="B4762" t="s">
        <v>53</v>
      </c>
      <c r="C4762" t="s">
        <v>99</v>
      </c>
      <c r="D4762" s="6">
        <v>44753</v>
      </c>
      <c r="FZ4762">
        <v>0</v>
      </c>
      <c r="GA4762">
        <v>1</v>
      </c>
    </row>
    <row r="4763" spans="1:183" x14ac:dyDescent="0.3">
      <c r="A4763" t="s">
        <v>66</v>
      </c>
      <c r="B4763" t="s">
        <v>53</v>
      </c>
      <c r="C4763" t="s">
        <v>99</v>
      </c>
      <c r="D4763" s="6">
        <v>44758</v>
      </c>
      <c r="FZ4763">
        <v>0</v>
      </c>
      <c r="GA4763">
        <v>1</v>
      </c>
    </row>
    <row r="4764" spans="1:183" x14ac:dyDescent="0.3">
      <c r="A4764" t="s">
        <v>66</v>
      </c>
      <c r="B4764" t="s">
        <v>53</v>
      </c>
      <c r="C4764" t="s">
        <v>99</v>
      </c>
      <c r="D4764" s="6">
        <v>44759</v>
      </c>
      <c r="FZ4764">
        <v>0</v>
      </c>
      <c r="GA4764">
        <v>1</v>
      </c>
    </row>
    <row r="4765" spans="1:183" x14ac:dyDescent="0.3">
      <c r="A4765" t="s">
        <v>66</v>
      </c>
      <c r="B4765" t="s">
        <v>53</v>
      </c>
      <c r="C4765" t="s">
        <v>99</v>
      </c>
      <c r="D4765" s="6">
        <v>44766</v>
      </c>
      <c r="FZ4765">
        <v>0</v>
      </c>
      <c r="GA4765">
        <v>1</v>
      </c>
    </row>
    <row r="4766" spans="1:183" x14ac:dyDescent="0.3">
      <c r="A4766" t="s">
        <v>66</v>
      </c>
      <c r="B4766" t="s">
        <v>53</v>
      </c>
      <c r="C4766" t="s">
        <v>99</v>
      </c>
      <c r="D4766" s="6">
        <v>44771</v>
      </c>
      <c r="FZ4766">
        <v>0</v>
      </c>
      <c r="GA4766">
        <v>1</v>
      </c>
    </row>
    <row r="4767" spans="1:183" x14ac:dyDescent="0.3">
      <c r="A4767" t="s">
        <v>66</v>
      </c>
      <c r="B4767" t="s">
        <v>53</v>
      </c>
      <c r="C4767" t="s">
        <v>99</v>
      </c>
      <c r="D4767" s="6">
        <v>44789</v>
      </c>
      <c r="FZ4767">
        <v>0</v>
      </c>
      <c r="GA4767">
        <v>1</v>
      </c>
    </row>
    <row r="4768" spans="1:183" x14ac:dyDescent="0.3">
      <c r="A4768" t="s">
        <v>66</v>
      </c>
      <c r="B4768" t="s">
        <v>53</v>
      </c>
      <c r="C4768" t="s">
        <v>99</v>
      </c>
      <c r="D4768" s="6">
        <v>44790</v>
      </c>
      <c r="FZ4768">
        <v>0</v>
      </c>
      <c r="GA4768">
        <v>1</v>
      </c>
    </row>
    <row r="4769" spans="1:183" x14ac:dyDescent="0.3">
      <c r="A4769" t="s">
        <v>66</v>
      </c>
      <c r="B4769" t="s">
        <v>53</v>
      </c>
      <c r="C4769" t="s">
        <v>99</v>
      </c>
      <c r="D4769" s="6">
        <v>44792</v>
      </c>
      <c r="FZ4769">
        <v>0</v>
      </c>
      <c r="GA4769">
        <v>1</v>
      </c>
    </row>
    <row r="4770" spans="1:183" x14ac:dyDescent="0.3">
      <c r="A4770" t="s">
        <v>66</v>
      </c>
      <c r="B4770" t="s">
        <v>53</v>
      </c>
      <c r="C4770" t="s">
        <v>99</v>
      </c>
      <c r="D4770" s="6">
        <v>44806</v>
      </c>
      <c r="FZ4770">
        <v>0</v>
      </c>
      <c r="GA4770">
        <v>1</v>
      </c>
    </row>
    <row r="4771" spans="1:183" x14ac:dyDescent="0.3">
      <c r="A4771" t="s">
        <v>66</v>
      </c>
      <c r="B4771" t="s">
        <v>53</v>
      </c>
      <c r="C4771" t="s">
        <v>99</v>
      </c>
      <c r="D4771" s="6">
        <v>44809</v>
      </c>
      <c r="FZ4771">
        <v>0</v>
      </c>
      <c r="GA4771">
        <v>1</v>
      </c>
    </row>
    <row r="4772" spans="1:183" x14ac:dyDescent="0.3">
      <c r="A4772" t="s">
        <v>66</v>
      </c>
      <c r="B4772" t="s">
        <v>53</v>
      </c>
      <c r="C4772" t="s">
        <v>99</v>
      </c>
      <c r="D4772" s="6">
        <v>44810</v>
      </c>
      <c r="FZ4772">
        <v>0</v>
      </c>
      <c r="GA4772">
        <v>1</v>
      </c>
    </row>
    <row r="4773" spans="1:183" x14ac:dyDescent="0.3">
      <c r="A4773" t="s">
        <v>66</v>
      </c>
      <c r="B4773" t="s">
        <v>53</v>
      </c>
      <c r="C4773" t="s">
        <v>99</v>
      </c>
      <c r="D4773" s="6">
        <v>44811</v>
      </c>
      <c r="FZ4773">
        <v>0</v>
      </c>
      <c r="GA4773">
        <v>1</v>
      </c>
    </row>
    <row r="4774" spans="1:183" x14ac:dyDescent="0.3">
      <c r="A4774" t="s">
        <v>66</v>
      </c>
      <c r="B4774" t="s">
        <v>53</v>
      </c>
      <c r="C4774" t="s">
        <v>99</v>
      </c>
      <c r="D4774" s="6">
        <v>44812</v>
      </c>
      <c r="FZ4774">
        <v>0</v>
      </c>
      <c r="GA4774">
        <v>1</v>
      </c>
    </row>
    <row r="4775" spans="1:183" x14ac:dyDescent="0.3">
      <c r="A4775" t="s">
        <v>66</v>
      </c>
      <c r="B4775" t="s">
        <v>53</v>
      </c>
      <c r="C4775" t="s">
        <v>99</v>
      </c>
      <c r="D4775" s="6">
        <v>44813</v>
      </c>
      <c r="FZ4775">
        <v>0</v>
      </c>
      <c r="GA4775">
        <v>1</v>
      </c>
    </row>
    <row r="4776" spans="1:183" x14ac:dyDescent="0.3">
      <c r="A4776" t="s">
        <v>66</v>
      </c>
      <c r="B4776" t="s">
        <v>53</v>
      </c>
      <c r="C4776" t="s">
        <v>100</v>
      </c>
      <c r="D4776" s="6">
        <v>44753</v>
      </c>
      <c r="FZ4776">
        <v>0</v>
      </c>
      <c r="GA4776">
        <v>1</v>
      </c>
    </row>
    <row r="4777" spans="1:183" x14ac:dyDescent="0.3">
      <c r="A4777" t="s">
        <v>66</v>
      </c>
      <c r="B4777" t="s">
        <v>53</v>
      </c>
      <c r="C4777" t="s">
        <v>100</v>
      </c>
      <c r="D4777" s="6">
        <v>44758</v>
      </c>
      <c r="FZ4777">
        <v>0</v>
      </c>
      <c r="GA4777">
        <v>1</v>
      </c>
    </row>
    <row r="4778" spans="1:183" x14ac:dyDescent="0.3">
      <c r="A4778" t="s">
        <v>66</v>
      </c>
      <c r="B4778" t="s">
        <v>53</v>
      </c>
      <c r="C4778" t="s">
        <v>100</v>
      </c>
      <c r="D4778" s="6">
        <v>44759</v>
      </c>
      <c r="FZ4778">
        <v>0</v>
      </c>
      <c r="GA4778">
        <v>1</v>
      </c>
    </row>
    <row r="4779" spans="1:183" x14ac:dyDescent="0.3">
      <c r="A4779" t="s">
        <v>66</v>
      </c>
      <c r="B4779" t="s">
        <v>53</v>
      </c>
      <c r="C4779" t="s">
        <v>100</v>
      </c>
      <c r="D4779" s="6">
        <v>44766</v>
      </c>
      <c r="FZ4779">
        <v>0</v>
      </c>
      <c r="GA4779">
        <v>1</v>
      </c>
    </row>
    <row r="4780" spans="1:183" x14ac:dyDescent="0.3">
      <c r="A4780" t="s">
        <v>66</v>
      </c>
      <c r="B4780" t="s">
        <v>53</v>
      </c>
      <c r="C4780" t="s">
        <v>100</v>
      </c>
      <c r="D4780" s="6">
        <v>44771</v>
      </c>
      <c r="FZ4780">
        <v>0</v>
      </c>
      <c r="GA4780">
        <v>1</v>
      </c>
    </row>
    <row r="4781" spans="1:183" x14ac:dyDescent="0.3">
      <c r="A4781" t="s">
        <v>66</v>
      </c>
      <c r="B4781" t="s">
        <v>53</v>
      </c>
      <c r="C4781" t="s">
        <v>100</v>
      </c>
      <c r="D4781" s="6">
        <v>44789</v>
      </c>
      <c r="FZ4781">
        <v>0</v>
      </c>
      <c r="GA4781">
        <v>1</v>
      </c>
    </row>
    <row r="4782" spans="1:183" x14ac:dyDescent="0.3">
      <c r="A4782" t="s">
        <v>66</v>
      </c>
      <c r="B4782" t="s">
        <v>53</v>
      </c>
      <c r="C4782" t="s">
        <v>100</v>
      </c>
      <c r="D4782" s="6">
        <v>44790</v>
      </c>
      <c r="FZ4782">
        <v>0</v>
      </c>
      <c r="GA4782">
        <v>1</v>
      </c>
    </row>
    <row r="4783" spans="1:183" x14ac:dyDescent="0.3">
      <c r="A4783" t="s">
        <v>66</v>
      </c>
      <c r="B4783" t="s">
        <v>53</v>
      </c>
      <c r="C4783" t="s">
        <v>100</v>
      </c>
      <c r="D4783" s="6">
        <v>44792</v>
      </c>
      <c r="FZ4783">
        <v>0</v>
      </c>
      <c r="GA4783">
        <v>1</v>
      </c>
    </row>
    <row r="4784" spans="1:183" x14ac:dyDescent="0.3">
      <c r="A4784" t="s">
        <v>66</v>
      </c>
      <c r="B4784" t="s">
        <v>53</v>
      </c>
      <c r="C4784" t="s">
        <v>100</v>
      </c>
      <c r="D4784" s="6">
        <v>44806</v>
      </c>
      <c r="FZ4784">
        <v>0</v>
      </c>
      <c r="GA4784">
        <v>1</v>
      </c>
    </row>
    <row r="4785" spans="1:183" x14ac:dyDescent="0.3">
      <c r="A4785" t="s">
        <v>66</v>
      </c>
      <c r="B4785" t="s">
        <v>53</v>
      </c>
      <c r="C4785" t="s">
        <v>100</v>
      </c>
      <c r="D4785" s="6">
        <v>44809</v>
      </c>
      <c r="FZ4785">
        <v>0</v>
      </c>
      <c r="GA4785">
        <v>1</v>
      </c>
    </row>
    <row r="4786" spans="1:183" x14ac:dyDescent="0.3">
      <c r="A4786" t="s">
        <v>66</v>
      </c>
      <c r="B4786" t="s">
        <v>53</v>
      </c>
      <c r="C4786" t="s">
        <v>100</v>
      </c>
      <c r="D4786" s="6">
        <v>44810</v>
      </c>
      <c r="FZ4786">
        <v>0</v>
      </c>
      <c r="GA4786">
        <v>1</v>
      </c>
    </row>
    <row r="4787" spans="1:183" x14ac:dyDescent="0.3">
      <c r="A4787" t="s">
        <v>66</v>
      </c>
      <c r="B4787" t="s">
        <v>53</v>
      </c>
      <c r="C4787" t="s">
        <v>100</v>
      </c>
      <c r="D4787" s="6">
        <v>44811</v>
      </c>
      <c r="FZ4787">
        <v>0</v>
      </c>
      <c r="GA4787">
        <v>1</v>
      </c>
    </row>
    <row r="4788" spans="1:183" x14ac:dyDescent="0.3">
      <c r="A4788" t="s">
        <v>66</v>
      </c>
      <c r="B4788" t="s">
        <v>53</v>
      </c>
      <c r="C4788" t="s">
        <v>100</v>
      </c>
      <c r="D4788" s="6">
        <v>44812</v>
      </c>
      <c r="FZ4788">
        <v>0</v>
      </c>
      <c r="GA4788">
        <v>1</v>
      </c>
    </row>
    <row r="4789" spans="1:183" x14ac:dyDescent="0.3">
      <c r="A4789" t="s">
        <v>66</v>
      </c>
      <c r="B4789" t="s">
        <v>53</v>
      </c>
      <c r="C4789" t="s">
        <v>100</v>
      </c>
      <c r="D4789" s="6">
        <v>44813</v>
      </c>
      <c r="FZ4789">
        <v>0</v>
      </c>
      <c r="GA4789">
        <v>1</v>
      </c>
    </row>
    <row r="4790" spans="1:183" x14ac:dyDescent="0.3">
      <c r="A4790" t="s">
        <v>66</v>
      </c>
      <c r="B4790" t="s">
        <v>53</v>
      </c>
      <c r="C4790" t="s">
        <v>54</v>
      </c>
      <c r="D4790" s="6">
        <v>44753</v>
      </c>
      <c r="E4790" s="46">
        <v>18</v>
      </c>
      <c r="F4790">
        <v>19</v>
      </c>
      <c r="G4790">
        <v>18</v>
      </c>
      <c r="H4790">
        <v>19</v>
      </c>
      <c r="I4790">
        <v>1379</v>
      </c>
      <c r="J4790">
        <v>66588</v>
      </c>
      <c r="K4790">
        <v>1.047771</v>
      </c>
      <c r="L4790">
        <v>0.93410470000000001</v>
      </c>
      <c r="M4790">
        <v>0.85479559999999999</v>
      </c>
      <c r="N4790">
        <v>0.76803390000000005</v>
      </c>
      <c r="O4790">
        <v>0.73955009999999999</v>
      </c>
      <c r="P4790">
        <v>0.73227880000000001</v>
      </c>
      <c r="Q4790">
        <v>0.70504670000000003</v>
      </c>
      <c r="R4790">
        <v>0.68448960000000003</v>
      </c>
      <c r="S4790">
        <v>0.627355</v>
      </c>
      <c r="T4790">
        <v>0.62944889999999998</v>
      </c>
      <c r="U4790">
        <v>0.74798140000000002</v>
      </c>
      <c r="V4790">
        <v>0.93338600000000005</v>
      </c>
      <c r="W4790">
        <v>1.15326</v>
      </c>
      <c r="X4790">
        <v>1.4456819999999999</v>
      </c>
      <c r="Y4790">
        <v>1.6730100000000001</v>
      </c>
      <c r="Z4790">
        <v>1.917484</v>
      </c>
      <c r="AA4790">
        <v>2.101099</v>
      </c>
      <c r="AB4790">
        <v>2.35602</v>
      </c>
      <c r="AC4790">
        <v>2.4978950000000002</v>
      </c>
      <c r="AD4790">
        <v>2.4318110000000002</v>
      </c>
      <c r="AE4790">
        <v>2.2139090000000001</v>
      </c>
      <c r="AF4790">
        <v>2.0340880000000001</v>
      </c>
      <c r="AG4790">
        <v>1.73403</v>
      </c>
      <c r="AH4790">
        <v>1.4032819999999999</v>
      </c>
      <c r="AI4790">
        <v>-2.5943000000000001E-2</v>
      </c>
      <c r="AJ4790">
        <v>-1.4092E-3</v>
      </c>
      <c r="AK4790">
        <v>1.1125899999999999E-2</v>
      </c>
      <c r="AL4790">
        <v>-3.3067999999999999E-3</v>
      </c>
      <c r="AM4790">
        <v>-6.0813000000000004E-3</v>
      </c>
      <c r="AN4790">
        <v>-7.2873E-3</v>
      </c>
      <c r="AO4790">
        <v>-2.1196699999999999E-2</v>
      </c>
      <c r="AP4790">
        <v>3.5710999999999998E-3</v>
      </c>
      <c r="AQ4790">
        <v>-3.2087999999999999E-3</v>
      </c>
      <c r="AR4790">
        <v>-1.9295199999999998E-2</v>
      </c>
      <c r="AS4790">
        <v>-2.5848300000000001E-2</v>
      </c>
      <c r="AT4790">
        <v>-3.6159E-3</v>
      </c>
      <c r="AU4790">
        <v>-3.04373E-2</v>
      </c>
      <c r="AV4790">
        <v>3.3279999999999998E-3</v>
      </c>
      <c r="AW4790">
        <v>-5.7458099999999998E-2</v>
      </c>
      <c r="AX4790">
        <v>-5.7213100000000003E-2</v>
      </c>
      <c r="AY4790">
        <v>-0.12615709999999999</v>
      </c>
      <c r="AZ4790">
        <v>0.1749637</v>
      </c>
      <c r="BA4790">
        <v>0.1540714</v>
      </c>
      <c r="BB4790">
        <v>-0.2754627</v>
      </c>
      <c r="BC4790">
        <v>-0.18151909999999999</v>
      </c>
      <c r="BD4790">
        <v>-5.1226899999999999E-2</v>
      </c>
      <c r="BE4790">
        <v>1.9757899999999998E-2</v>
      </c>
      <c r="BF4790">
        <v>8.7227999999999993E-3</v>
      </c>
      <c r="BG4790">
        <v>-8.2726999999999992E-3</v>
      </c>
      <c r="BH4790">
        <v>1.5123299999999999E-2</v>
      </c>
      <c r="BI4790">
        <v>2.7172999999999999E-2</v>
      </c>
      <c r="BJ4790">
        <v>1.20333E-2</v>
      </c>
      <c r="BK4790">
        <v>6.8523999999999998E-3</v>
      </c>
      <c r="BL4790">
        <v>5.2090000000000001E-3</v>
      </c>
      <c r="BM4790">
        <v>-8.6006999999999993E-3</v>
      </c>
      <c r="BN4790">
        <v>1.7250499999999998E-2</v>
      </c>
      <c r="BO4790">
        <v>1.0360299999999999E-2</v>
      </c>
      <c r="BP4790">
        <v>-4.9023000000000001E-3</v>
      </c>
      <c r="BQ4790">
        <v>-7.3201000000000004E-3</v>
      </c>
      <c r="BR4790">
        <v>1.7140300000000001E-2</v>
      </c>
      <c r="BS4790">
        <v>-7.2361999999999999E-3</v>
      </c>
      <c r="BT4790">
        <v>2.8722399999999999E-2</v>
      </c>
      <c r="BU4790">
        <v>-2.9509899999999999E-2</v>
      </c>
      <c r="BV4790">
        <v>-2.8932599999999999E-2</v>
      </c>
      <c r="BW4790">
        <v>-9.7180299999999997E-2</v>
      </c>
      <c r="BX4790">
        <v>0.2055428</v>
      </c>
      <c r="BY4790">
        <v>0.1847964</v>
      </c>
      <c r="BZ4790">
        <v>-0.24323030000000001</v>
      </c>
      <c r="CA4790">
        <v>-0.15207300000000001</v>
      </c>
      <c r="CB4790">
        <v>-2.5572500000000001E-2</v>
      </c>
      <c r="CC4790">
        <v>4.26729E-2</v>
      </c>
      <c r="CD4790">
        <v>2.8894400000000001E-2</v>
      </c>
      <c r="CE4790">
        <v>3.9657E-3</v>
      </c>
      <c r="CF4790">
        <v>2.6573699999999999E-2</v>
      </c>
      <c r="CG4790">
        <v>3.82872E-2</v>
      </c>
      <c r="CH4790">
        <v>2.2657699999999999E-2</v>
      </c>
      <c r="CI4790">
        <v>1.58102E-2</v>
      </c>
      <c r="CJ4790">
        <v>1.38639E-2</v>
      </c>
      <c r="CK4790">
        <v>1.2339999999999999E-4</v>
      </c>
      <c r="CL4790">
        <v>2.67248E-2</v>
      </c>
      <c r="CM4790">
        <v>1.97582E-2</v>
      </c>
      <c r="CN4790">
        <v>5.0660999999999996E-3</v>
      </c>
      <c r="CO4790">
        <v>5.5123999999999998E-3</v>
      </c>
      <c r="CP4790">
        <v>3.1516000000000002E-2</v>
      </c>
      <c r="CQ4790">
        <v>8.8328999999999994E-3</v>
      </c>
      <c r="CR4790">
        <v>4.6310499999999998E-2</v>
      </c>
      <c r="CS4790">
        <v>-1.0153000000000001E-2</v>
      </c>
      <c r="CT4790">
        <v>-9.3456000000000008E-3</v>
      </c>
      <c r="CU4790">
        <v>-7.7111100000000002E-2</v>
      </c>
      <c r="CV4790">
        <v>0.2267217</v>
      </c>
      <c r="CW4790">
        <v>0.20607639999999999</v>
      </c>
      <c r="CX4790">
        <v>-0.2209062</v>
      </c>
      <c r="CY4790">
        <v>-0.13167880000000001</v>
      </c>
      <c r="CZ4790">
        <v>-7.8043000000000001E-3</v>
      </c>
      <c r="DA4790">
        <v>5.8543699999999997E-2</v>
      </c>
      <c r="DB4790">
        <v>4.2865199999999999E-2</v>
      </c>
      <c r="DC4790">
        <v>1.6204099999999999E-2</v>
      </c>
      <c r="DD4790">
        <v>3.8024099999999998E-2</v>
      </c>
      <c r="DE4790">
        <v>4.9401300000000002E-2</v>
      </c>
      <c r="DF4790">
        <v>3.3282199999999998E-2</v>
      </c>
      <c r="DG4790">
        <v>2.4767999999999998E-2</v>
      </c>
      <c r="DH4790">
        <v>2.2518799999999999E-2</v>
      </c>
      <c r="DI4790">
        <v>8.8474000000000001E-3</v>
      </c>
      <c r="DJ4790">
        <v>3.6199200000000001E-2</v>
      </c>
      <c r="DK4790">
        <v>2.91562E-2</v>
      </c>
      <c r="DL4790">
        <v>1.5034499999999999E-2</v>
      </c>
      <c r="DM4790">
        <v>1.8345E-2</v>
      </c>
      <c r="DN4790">
        <v>4.5891700000000001E-2</v>
      </c>
      <c r="DO4790">
        <v>2.4901900000000001E-2</v>
      </c>
      <c r="DP4790">
        <v>6.38986E-2</v>
      </c>
      <c r="DQ4790">
        <v>9.2037999999999998E-3</v>
      </c>
      <c r="DR4790">
        <v>1.0241399999999999E-2</v>
      </c>
      <c r="DS4790">
        <v>-5.70419E-2</v>
      </c>
      <c r="DT4790">
        <v>0.2479007</v>
      </c>
      <c r="DU4790">
        <v>0.22735639999999999</v>
      </c>
      <c r="DV4790">
        <v>-0.19858210000000001</v>
      </c>
      <c r="DW4790">
        <v>-0.11128449999999999</v>
      </c>
      <c r="DX4790">
        <v>9.9638999999999995E-3</v>
      </c>
      <c r="DY4790">
        <v>7.4414599999999997E-2</v>
      </c>
      <c r="DZ4790">
        <v>5.6835999999999998E-2</v>
      </c>
      <c r="EA4790">
        <v>3.3874399999999999E-2</v>
      </c>
      <c r="EB4790">
        <v>5.45567E-2</v>
      </c>
      <c r="EC4790">
        <v>6.5448400000000004E-2</v>
      </c>
      <c r="ED4790">
        <v>4.8622199999999997E-2</v>
      </c>
      <c r="EE4790">
        <v>3.7701600000000002E-2</v>
      </c>
      <c r="EF4790">
        <v>3.50151E-2</v>
      </c>
      <c r="EG4790">
        <v>2.1443400000000001E-2</v>
      </c>
      <c r="EH4790">
        <v>4.9878600000000002E-2</v>
      </c>
      <c r="EI4790">
        <v>4.2725199999999998E-2</v>
      </c>
      <c r="EJ4790">
        <v>2.9427399999999999E-2</v>
      </c>
      <c r="EK4790">
        <v>3.6873200000000002E-2</v>
      </c>
      <c r="EL4790">
        <v>6.6647899999999996E-2</v>
      </c>
      <c r="EM4790">
        <v>4.8103100000000003E-2</v>
      </c>
      <c r="EN4790">
        <v>8.9292899999999994E-2</v>
      </c>
      <c r="EO4790">
        <v>3.7151999999999998E-2</v>
      </c>
      <c r="EP4790">
        <v>3.8521800000000002E-2</v>
      </c>
      <c r="EQ4790">
        <v>-2.8065199999999998E-2</v>
      </c>
      <c r="ER4790">
        <v>0.2784797</v>
      </c>
      <c r="ES4790">
        <v>0.25808140000000002</v>
      </c>
      <c r="ET4790">
        <v>-0.16634959999999999</v>
      </c>
      <c r="EU4790">
        <v>-8.1838400000000006E-2</v>
      </c>
      <c r="EV4790">
        <v>3.5618400000000001E-2</v>
      </c>
      <c r="EW4790">
        <v>9.7329600000000002E-2</v>
      </c>
      <c r="EX4790">
        <v>7.7007699999999998E-2</v>
      </c>
      <c r="EY4790">
        <v>71.253829999999994</v>
      </c>
      <c r="EZ4790">
        <v>68.819209999999998</v>
      </c>
      <c r="FA4790">
        <v>67.548580000000001</v>
      </c>
      <c r="FB4790">
        <v>66.756389999999996</v>
      </c>
      <c r="FC4790">
        <v>64.867789999999999</v>
      </c>
      <c r="FD4790">
        <v>63.650840000000002</v>
      </c>
      <c r="FE4790">
        <v>66.251639999999995</v>
      </c>
      <c r="FF4790">
        <v>71.240690000000001</v>
      </c>
      <c r="FG4790">
        <v>75.946309999999997</v>
      </c>
      <c r="FH4790">
        <v>81.597880000000004</v>
      </c>
      <c r="FI4790">
        <v>86.940830000000005</v>
      </c>
      <c r="FJ4790">
        <v>92.830529999999996</v>
      </c>
      <c r="FK4790">
        <v>96.897369999999995</v>
      </c>
      <c r="FL4790">
        <v>98.325050000000005</v>
      </c>
      <c r="FM4790">
        <v>96.868520000000004</v>
      </c>
      <c r="FN4790">
        <v>95.93974</v>
      </c>
      <c r="FO4790">
        <v>94.569760000000002</v>
      </c>
      <c r="FP4790">
        <v>92.377650000000003</v>
      </c>
      <c r="FQ4790">
        <v>90.387870000000007</v>
      </c>
      <c r="FR4790">
        <v>87.519360000000006</v>
      </c>
      <c r="FS4790">
        <v>83.518259999999998</v>
      </c>
      <c r="FT4790">
        <v>80.360119999999995</v>
      </c>
      <c r="FU4790">
        <v>78.229730000000004</v>
      </c>
      <c r="FV4790">
        <v>75.637690000000006</v>
      </c>
      <c r="FW4790">
        <v>0.29054649999999999</v>
      </c>
      <c r="FX4790">
        <v>2.8626100000000002E-2</v>
      </c>
      <c r="FY4790">
        <v>2.8626100000000002E-2</v>
      </c>
      <c r="FZ4790">
        <v>0</v>
      </c>
      <c r="GA4790">
        <v>0</v>
      </c>
    </row>
    <row r="4791" spans="1:183" x14ac:dyDescent="0.3">
      <c r="A4791" t="s">
        <v>66</v>
      </c>
      <c r="B4791" t="s">
        <v>53</v>
      </c>
      <c r="C4791" t="s">
        <v>54</v>
      </c>
      <c r="D4791" s="6">
        <v>44758</v>
      </c>
      <c r="E4791" s="46">
        <v>17</v>
      </c>
      <c r="F4791">
        <v>18</v>
      </c>
      <c r="G4791">
        <v>17</v>
      </c>
      <c r="H4791">
        <v>18</v>
      </c>
      <c r="I4791">
        <v>1559</v>
      </c>
      <c r="J4791">
        <v>72721</v>
      </c>
      <c r="K4791">
        <v>1.237868</v>
      </c>
      <c r="L4791">
        <v>1.0797110000000001</v>
      </c>
      <c r="M4791">
        <v>0.95146810000000004</v>
      </c>
      <c r="N4791">
        <v>0.86902310000000005</v>
      </c>
      <c r="O4791">
        <v>0.83352099999999996</v>
      </c>
      <c r="P4791">
        <v>0.81028520000000004</v>
      </c>
      <c r="Q4791">
        <v>0.77941510000000003</v>
      </c>
      <c r="R4791">
        <v>0.76366999999999996</v>
      </c>
      <c r="S4791">
        <v>0.79203389999999996</v>
      </c>
      <c r="T4791">
        <v>0.81873379999999996</v>
      </c>
      <c r="U4791">
        <v>0.94441779999999997</v>
      </c>
      <c r="V4791">
        <v>1.109675</v>
      </c>
      <c r="W4791">
        <v>1.3717839999999999</v>
      </c>
      <c r="X4791">
        <v>1.6711860000000001</v>
      </c>
      <c r="Y4791">
        <v>1.9861059999999999</v>
      </c>
      <c r="Z4791">
        <v>2.260192</v>
      </c>
      <c r="AA4791">
        <v>2.5220210000000001</v>
      </c>
      <c r="AB4791">
        <v>2.7131910000000001</v>
      </c>
      <c r="AC4791">
        <v>2.822098</v>
      </c>
      <c r="AD4791">
        <v>2.7729879999999998</v>
      </c>
      <c r="AE4791">
        <v>2.4546899999999998</v>
      </c>
      <c r="AF4791">
        <v>2.2701519999999999</v>
      </c>
      <c r="AG4791">
        <v>1.8539060000000001</v>
      </c>
      <c r="AH4791">
        <v>1.5576620000000001</v>
      </c>
      <c r="AI4791">
        <v>-5.9078400000000003E-2</v>
      </c>
      <c r="AJ4791">
        <v>-3.1125099999999999E-2</v>
      </c>
      <c r="AK4791">
        <v>-1.8979099999999999E-2</v>
      </c>
      <c r="AL4791">
        <v>-1.28986E-2</v>
      </c>
      <c r="AM4791">
        <v>-1.55561E-2</v>
      </c>
      <c r="AN4791">
        <v>-4.9427999999999998E-3</v>
      </c>
      <c r="AO4791">
        <v>-2.1681800000000001E-2</v>
      </c>
      <c r="AP4791">
        <v>-3.0585899999999999E-2</v>
      </c>
      <c r="AQ4791">
        <v>-1.7043099999999999E-2</v>
      </c>
      <c r="AR4791">
        <v>-4.7225400000000001E-2</v>
      </c>
      <c r="AS4791">
        <v>-3.8144400000000002E-2</v>
      </c>
      <c r="AT4791">
        <v>-5.1808699999999999E-2</v>
      </c>
      <c r="AU4791">
        <v>-2.7813000000000001E-2</v>
      </c>
      <c r="AV4791">
        <v>-3.2792599999999998E-2</v>
      </c>
      <c r="AW4791">
        <v>-3.10415E-2</v>
      </c>
      <c r="AX4791">
        <v>-4.4120300000000001E-2</v>
      </c>
      <c r="AY4791">
        <v>0.27287440000000002</v>
      </c>
      <c r="AZ4791">
        <v>0.2718119</v>
      </c>
      <c r="BA4791">
        <v>-0.21027380000000001</v>
      </c>
      <c r="BB4791">
        <v>-0.19740859999999999</v>
      </c>
      <c r="BC4791">
        <v>-0.1595435</v>
      </c>
      <c r="BD4791">
        <v>-5.4775600000000001E-2</v>
      </c>
      <c r="BE4791">
        <v>-9.3826699999999999E-2</v>
      </c>
      <c r="BF4791">
        <v>-8.7393700000000005E-2</v>
      </c>
      <c r="BG4791">
        <v>-3.9915600000000002E-2</v>
      </c>
      <c r="BH4791">
        <v>-1.43541E-2</v>
      </c>
      <c r="BI4791">
        <v>-3.8549999999999999E-3</v>
      </c>
      <c r="BJ4791">
        <v>8.2439999999999998E-4</v>
      </c>
      <c r="BK4791">
        <v>-1.6653E-3</v>
      </c>
      <c r="BL4791">
        <v>8.7934999999999992E-3</v>
      </c>
      <c r="BM4791">
        <v>-7.8770999999999997E-3</v>
      </c>
      <c r="BN4791">
        <v>-1.4750600000000001E-2</v>
      </c>
      <c r="BO4791">
        <v>6.8579999999999997E-4</v>
      </c>
      <c r="BP4791">
        <v>-2.9199900000000001E-2</v>
      </c>
      <c r="BQ4791">
        <v>-1.8150199999999998E-2</v>
      </c>
      <c r="BR4791">
        <v>-2.83004E-2</v>
      </c>
      <c r="BS4791">
        <v>-1.4284E-3</v>
      </c>
      <c r="BT4791">
        <v>-4.2471999999999996E-3</v>
      </c>
      <c r="BU4791">
        <v>-3.3E-4</v>
      </c>
      <c r="BV4791">
        <v>-1.23298E-2</v>
      </c>
      <c r="BW4791">
        <v>0.3042629</v>
      </c>
      <c r="BX4791">
        <v>0.30456139999999998</v>
      </c>
      <c r="BY4791">
        <v>-0.1754599</v>
      </c>
      <c r="BZ4791">
        <v>-0.16334119999999999</v>
      </c>
      <c r="CA4791">
        <v>-0.12790270000000001</v>
      </c>
      <c r="CB4791">
        <v>-2.494E-2</v>
      </c>
      <c r="CC4791">
        <v>-6.8027900000000002E-2</v>
      </c>
      <c r="CD4791">
        <v>-6.3699900000000004E-2</v>
      </c>
      <c r="CE4791">
        <v>-2.6643500000000001E-2</v>
      </c>
      <c r="CF4791">
        <v>-2.7385999999999999E-3</v>
      </c>
      <c r="CG4791">
        <v>6.6198999999999997E-3</v>
      </c>
      <c r="CH4791">
        <v>1.03289E-2</v>
      </c>
      <c r="CI4791">
        <v>7.9553999999999996E-3</v>
      </c>
      <c r="CJ4791">
        <v>1.8307199999999999E-2</v>
      </c>
      <c r="CK4791">
        <v>1.684E-3</v>
      </c>
      <c r="CL4791">
        <v>-3.7832E-3</v>
      </c>
      <c r="CM4791">
        <v>1.2964699999999999E-2</v>
      </c>
      <c r="CN4791">
        <v>-1.6715500000000001E-2</v>
      </c>
      <c r="CO4791">
        <v>-4.3023000000000002E-3</v>
      </c>
      <c r="CP4791">
        <v>-1.2018600000000001E-2</v>
      </c>
      <c r="CQ4791">
        <v>1.68454E-2</v>
      </c>
      <c r="CR4791">
        <v>1.5523199999999999E-2</v>
      </c>
      <c r="CS4791">
        <v>2.09407E-2</v>
      </c>
      <c r="CT4791">
        <v>9.6881999999999992E-3</v>
      </c>
      <c r="CU4791">
        <v>0.32600249999999997</v>
      </c>
      <c r="CV4791">
        <v>0.32724350000000002</v>
      </c>
      <c r="CW4791">
        <v>-0.15134790000000001</v>
      </c>
      <c r="CX4791">
        <v>-0.13974619999999999</v>
      </c>
      <c r="CY4791">
        <v>-0.1059884</v>
      </c>
      <c r="CZ4791">
        <v>-4.2760000000000003E-3</v>
      </c>
      <c r="DA4791">
        <v>-5.0159799999999997E-2</v>
      </c>
      <c r="DB4791">
        <v>-4.7289699999999997E-2</v>
      </c>
      <c r="DC4791">
        <v>-1.33714E-2</v>
      </c>
      <c r="DD4791">
        <v>8.8769999999999995E-3</v>
      </c>
      <c r="DE4791">
        <v>1.70949E-2</v>
      </c>
      <c r="DF4791">
        <v>1.9833400000000001E-2</v>
      </c>
      <c r="DG4791">
        <v>1.7576100000000001E-2</v>
      </c>
      <c r="DH4791">
        <v>2.7820899999999999E-2</v>
      </c>
      <c r="DI4791">
        <v>1.12452E-2</v>
      </c>
      <c r="DJ4791">
        <v>7.1843000000000002E-3</v>
      </c>
      <c r="DK4791">
        <v>2.5243600000000001E-2</v>
      </c>
      <c r="DL4791">
        <v>-4.2310000000000004E-3</v>
      </c>
      <c r="DM4791">
        <v>9.5457000000000007E-3</v>
      </c>
      <c r="DN4791">
        <v>4.2632E-3</v>
      </c>
      <c r="DO4791">
        <v>3.5119299999999999E-2</v>
      </c>
      <c r="DP4791">
        <v>3.5293600000000001E-2</v>
      </c>
      <c r="DQ4791">
        <v>4.2211400000000003E-2</v>
      </c>
      <c r="DR4791">
        <v>3.1706199999999997E-2</v>
      </c>
      <c r="DS4791">
        <v>0.3477421</v>
      </c>
      <c r="DT4791">
        <v>0.34992570000000001</v>
      </c>
      <c r="DU4791">
        <v>-0.12723590000000001</v>
      </c>
      <c r="DV4791">
        <v>-0.1161512</v>
      </c>
      <c r="DW4791">
        <v>-8.4074099999999999E-2</v>
      </c>
      <c r="DX4791">
        <v>1.6388E-2</v>
      </c>
      <c r="DY4791">
        <v>-3.2291599999999997E-2</v>
      </c>
      <c r="DZ4791">
        <v>-3.0879400000000001E-2</v>
      </c>
      <c r="EA4791">
        <v>5.7914000000000004E-3</v>
      </c>
      <c r="EB4791">
        <v>2.5648000000000001E-2</v>
      </c>
      <c r="EC4791">
        <v>3.2218999999999998E-2</v>
      </c>
      <c r="ED4791">
        <v>3.3556299999999997E-2</v>
      </c>
      <c r="EE4791">
        <v>3.1466899999999999E-2</v>
      </c>
      <c r="EF4791">
        <v>4.1557200000000002E-2</v>
      </c>
      <c r="EG4791">
        <v>2.50499E-2</v>
      </c>
      <c r="EH4791">
        <v>2.3019600000000001E-2</v>
      </c>
      <c r="EI4791">
        <v>4.2972499999999997E-2</v>
      </c>
      <c r="EJ4791">
        <v>1.3794499999999999E-2</v>
      </c>
      <c r="EK4791">
        <v>2.9539900000000001E-2</v>
      </c>
      <c r="EL4791">
        <v>2.7771500000000001E-2</v>
      </c>
      <c r="EM4791">
        <v>6.15039E-2</v>
      </c>
      <c r="EN4791">
        <v>6.3839000000000007E-2</v>
      </c>
      <c r="EO4791">
        <v>7.2922899999999999E-2</v>
      </c>
      <c r="EP4791">
        <v>6.34966E-2</v>
      </c>
      <c r="EQ4791">
        <v>0.37913069999999999</v>
      </c>
      <c r="ER4791">
        <v>0.38267509999999999</v>
      </c>
      <c r="ES4791">
        <v>-9.2422000000000004E-2</v>
      </c>
      <c r="ET4791">
        <v>-8.2083799999999998E-2</v>
      </c>
      <c r="EU4791">
        <v>-5.2433300000000002E-2</v>
      </c>
      <c r="EV4791">
        <v>4.6223500000000001E-2</v>
      </c>
      <c r="EW4791">
        <v>-6.4929000000000002E-3</v>
      </c>
      <c r="EX4791">
        <v>-7.1856999999999997E-3</v>
      </c>
      <c r="EY4791">
        <v>77.793469999999999</v>
      </c>
      <c r="EZ4791">
        <v>75.542339999999996</v>
      </c>
      <c r="FA4791">
        <v>71.928250000000006</v>
      </c>
      <c r="FB4791">
        <v>71.751779999999997</v>
      </c>
      <c r="FC4791">
        <v>70.269880000000001</v>
      </c>
      <c r="FD4791">
        <v>68.536199999999994</v>
      </c>
      <c r="FE4791">
        <v>69.370720000000006</v>
      </c>
      <c r="FF4791">
        <v>72.777630000000002</v>
      </c>
      <c r="FG4791">
        <v>77.827730000000003</v>
      </c>
      <c r="FH4791">
        <v>81.77149</v>
      </c>
      <c r="FI4791">
        <v>87.66677</v>
      </c>
      <c r="FJ4791">
        <v>92.995800000000003</v>
      </c>
      <c r="FK4791">
        <v>98.077250000000006</v>
      </c>
      <c r="FL4791">
        <v>101.69459999999999</v>
      </c>
      <c r="FM4791">
        <v>101.9619</v>
      </c>
      <c r="FN4791">
        <v>101.3177</v>
      </c>
      <c r="FO4791">
        <v>100.46769999999999</v>
      </c>
      <c r="FP4791">
        <v>98.859729999999999</v>
      </c>
      <c r="FQ4791">
        <v>96.935360000000003</v>
      </c>
      <c r="FR4791">
        <v>93.425989999999999</v>
      </c>
      <c r="FS4791">
        <v>89.160309999999996</v>
      </c>
      <c r="FT4791">
        <v>85.475440000000006</v>
      </c>
      <c r="FU4791">
        <v>82.997739999999993</v>
      </c>
      <c r="FV4791">
        <v>79.850359999999995</v>
      </c>
      <c r="FW4791">
        <v>0.35797479999999998</v>
      </c>
      <c r="FX4791">
        <v>2.9956099999999999E-2</v>
      </c>
      <c r="FY4791">
        <v>2.9956099999999999E-2</v>
      </c>
      <c r="FZ4791">
        <v>0</v>
      </c>
      <c r="GA4791">
        <v>0</v>
      </c>
    </row>
    <row r="4792" spans="1:183" x14ac:dyDescent="0.3">
      <c r="A4792" t="s">
        <v>66</v>
      </c>
      <c r="B4792" t="s">
        <v>53</v>
      </c>
      <c r="C4792" t="s">
        <v>54</v>
      </c>
      <c r="D4792" s="6">
        <v>44759</v>
      </c>
      <c r="E4792" s="46">
        <v>17</v>
      </c>
      <c r="F4792">
        <v>18</v>
      </c>
      <c r="G4792">
        <v>17</v>
      </c>
      <c r="H4792">
        <v>18</v>
      </c>
      <c r="I4792">
        <v>1559</v>
      </c>
      <c r="J4792">
        <v>72719</v>
      </c>
      <c r="K4792">
        <v>1.3390489999999999</v>
      </c>
      <c r="L4792">
        <v>1.1785749999999999</v>
      </c>
      <c r="M4792">
        <v>1.0541640000000001</v>
      </c>
      <c r="N4792">
        <v>0.95971859999999998</v>
      </c>
      <c r="O4792">
        <v>0.89487930000000004</v>
      </c>
      <c r="P4792">
        <v>0.84503329999999999</v>
      </c>
      <c r="Q4792">
        <v>0.81208570000000002</v>
      </c>
      <c r="R4792">
        <v>0.80960880000000002</v>
      </c>
      <c r="S4792">
        <v>0.85289470000000001</v>
      </c>
      <c r="T4792">
        <v>0.96420150000000004</v>
      </c>
      <c r="U4792">
        <v>1.10334</v>
      </c>
      <c r="V4792">
        <v>1.2972079999999999</v>
      </c>
      <c r="W4792">
        <v>1.5721499999999999</v>
      </c>
      <c r="X4792">
        <v>1.7919160000000001</v>
      </c>
      <c r="Y4792">
        <v>2.0618810000000001</v>
      </c>
      <c r="Z4792">
        <v>2.3724919999999998</v>
      </c>
      <c r="AA4792">
        <v>2.6673960000000001</v>
      </c>
      <c r="AB4792">
        <v>2.842762</v>
      </c>
      <c r="AC4792">
        <v>2.9023059999999998</v>
      </c>
      <c r="AD4792">
        <v>2.7414719999999999</v>
      </c>
      <c r="AE4792">
        <v>2.5115810000000001</v>
      </c>
      <c r="AF4792">
        <v>2.2623700000000002</v>
      </c>
      <c r="AG4792">
        <v>1.9285000000000001</v>
      </c>
      <c r="AH4792">
        <v>1.584355</v>
      </c>
      <c r="AI4792">
        <v>-0.10633090000000001</v>
      </c>
      <c r="AJ4792">
        <v>-4.0716000000000002E-2</v>
      </c>
      <c r="AK4792">
        <v>-5.1411100000000001E-2</v>
      </c>
      <c r="AL4792">
        <v>-3.8408200000000003E-2</v>
      </c>
      <c r="AM4792">
        <v>-1.7350999999999998E-2</v>
      </c>
      <c r="AN4792">
        <v>-5.54797E-2</v>
      </c>
      <c r="AO4792">
        <v>-6.0081900000000001E-2</v>
      </c>
      <c r="AP4792">
        <v>-3.5298400000000001E-2</v>
      </c>
      <c r="AQ4792">
        <v>-5.3269900000000002E-2</v>
      </c>
      <c r="AR4792">
        <v>-5.9826000000000002E-3</v>
      </c>
      <c r="AS4792">
        <v>8.8590000000000006E-3</v>
      </c>
      <c r="AT4792">
        <v>-2.1972800000000001E-2</v>
      </c>
      <c r="AU4792">
        <v>-2.2155500000000002E-2</v>
      </c>
      <c r="AV4792">
        <v>-9.2474899999999999E-2</v>
      </c>
      <c r="AW4792">
        <v>-5.7717900000000003E-2</v>
      </c>
      <c r="AX4792">
        <v>-2.7712500000000001E-2</v>
      </c>
      <c r="AY4792">
        <v>0.2532298</v>
      </c>
      <c r="AZ4792">
        <v>0.2810009</v>
      </c>
      <c r="BA4792">
        <v>-0.23532639999999999</v>
      </c>
      <c r="BB4792">
        <v>-0.15731780000000001</v>
      </c>
      <c r="BC4792">
        <v>-0.10510419999999999</v>
      </c>
      <c r="BD4792">
        <v>-6.3136800000000007E-2</v>
      </c>
      <c r="BE4792">
        <v>-3.0349000000000001E-2</v>
      </c>
      <c r="BF4792">
        <v>-3.8823400000000001E-2</v>
      </c>
      <c r="BG4792">
        <v>-8.3862099999999995E-2</v>
      </c>
      <c r="BH4792">
        <v>-2.05276E-2</v>
      </c>
      <c r="BI4792">
        <v>-3.2607900000000002E-2</v>
      </c>
      <c r="BJ4792">
        <v>-2.1168099999999999E-2</v>
      </c>
      <c r="BK4792">
        <v>-1.624E-3</v>
      </c>
      <c r="BL4792">
        <v>-4.07596E-2</v>
      </c>
      <c r="BM4792">
        <v>-4.5373400000000001E-2</v>
      </c>
      <c r="BN4792">
        <v>-1.9078299999999999E-2</v>
      </c>
      <c r="BO4792">
        <v>-3.5107699999999999E-2</v>
      </c>
      <c r="BP4792">
        <v>1.3633899999999999E-2</v>
      </c>
      <c r="BQ4792">
        <v>3.1170699999999999E-2</v>
      </c>
      <c r="BR4792">
        <v>3.3444999999999998E-3</v>
      </c>
      <c r="BS4792">
        <v>5.8079000000000004E-3</v>
      </c>
      <c r="BT4792">
        <v>-6.2975699999999996E-2</v>
      </c>
      <c r="BU4792">
        <v>-2.68983E-2</v>
      </c>
      <c r="BV4792">
        <v>3.6216E-3</v>
      </c>
      <c r="BW4792">
        <v>0.28604109999999999</v>
      </c>
      <c r="BX4792">
        <v>0.31503789999999998</v>
      </c>
      <c r="BY4792">
        <v>-0.2004821</v>
      </c>
      <c r="BZ4792">
        <v>-0.1241963</v>
      </c>
      <c r="CA4792">
        <v>-7.4295200000000006E-2</v>
      </c>
      <c r="CB4792">
        <v>-3.4414199999999999E-2</v>
      </c>
      <c r="CC4792">
        <v>-4.6584E-3</v>
      </c>
      <c r="CD4792">
        <v>-1.6402699999999999E-2</v>
      </c>
      <c r="CE4792">
        <v>-6.8300200000000005E-2</v>
      </c>
      <c r="CF4792">
        <v>-6.5450999999999999E-3</v>
      </c>
      <c r="CG4792">
        <v>-1.9584899999999999E-2</v>
      </c>
      <c r="CH4792">
        <v>-9.2277000000000001E-3</v>
      </c>
      <c r="CI4792">
        <v>9.2683999999999996E-3</v>
      </c>
      <c r="CJ4792">
        <v>-3.0564600000000001E-2</v>
      </c>
      <c r="CK4792">
        <v>-3.5186500000000002E-2</v>
      </c>
      <c r="CL4792">
        <v>-7.8443999999999996E-3</v>
      </c>
      <c r="CM4792">
        <v>-2.2528599999999999E-2</v>
      </c>
      <c r="CN4792">
        <v>2.72202E-2</v>
      </c>
      <c r="CO4792">
        <v>4.66238E-2</v>
      </c>
      <c r="CP4792">
        <v>2.0879200000000001E-2</v>
      </c>
      <c r="CQ4792">
        <v>2.5175199999999998E-2</v>
      </c>
      <c r="CR4792">
        <v>-4.2544699999999998E-2</v>
      </c>
      <c r="CS4792">
        <v>-5.5526999999999998E-3</v>
      </c>
      <c r="CT4792">
        <v>2.5323499999999999E-2</v>
      </c>
      <c r="CU4792">
        <v>0.30876609999999999</v>
      </c>
      <c r="CV4792">
        <v>0.33861180000000002</v>
      </c>
      <c r="CW4792">
        <v>-0.17634910000000001</v>
      </c>
      <c r="CX4792">
        <v>-0.1012564</v>
      </c>
      <c r="CY4792">
        <v>-5.2956900000000001E-2</v>
      </c>
      <c r="CZ4792">
        <v>-1.4520999999999999E-2</v>
      </c>
      <c r="DA4792">
        <v>1.31349E-2</v>
      </c>
      <c r="DB4792">
        <v>-8.742E-4</v>
      </c>
      <c r="DC4792">
        <v>-5.2738399999999998E-2</v>
      </c>
      <c r="DD4792">
        <v>7.4374000000000003E-3</v>
      </c>
      <c r="DE4792">
        <v>-6.5618999999999999E-3</v>
      </c>
      <c r="DF4792">
        <v>2.7127000000000002E-3</v>
      </c>
      <c r="DG4792">
        <v>2.01608E-2</v>
      </c>
      <c r="DH4792">
        <v>-2.0369499999999999E-2</v>
      </c>
      <c r="DI4792">
        <v>-2.4999500000000001E-2</v>
      </c>
      <c r="DJ4792">
        <v>3.3896E-3</v>
      </c>
      <c r="DK4792">
        <v>-9.9495999999999994E-3</v>
      </c>
      <c r="DL4792">
        <v>4.0806500000000002E-2</v>
      </c>
      <c r="DM4792">
        <v>6.2076800000000001E-2</v>
      </c>
      <c r="DN4792">
        <v>3.8413900000000001E-2</v>
      </c>
      <c r="DO4792">
        <v>4.4542600000000002E-2</v>
      </c>
      <c r="DP4792">
        <v>-2.2113799999999999E-2</v>
      </c>
      <c r="DQ4792">
        <v>1.5792899999999999E-2</v>
      </c>
      <c r="DR4792">
        <v>4.7025400000000002E-2</v>
      </c>
      <c r="DS4792">
        <v>0.33149109999999998</v>
      </c>
      <c r="DT4792">
        <v>0.3621857</v>
      </c>
      <c r="DU4792">
        <v>-0.15221599999999999</v>
      </c>
      <c r="DV4792">
        <v>-7.83166E-2</v>
      </c>
      <c r="DW4792">
        <v>-3.16187E-2</v>
      </c>
      <c r="DX4792">
        <v>5.3721999999999997E-3</v>
      </c>
      <c r="DY4792">
        <v>3.09281E-2</v>
      </c>
      <c r="DZ4792">
        <v>1.46543E-2</v>
      </c>
      <c r="EA4792">
        <v>-3.0269600000000001E-2</v>
      </c>
      <c r="EB4792">
        <v>2.7625899999999998E-2</v>
      </c>
      <c r="EC4792">
        <v>1.2241200000000001E-2</v>
      </c>
      <c r="ED4792">
        <v>1.99528E-2</v>
      </c>
      <c r="EE4792">
        <v>3.5887799999999997E-2</v>
      </c>
      <c r="EF4792">
        <v>-5.6493999999999997E-3</v>
      </c>
      <c r="EG4792">
        <v>-1.0291099999999999E-2</v>
      </c>
      <c r="EH4792">
        <v>1.9609700000000001E-2</v>
      </c>
      <c r="EI4792">
        <v>8.2126000000000005E-3</v>
      </c>
      <c r="EJ4792">
        <v>6.0422999999999998E-2</v>
      </c>
      <c r="EK4792">
        <v>8.4388500000000005E-2</v>
      </c>
      <c r="EL4792">
        <v>6.3731200000000002E-2</v>
      </c>
      <c r="EM4792">
        <v>7.2505899999999998E-2</v>
      </c>
      <c r="EN4792">
        <v>7.3854000000000003E-3</v>
      </c>
      <c r="EO4792">
        <v>4.6612500000000001E-2</v>
      </c>
      <c r="EP4792">
        <v>7.8359499999999999E-2</v>
      </c>
      <c r="EQ4792">
        <v>0.36430240000000003</v>
      </c>
      <c r="ER4792">
        <v>0.39622269999999998</v>
      </c>
      <c r="ES4792">
        <v>-0.1173718</v>
      </c>
      <c r="ET4792">
        <v>-4.5195100000000002E-2</v>
      </c>
      <c r="EU4792">
        <v>-8.097E-4</v>
      </c>
      <c r="EV4792">
        <v>3.4094899999999997E-2</v>
      </c>
      <c r="EW4792">
        <v>5.6618799999999997E-2</v>
      </c>
      <c r="EX4792">
        <v>3.7074999999999997E-2</v>
      </c>
      <c r="EY4792">
        <v>77.920810000000003</v>
      </c>
      <c r="EZ4792">
        <v>75.962509999999995</v>
      </c>
      <c r="FA4792">
        <v>74.772790000000001</v>
      </c>
      <c r="FB4792">
        <v>72.845179999999999</v>
      </c>
      <c r="FC4792">
        <v>71.43083</v>
      </c>
      <c r="FD4792">
        <v>70.192310000000006</v>
      </c>
      <c r="FE4792">
        <v>70.817710000000005</v>
      </c>
      <c r="FF4792">
        <v>75.475110000000001</v>
      </c>
      <c r="FG4792">
        <v>80.470269999999999</v>
      </c>
      <c r="FH4792">
        <v>85.281840000000003</v>
      </c>
      <c r="FI4792">
        <v>90.359729999999999</v>
      </c>
      <c r="FJ4792">
        <v>95.688749999999999</v>
      </c>
      <c r="FK4792">
        <v>98.319329999999994</v>
      </c>
      <c r="FL4792">
        <v>98.127669999999995</v>
      </c>
      <c r="FM4792">
        <v>98.711699999999993</v>
      </c>
      <c r="FN4792">
        <v>100.12479999999999</v>
      </c>
      <c r="FO4792">
        <v>99.580799999999996</v>
      </c>
      <c r="FP4792">
        <v>97.963800000000006</v>
      </c>
      <c r="FQ4792">
        <v>95.093729999999994</v>
      </c>
      <c r="FR4792">
        <v>90.807050000000004</v>
      </c>
      <c r="FS4792">
        <v>87.432130000000001</v>
      </c>
      <c r="FT4792">
        <v>85.659660000000002</v>
      </c>
      <c r="FU4792">
        <v>83.486750000000001</v>
      </c>
      <c r="FV4792">
        <v>81.584360000000004</v>
      </c>
      <c r="FW4792">
        <v>0.35788350000000002</v>
      </c>
      <c r="FX4792">
        <v>3.12202E-2</v>
      </c>
      <c r="FY4792">
        <v>3.12202E-2</v>
      </c>
      <c r="FZ4792">
        <v>0</v>
      </c>
      <c r="GA4792">
        <v>0</v>
      </c>
    </row>
    <row r="4793" spans="1:183" x14ac:dyDescent="0.3">
      <c r="A4793" t="s">
        <v>66</v>
      </c>
      <c r="B4793" t="s">
        <v>53</v>
      </c>
      <c r="C4793" t="s">
        <v>54</v>
      </c>
      <c r="D4793" s="6">
        <v>44766</v>
      </c>
      <c r="FZ4793">
        <v>0</v>
      </c>
      <c r="GA4793">
        <v>1</v>
      </c>
    </row>
    <row r="4794" spans="1:183" x14ac:dyDescent="0.3">
      <c r="A4794" t="s">
        <v>66</v>
      </c>
      <c r="B4794" t="s">
        <v>53</v>
      </c>
      <c r="C4794" t="s">
        <v>54</v>
      </c>
      <c r="D4794" s="6">
        <v>44771</v>
      </c>
      <c r="E4794" s="46">
        <v>18</v>
      </c>
      <c r="F4794">
        <v>19</v>
      </c>
      <c r="G4794">
        <v>18</v>
      </c>
      <c r="H4794">
        <v>19</v>
      </c>
      <c r="I4794">
        <v>1556</v>
      </c>
      <c r="J4794">
        <v>72541</v>
      </c>
      <c r="K4794">
        <v>1.199711</v>
      </c>
      <c r="L4794">
        <v>1.076384</v>
      </c>
      <c r="M4794">
        <v>0.97165979999999996</v>
      </c>
      <c r="N4794">
        <v>0.90382750000000001</v>
      </c>
      <c r="O4794">
        <v>0.84481280000000003</v>
      </c>
      <c r="P4794">
        <v>0.84548350000000005</v>
      </c>
      <c r="Q4794">
        <v>0.78913029999999995</v>
      </c>
      <c r="R4794">
        <v>0.7547104</v>
      </c>
      <c r="S4794">
        <v>0.72077550000000001</v>
      </c>
      <c r="T4794">
        <v>0.74995330000000004</v>
      </c>
      <c r="U4794">
        <v>0.85357050000000001</v>
      </c>
      <c r="V4794">
        <v>1.0295719999999999</v>
      </c>
      <c r="W4794">
        <v>1.2507509999999999</v>
      </c>
      <c r="X4794">
        <v>1.50267</v>
      </c>
      <c r="Y4794">
        <v>1.816011</v>
      </c>
      <c r="Z4794">
        <v>2.0450140000000001</v>
      </c>
      <c r="AA4794">
        <v>2.2184460000000001</v>
      </c>
      <c r="AB4794">
        <v>2.2920020000000001</v>
      </c>
      <c r="AC4794">
        <v>2.2592699999999999</v>
      </c>
      <c r="AD4794">
        <v>2.1833740000000001</v>
      </c>
      <c r="AE4794">
        <v>2.0427300000000002</v>
      </c>
      <c r="AF4794">
        <v>1.85409</v>
      </c>
      <c r="AG4794">
        <v>1.6207640000000001</v>
      </c>
      <c r="AH4794">
        <v>1.389615</v>
      </c>
      <c r="AI4794">
        <v>-6.9497500000000004E-2</v>
      </c>
      <c r="AJ4794">
        <v>-4.2552E-2</v>
      </c>
      <c r="AK4794">
        <v>-3.6951199999999997E-2</v>
      </c>
      <c r="AL4794">
        <v>-2.0753199999999999E-2</v>
      </c>
      <c r="AM4794">
        <v>-4.4590600000000001E-2</v>
      </c>
      <c r="AN4794">
        <v>-1.51462E-2</v>
      </c>
      <c r="AO4794">
        <v>-5.1830599999999998E-2</v>
      </c>
      <c r="AP4794">
        <v>-1.20173E-2</v>
      </c>
      <c r="AQ4794">
        <v>-5.2631499999999998E-2</v>
      </c>
      <c r="AR4794">
        <v>-4.1095699999999999E-2</v>
      </c>
      <c r="AS4794">
        <v>-6.84477E-2</v>
      </c>
      <c r="AT4794">
        <v>-4.4423299999999999E-2</v>
      </c>
      <c r="AU4794">
        <v>-8.5496100000000005E-2</v>
      </c>
      <c r="AV4794">
        <v>-7.6689300000000002E-2</v>
      </c>
      <c r="AW4794">
        <v>-5.6699399999999997E-2</v>
      </c>
      <c r="AX4794">
        <v>-7.8290499999999999E-2</v>
      </c>
      <c r="AY4794">
        <v>-5.9264999999999998E-2</v>
      </c>
      <c r="AZ4794">
        <v>0.16761480000000001</v>
      </c>
      <c r="BA4794">
        <v>8.3861099999999994E-2</v>
      </c>
      <c r="BB4794">
        <v>-0.20091909999999999</v>
      </c>
      <c r="BC4794">
        <v>-0.18909290000000001</v>
      </c>
      <c r="BD4794">
        <v>-0.1722516</v>
      </c>
      <c r="BE4794">
        <v>-0.1099393</v>
      </c>
      <c r="BF4794">
        <v>-6.8522E-2</v>
      </c>
      <c r="BG4794">
        <v>-5.0571699999999997E-2</v>
      </c>
      <c r="BH4794">
        <v>-2.5697600000000001E-2</v>
      </c>
      <c r="BI4794">
        <v>-2.0438100000000001E-2</v>
      </c>
      <c r="BJ4794">
        <v>-5.7520999999999996E-3</v>
      </c>
      <c r="BK4794">
        <v>-3.18634E-2</v>
      </c>
      <c r="BL4794">
        <v>-3.2260000000000001E-3</v>
      </c>
      <c r="BM4794">
        <v>-3.9182500000000002E-2</v>
      </c>
      <c r="BN4794">
        <v>1.4992E-3</v>
      </c>
      <c r="BO4794">
        <v>-3.8626300000000002E-2</v>
      </c>
      <c r="BP4794">
        <v>-2.6082899999999999E-2</v>
      </c>
      <c r="BQ4794">
        <v>-5.1055000000000003E-2</v>
      </c>
      <c r="BR4794">
        <v>-2.3952000000000001E-2</v>
      </c>
      <c r="BS4794">
        <v>-6.2495599999999998E-2</v>
      </c>
      <c r="BT4794">
        <v>-5.2141600000000003E-2</v>
      </c>
      <c r="BU4794">
        <v>-3.0029900000000002E-2</v>
      </c>
      <c r="BV4794">
        <v>-4.8566699999999997E-2</v>
      </c>
      <c r="BW4794">
        <v>-2.8079099999999999E-2</v>
      </c>
      <c r="BX4794">
        <v>0.19902739999999999</v>
      </c>
      <c r="BY4794">
        <v>0.1149584</v>
      </c>
      <c r="BZ4794">
        <v>-0.171094</v>
      </c>
      <c r="CA4794">
        <v>-0.16141620000000001</v>
      </c>
      <c r="CB4794">
        <v>-0.14626620000000001</v>
      </c>
      <c r="CC4794">
        <v>-8.7254499999999999E-2</v>
      </c>
      <c r="CD4794">
        <v>-4.8050200000000001E-2</v>
      </c>
      <c r="CE4794">
        <v>-3.7463700000000003E-2</v>
      </c>
      <c r="CF4794">
        <v>-1.40243E-2</v>
      </c>
      <c r="CG4794">
        <v>-9.0013000000000003E-3</v>
      </c>
      <c r="CH4794">
        <v>4.6376000000000004E-3</v>
      </c>
      <c r="CI4794">
        <v>-2.3048599999999999E-2</v>
      </c>
      <c r="CJ4794">
        <v>5.0299000000000003E-3</v>
      </c>
      <c r="CK4794">
        <v>-3.0422500000000002E-2</v>
      </c>
      <c r="CL4794">
        <v>1.0860699999999999E-2</v>
      </c>
      <c r="CM4794">
        <v>-2.8926400000000001E-2</v>
      </c>
      <c r="CN4794">
        <v>-1.5685000000000001E-2</v>
      </c>
      <c r="CO4794">
        <v>-3.9008899999999999E-2</v>
      </c>
      <c r="CP4794">
        <v>-9.7736000000000003E-3</v>
      </c>
      <c r="CQ4794">
        <v>-4.6565500000000003E-2</v>
      </c>
      <c r="CR4794">
        <v>-3.5139900000000002E-2</v>
      </c>
      <c r="CS4794">
        <v>-1.1558799999999999E-2</v>
      </c>
      <c r="CT4794">
        <v>-2.7980100000000001E-2</v>
      </c>
      <c r="CU4794">
        <v>-6.4799000000000002E-3</v>
      </c>
      <c r="CV4794">
        <v>0.2207836</v>
      </c>
      <c r="CW4794">
        <v>0.13649629999999999</v>
      </c>
      <c r="CX4794">
        <v>-0.15043719999999999</v>
      </c>
      <c r="CY4794">
        <v>-0.1422475</v>
      </c>
      <c r="CZ4794">
        <v>-0.12826879999999999</v>
      </c>
      <c r="DA4794">
        <v>-7.1543200000000001E-2</v>
      </c>
      <c r="DB4794">
        <v>-3.3871400000000003E-2</v>
      </c>
      <c r="DC4794">
        <v>-2.4355700000000001E-2</v>
      </c>
      <c r="DD4794">
        <v>-2.3509999999999998E-3</v>
      </c>
      <c r="DE4794">
        <v>2.4356E-3</v>
      </c>
      <c r="DF4794">
        <v>1.50274E-2</v>
      </c>
      <c r="DG4794">
        <v>-1.42337E-2</v>
      </c>
      <c r="DH4794">
        <v>1.32858E-2</v>
      </c>
      <c r="DI4794">
        <v>-2.1662399999999998E-2</v>
      </c>
      <c r="DJ4794">
        <v>2.0222199999999999E-2</v>
      </c>
      <c r="DK4794">
        <v>-1.9226400000000001E-2</v>
      </c>
      <c r="DL4794">
        <v>-5.2871999999999997E-3</v>
      </c>
      <c r="DM4794">
        <v>-2.6962799999999999E-2</v>
      </c>
      <c r="DN4794">
        <v>4.4047000000000001E-3</v>
      </c>
      <c r="DO4794">
        <v>-3.06354E-2</v>
      </c>
      <c r="DP4794">
        <v>-1.81382E-2</v>
      </c>
      <c r="DQ4794">
        <v>6.9124E-3</v>
      </c>
      <c r="DR4794">
        <v>-7.3934999999999999E-3</v>
      </c>
      <c r="DS4794">
        <v>1.51194E-2</v>
      </c>
      <c r="DT4794">
        <v>0.2425399</v>
      </c>
      <c r="DU4794">
        <v>0.15803420000000001</v>
      </c>
      <c r="DV4794">
        <v>-0.12978039999999999</v>
      </c>
      <c r="DW4794">
        <v>-0.1230787</v>
      </c>
      <c r="DX4794">
        <v>-0.11027140000000001</v>
      </c>
      <c r="DY4794">
        <v>-5.5831800000000001E-2</v>
      </c>
      <c r="DZ4794">
        <v>-1.96927E-2</v>
      </c>
      <c r="EA4794">
        <v>-5.4298999999999997E-3</v>
      </c>
      <c r="EB4794">
        <v>1.45034E-2</v>
      </c>
      <c r="EC4794">
        <v>1.8948599999999999E-2</v>
      </c>
      <c r="ED4794">
        <v>3.00285E-2</v>
      </c>
      <c r="EE4794">
        <v>-1.5066000000000001E-3</v>
      </c>
      <c r="EF4794">
        <v>2.5205999999999999E-2</v>
      </c>
      <c r="EG4794">
        <v>-9.0144000000000005E-3</v>
      </c>
      <c r="EH4794">
        <v>3.3738799999999999E-2</v>
      </c>
      <c r="EI4794">
        <v>-5.2211999999999996E-3</v>
      </c>
      <c r="EJ4794">
        <v>9.7255999999999992E-3</v>
      </c>
      <c r="EK4794">
        <v>-9.5700999999999998E-3</v>
      </c>
      <c r="EL4794">
        <v>2.4876100000000002E-2</v>
      </c>
      <c r="EM4794">
        <v>-7.6349E-3</v>
      </c>
      <c r="EN4794">
        <v>6.4095000000000003E-3</v>
      </c>
      <c r="EO4794">
        <v>3.3581899999999998E-2</v>
      </c>
      <c r="EP4794">
        <v>2.2330300000000001E-2</v>
      </c>
      <c r="EQ4794">
        <v>4.6305300000000001E-2</v>
      </c>
      <c r="ER4794">
        <v>0.27395249999999999</v>
      </c>
      <c r="ES4794">
        <v>0.18913150000000001</v>
      </c>
      <c r="ET4794">
        <v>-9.9955199999999994E-2</v>
      </c>
      <c r="EU4794">
        <v>-9.5402000000000001E-2</v>
      </c>
      <c r="EV4794">
        <v>-8.4286100000000003E-2</v>
      </c>
      <c r="EW4794">
        <v>-3.3147099999999999E-2</v>
      </c>
      <c r="EX4794">
        <v>7.7919999999999997E-4</v>
      </c>
      <c r="EY4794">
        <v>77.003240000000005</v>
      </c>
      <c r="EZ4794">
        <v>75.519769999999994</v>
      </c>
      <c r="FA4794">
        <v>73.688919999999996</v>
      </c>
      <c r="FB4794">
        <v>72.307190000000006</v>
      </c>
      <c r="FC4794">
        <v>70.568049999999999</v>
      </c>
      <c r="FD4794">
        <v>68.830200000000005</v>
      </c>
      <c r="FE4794">
        <v>68.669799999999995</v>
      </c>
      <c r="FF4794">
        <v>72.606610000000003</v>
      </c>
      <c r="FG4794">
        <v>76.381399999999999</v>
      </c>
      <c r="FH4794">
        <v>81.065129999999996</v>
      </c>
      <c r="FI4794">
        <v>86.161050000000003</v>
      </c>
      <c r="FJ4794">
        <v>92.282889999999995</v>
      </c>
      <c r="FK4794">
        <v>96.171419999999998</v>
      </c>
      <c r="FL4794">
        <v>97.207710000000006</v>
      </c>
      <c r="FM4794">
        <v>98.349000000000004</v>
      </c>
      <c r="FN4794">
        <v>96.679519999999997</v>
      </c>
      <c r="FO4794">
        <v>94.526570000000007</v>
      </c>
      <c r="FP4794">
        <v>91.696690000000004</v>
      </c>
      <c r="FQ4794">
        <v>89.012309999999999</v>
      </c>
      <c r="FR4794">
        <v>85.855149999999995</v>
      </c>
      <c r="FS4794">
        <v>82.859039999999993</v>
      </c>
      <c r="FT4794">
        <v>81.442970000000003</v>
      </c>
      <c r="FU4794">
        <v>78.872330000000005</v>
      </c>
      <c r="FV4794">
        <v>76.699290000000005</v>
      </c>
      <c r="FW4794">
        <v>0.30125390000000002</v>
      </c>
      <c r="FX4794">
        <v>2.91895E-2</v>
      </c>
      <c r="FY4794">
        <v>2.91895E-2</v>
      </c>
      <c r="FZ4794">
        <v>0</v>
      </c>
      <c r="GA4794">
        <v>0</v>
      </c>
    </row>
    <row r="4795" spans="1:183" x14ac:dyDescent="0.3">
      <c r="A4795" t="s">
        <v>66</v>
      </c>
      <c r="B4795" t="s">
        <v>53</v>
      </c>
      <c r="C4795" t="s">
        <v>54</v>
      </c>
      <c r="D4795" s="6">
        <v>44789</v>
      </c>
      <c r="FZ4795">
        <v>0</v>
      </c>
      <c r="GA4795">
        <v>1</v>
      </c>
    </row>
    <row r="4796" spans="1:183" x14ac:dyDescent="0.3">
      <c r="A4796" t="s">
        <v>66</v>
      </c>
      <c r="B4796" t="s">
        <v>53</v>
      </c>
      <c r="C4796" t="s">
        <v>54</v>
      </c>
      <c r="D4796" s="6">
        <v>44790</v>
      </c>
      <c r="E4796" s="46">
        <v>17</v>
      </c>
      <c r="F4796">
        <v>19</v>
      </c>
      <c r="G4796">
        <v>18</v>
      </c>
      <c r="H4796">
        <v>19</v>
      </c>
      <c r="I4796">
        <v>1202</v>
      </c>
      <c r="J4796">
        <v>66395</v>
      </c>
      <c r="K4796">
        <v>1.2197469999999999</v>
      </c>
      <c r="L4796">
        <v>1.0694840000000001</v>
      </c>
      <c r="M4796">
        <v>0.97009040000000002</v>
      </c>
      <c r="N4796">
        <v>0.90893999999999997</v>
      </c>
      <c r="O4796">
        <v>0.89543499999999998</v>
      </c>
      <c r="P4796">
        <v>0.88561179999999995</v>
      </c>
      <c r="Q4796">
        <v>0.91397660000000003</v>
      </c>
      <c r="R4796">
        <v>0.8536897</v>
      </c>
      <c r="S4796">
        <v>0.75324310000000005</v>
      </c>
      <c r="T4796">
        <v>0.76193160000000004</v>
      </c>
      <c r="U4796">
        <v>0.89305100000000004</v>
      </c>
      <c r="V4796">
        <v>1.048567</v>
      </c>
      <c r="W4796">
        <v>1.338163</v>
      </c>
      <c r="X4796">
        <v>1.5815159999999999</v>
      </c>
      <c r="Y4796">
        <v>1.8330569999999999</v>
      </c>
      <c r="Z4796">
        <v>2.1215899999999999</v>
      </c>
      <c r="AA4796">
        <v>2.3788209999999999</v>
      </c>
      <c r="AB4796">
        <v>2.6971150000000002</v>
      </c>
      <c r="AC4796">
        <v>2.7331349999999999</v>
      </c>
      <c r="AD4796">
        <v>2.609105</v>
      </c>
      <c r="AE4796">
        <v>2.2991990000000002</v>
      </c>
      <c r="AF4796">
        <v>2.0668600000000001</v>
      </c>
      <c r="AG4796">
        <v>1.712567</v>
      </c>
      <c r="AH4796">
        <v>1.404352</v>
      </c>
      <c r="AI4796">
        <v>-9.3954999999999993E-3</v>
      </c>
      <c r="AJ4796">
        <v>-3.1760499999999997E-2</v>
      </c>
      <c r="AK4796">
        <v>-2.92672E-2</v>
      </c>
      <c r="AL4796">
        <v>-4.6490099999999999E-2</v>
      </c>
      <c r="AM4796">
        <v>-5.0007799999999998E-2</v>
      </c>
      <c r="AN4796">
        <v>-6.0787300000000002E-2</v>
      </c>
      <c r="AO4796">
        <v>-5.2320699999999998E-2</v>
      </c>
      <c r="AP4796">
        <v>-6.2275499999999998E-2</v>
      </c>
      <c r="AQ4796">
        <v>-7.5274099999999997E-2</v>
      </c>
      <c r="AR4796">
        <v>-4.9664699999999999E-2</v>
      </c>
      <c r="AS4796">
        <v>-2.7256599999999999E-2</v>
      </c>
      <c r="AT4796">
        <v>7.1069999999999998E-4</v>
      </c>
      <c r="AU4796">
        <v>6.0420799999999997E-2</v>
      </c>
      <c r="AV4796">
        <v>2.3059000000000001E-3</v>
      </c>
      <c r="AW4796">
        <v>2.3254999999999999E-3</v>
      </c>
      <c r="AX4796">
        <v>-3.6069400000000001E-2</v>
      </c>
      <c r="AY4796">
        <v>0.19610040000000001</v>
      </c>
      <c r="AZ4796">
        <v>0.30481039999999998</v>
      </c>
      <c r="BA4796">
        <v>0.20749490000000001</v>
      </c>
      <c r="BB4796">
        <v>-0.26522570000000001</v>
      </c>
      <c r="BC4796">
        <v>-0.29657129999999998</v>
      </c>
      <c r="BD4796">
        <v>-0.1837715</v>
      </c>
      <c r="BE4796">
        <v>-9.0344599999999997E-2</v>
      </c>
      <c r="BF4796">
        <v>-8.3280199999999999E-2</v>
      </c>
      <c r="BG4796">
        <v>8.6598999999999999E-3</v>
      </c>
      <c r="BH4796">
        <v>-1.4307500000000001E-2</v>
      </c>
      <c r="BI4796">
        <v>-1.43363E-2</v>
      </c>
      <c r="BJ4796">
        <v>-3.2243899999999999E-2</v>
      </c>
      <c r="BK4796">
        <v>-3.6527400000000002E-2</v>
      </c>
      <c r="BL4796">
        <v>-4.7187899999999998E-2</v>
      </c>
      <c r="BM4796">
        <v>-3.8275999999999998E-2</v>
      </c>
      <c r="BN4796">
        <v>-4.7435699999999997E-2</v>
      </c>
      <c r="BO4796">
        <v>-5.9104900000000002E-2</v>
      </c>
      <c r="BP4796">
        <v>-3.38672E-2</v>
      </c>
      <c r="BQ4796">
        <v>-8.1512000000000008E-3</v>
      </c>
      <c r="BR4796">
        <v>2.2213900000000002E-2</v>
      </c>
      <c r="BS4796">
        <v>8.6312399999999997E-2</v>
      </c>
      <c r="BT4796">
        <v>3.0348799999999999E-2</v>
      </c>
      <c r="BU4796">
        <v>3.0835999999999999E-2</v>
      </c>
      <c r="BV4796">
        <v>-6.7571000000000003E-3</v>
      </c>
      <c r="BW4796">
        <v>0.22658890000000001</v>
      </c>
      <c r="BX4796">
        <v>0.33612900000000001</v>
      </c>
      <c r="BY4796">
        <v>0.2386875</v>
      </c>
      <c r="BZ4796">
        <v>-0.23252229999999999</v>
      </c>
      <c r="CA4796">
        <v>-0.26846419999999999</v>
      </c>
      <c r="CB4796">
        <v>-0.15913189999999999</v>
      </c>
      <c r="CC4796">
        <v>-6.7301600000000003E-2</v>
      </c>
      <c r="CD4796">
        <v>-6.3614000000000004E-2</v>
      </c>
      <c r="CE4796">
        <v>2.1165099999999999E-2</v>
      </c>
      <c r="CF4796">
        <v>-2.2195000000000001E-3</v>
      </c>
      <c r="CG4796">
        <v>-3.9952E-3</v>
      </c>
      <c r="CH4796">
        <v>-2.23771E-2</v>
      </c>
      <c r="CI4796">
        <v>-2.71909E-2</v>
      </c>
      <c r="CJ4796">
        <v>-3.7768999999999997E-2</v>
      </c>
      <c r="CK4796">
        <v>-2.85486E-2</v>
      </c>
      <c r="CL4796">
        <v>-3.7157599999999999E-2</v>
      </c>
      <c r="CM4796">
        <v>-4.7906200000000003E-2</v>
      </c>
      <c r="CN4796">
        <v>-2.29258E-2</v>
      </c>
      <c r="CO4796">
        <v>5.0812000000000001E-3</v>
      </c>
      <c r="CP4796">
        <v>3.7106899999999998E-2</v>
      </c>
      <c r="CQ4796">
        <v>0.1042448</v>
      </c>
      <c r="CR4796">
        <v>4.9771200000000002E-2</v>
      </c>
      <c r="CS4796">
        <v>5.0582299999999997E-2</v>
      </c>
      <c r="CT4796">
        <v>1.3544499999999999E-2</v>
      </c>
      <c r="CU4796">
        <v>0.24770510000000001</v>
      </c>
      <c r="CV4796">
        <v>0.35782009999999997</v>
      </c>
      <c r="CW4796">
        <v>0.26029140000000001</v>
      </c>
      <c r="CX4796">
        <v>-0.209872</v>
      </c>
      <c r="CY4796">
        <v>-0.2489972</v>
      </c>
      <c r="CZ4796">
        <v>-0.14206650000000001</v>
      </c>
      <c r="DA4796">
        <v>-5.1341999999999999E-2</v>
      </c>
      <c r="DB4796">
        <v>-4.9993299999999997E-2</v>
      </c>
      <c r="DC4796">
        <v>3.3670199999999997E-2</v>
      </c>
      <c r="DD4796">
        <v>9.8683999999999994E-3</v>
      </c>
      <c r="DE4796">
        <v>6.3458999999999998E-3</v>
      </c>
      <c r="DF4796">
        <v>-1.2510200000000001E-2</v>
      </c>
      <c r="DG4796">
        <v>-1.7854399999999999E-2</v>
      </c>
      <c r="DH4796">
        <v>-2.83501E-2</v>
      </c>
      <c r="DI4796">
        <v>-1.8821299999999999E-2</v>
      </c>
      <c r="DJ4796">
        <v>-2.68796E-2</v>
      </c>
      <c r="DK4796">
        <v>-3.6707499999999997E-2</v>
      </c>
      <c r="DL4796">
        <v>-1.1984399999999999E-2</v>
      </c>
      <c r="DM4796">
        <v>1.8313599999999999E-2</v>
      </c>
      <c r="DN4796">
        <v>5.1999999999999998E-2</v>
      </c>
      <c r="DO4796">
        <v>0.1221772</v>
      </c>
      <c r="DP4796">
        <v>6.9193599999999994E-2</v>
      </c>
      <c r="DQ4796">
        <v>7.0328600000000005E-2</v>
      </c>
      <c r="DR4796">
        <v>3.3846099999999997E-2</v>
      </c>
      <c r="DS4796">
        <v>0.26882129999999999</v>
      </c>
      <c r="DT4796">
        <v>0.37951119999999999</v>
      </c>
      <c r="DU4796">
        <v>0.28189540000000002</v>
      </c>
      <c r="DV4796">
        <v>-0.18722169999999999</v>
      </c>
      <c r="DW4796">
        <v>-0.22953029999999999</v>
      </c>
      <c r="DX4796">
        <v>-0.12500120000000001</v>
      </c>
      <c r="DY4796">
        <v>-3.5382499999999997E-2</v>
      </c>
      <c r="DZ4796">
        <v>-3.6372599999999998E-2</v>
      </c>
      <c r="EA4796">
        <v>5.1725599999999997E-2</v>
      </c>
      <c r="EB4796">
        <v>2.7321499999999999E-2</v>
      </c>
      <c r="EC4796">
        <v>2.1276799999999998E-2</v>
      </c>
      <c r="ED4796">
        <v>1.7359000000000001E-3</v>
      </c>
      <c r="EE4796">
        <v>-4.3739E-3</v>
      </c>
      <c r="EF4796">
        <v>-1.47508E-2</v>
      </c>
      <c r="EG4796">
        <v>-4.7765000000000004E-3</v>
      </c>
      <c r="EH4796">
        <v>-1.20397E-2</v>
      </c>
      <c r="EI4796">
        <v>-2.0538399999999998E-2</v>
      </c>
      <c r="EJ4796">
        <v>3.8130999999999998E-3</v>
      </c>
      <c r="EK4796">
        <v>3.7419000000000001E-2</v>
      </c>
      <c r="EL4796">
        <v>7.3503100000000002E-2</v>
      </c>
      <c r="EM4796">
        <v>0.1480688</v>
      </c>
      <c r="EN4796">
        <v>9.7236400000000001E-2</v>
      </c>
      <c r="EO4796">
        <v>9.8839099999999999E-2</v>
      </c>
      <c r="EP4796">
        <v>6.3158400000000003E-2</v>
      </c>
      <c r="EQ4796">
        <v>0.29930980000000001</v>
      </c>
      <c r="ER4796">
        <v>0.41082970000000002</v>
      </c>
      <c r="ES4796">
        <v>0.31308799999999998</v>
      </c>
      <c r="ET4796">
        <v>-0.1545183</v>
      </c>
      <c r="EU4796">
        <v>-0.2014232</v>
      </c>
      <c r="EV4796">
        <v>-0.10036150000000001</v>
      </c>
      <c r="EW4796">
        <v>-1.23395E-2</v>
      </c>
      <c r="EX4796">
        <v>-1.67064E-2</v>
      </c>
      <c r="EY4796">
        <v>77.077600000000004</v>
      </c>
      <c r="EZ4796">
        <v>74.636740000000003</v>
      </c>
      <c r="FA4796">
        <v>73.333470000000005</v>
      </c>
      <c r="FB4796">
        <v>72.009230000000002</v>
      </c>
      <c r="FC4796">
        <v>70.851510000000005</v>
      </c>
      <c r="FD4796">
        <v>70.37039</v>
      </c>
      <c r="FE4796">
        <v>69.192530000000005</v>
      </c>
      <c r="FF4796">
        <v>71.409400000000005</v>
      </c>
      <c r="FG4796">
        <v>77.552850000000007</v>
      </c>
      <c r="FH4796">
        <v>84.255449999999996</v>
      </c>
      <c r="FI4796">
        <v>89.515519999999995</v>
      </c>
      <c r="FJ4796">
        <v>95.44211</v>
      </c>
      <c r="FK4796">
        <v>99.646389999999997</v>
      </c>
      <c r="FL4796">
        <v>99.101510000000005</v>
      </c>
      <c r="FM4796">
        <v>99.781040000000004</v>
      </c>
      <c r="FN4796">
        <v>99.939179999999993</v>
      </c>
      <c r="FO4796">
        <v>98.876679999999993</v>
      </c>
      <c r="FP4796">
        <v>96.492869999999996</v>
      </c>
      <c r="FQ4796">
        <v>92.947569999999999</v>
      </c>
      <c r="FR4796">
        <v>89.305369999999996</v>
      </c>
      <c r="FS4796">
        <v>85.563760000000002</v>
      </c>
      <c r="FT4796">
        <v>82.621219999999994</v>
      </c>
      <c r="FU4796">
        <v>79.001679999999993</v>
      </c>
      <c r="FV4796">
        <v>76.383390000000006</v>
      </c>
      <c r="FW4796">
        <v>0.2937517</v>
      </c>
      <c r="FX4796">
        <v>2.3640000000000001E-2</v>
      </c>
      <c r="FY4796">
        <v>2.9189799999999998E-2</v>
      </c>
      <c r="FZ4796">
        <v>0</v>
      </c>
      <c r="GA4796">
        <v>0</v>
      </c>
    </row>
    <row r="4797" spans="1:183" x14ac:dyDescent="0.3">
      <c r="A4797" t="s">
        <v>66</v>
      </c>
      <c r="B4797" t="s">
        <v>53</v>
      </c>
      <c r="C4797" t="s">
        <v>54</v>
      </c>
      <c r="D4797" s="6">
        <v>44792</v>
      </c>
      <c r="FZ4797">
        <v>0</v>
      </c>
      <c r="GA4797">
        <v>1</v>
      </c>
    </row>
    <row r="4798" spans="1:183" x14ac:dyDescent="0.3">
      <c r="A4798" t="s">
        <v>66</v>
      </c>
      <c r="B4798" t="s">
        <v>53</v>
      </c>
      <c r="C4798" t="s">
        <v>54</v>
      </c>
      <c r="D4798" s="6">
        <v>44806</v>
      </c>
      <c r="E4798" s="46">
        <v>18</v>
      </c>
      <c r="F4798">
        <v>19</v>
      </c>
      <c r="G4798">
        <v>18</v>
      </c>
      <c r="H4798">
        <v>19</v>
      </c>
      <c r="I4798">
        <v>1548</v>
      </c>
      <c r="J4798">
        <v>72134</v>
      </c>
      <c r="K4798">
        <v>1.331521</v>
      </c>
      <c r="L4798">
        <v>1.1307179999999999</v>
      </c>
      <c r="M4798">
        <v>1.033517</v>
      </c>
      <c r="N4798">
        <v>0.92117729999999998</v>
      </c>
      <c r="O4798">
        <v>0.92069330000000005</v>
      </c>
      <c r="P4798">
        <v>0.89609179999999999</v>
      </c>
      <c r="Q4798">
        <v>0.93724300000000005</v>
      </c>
      <c r="R4798">
        <v>0.90292709999999998</v>
      </c>
      <c r="S4798">
        <v>0.82917269999999998</v>
      </c>
      <c r="T4798">
        <v>0.85235159999999999</v>
      </c>
      <c r="U4798">
        <v>0.97887860000000004</v>
      </c>
      <c r="V4798">
        <v>1.1798200000000001</v>
      </c>
      <c r="W4798">
        <v>1.5016719999999999</v>
      </c>
      <c r="X4798">
        <v>1.837736</v>
      </c>
      <c r="Y4798">
        <v>2.2154780000000001</v>
      </c>
      <c r="Z4798">
        <v>2.63931</v>
      </c>
      <c r="AA4798">
        <v>2.9862419999999998</v>
      </c>
      <c r="AB4798">
        <v>3.2821050000000001</v>
      </c>
      <c r="AC4798">
        <v>3.2957999999999998</v>
      </c>
      <c r="AD4798">
        <v>3.0342720000000001</v>
      </c>
      <c r="AE4798">
        <v>2.7236720000000001</v>
      </c>
      <c r="AF4798">
        <v>2.3866510000000001</v>
      </c>
      <c r="AG4798">
        <v>2.002205</v>
      </c>
      <c r="AH4798">
        <v>1.654285</v>
      </c>
      <c r="AI4798">
        <v>-5.6997100000000002E-2</v>
      </c>
      <c r="AJ4798">
        <v>-4.2821499999999998E-2</v>
      </c>
      <c r="AK4798">
        <v>-4.5891999999999999E-3</v>
      </c>
      <c r="AL4798">
        <v>-4.2309699999999999E-2</v>
      </c>
      <c r="AM4798">
        <v>1.7734000000000001E-3</v>
      </c>
      <c r="AN4798">
        <v>-1.30857E-2</v>
      </c>
      <c r="AO4798">
        <v>1.7631899999999999E-2</v>
      </c>
      <c r="AP4798">
        <v>-2.1238699999999999E-2</v>
      </c>
      <c r="AQ4798">
        <v>-3.26679E-2</v>
      </c>
      <c r="AR4798">
        <v>-4.0037200000000002E-2</v>
      </c>
      <c r="AS4798">
        <v>-2.1877400000000002E-2</v>
      </c>
      <c r="AT4798">
        <v>-3.7782400000000001E-2</v>
      </c>
      <c r="AU4798">
        <v>-2.6520499999999999E-2</v>
      </c>
      <c r="AV4798">
        <v>-7.9974100000000006E-2</v>
      </c>
      <c r="AW4798">
        <v>-0.1404311</v>
      </c>
      <c r="AX4798">
        <v>-0.1208302</v>
      </c>
      <c r="AY4798">
        <v>-0.1259604</v>
      </c>
      <c r="AZ4798">
        <v>0.2509692</v>
      </c>
      <c r="BA4798">
        <v>0.188664</v>
      </c>
      <c r="BB4798">
        <v>-0.3235691</v>
      </c>
      <c r="BC4798">
        <v>-0.19443150000000001</v>
      </c>
      <c r="BD4798">
        <v>-9.60009E-2</v>
      </c>
      <c r="BE4798">
        <v>-5.0376200000000003E-2</v>
      </c>
      <c r="BF4798">
        <v>-3.5822300000000001E-2</v>
      </c>
      <c r="BG4798">
        <v>-3.4325000000000001E-2</v>
      </c>
      <c r="BH4798">
        <v>-2.28866E-2</v>
      </c>
      <c r="BI4798">
        <v>1.3086E-2</v>
      </c>
      <c r="BJ4798">
        <v>-2.6670599999999999E-2</v>
      </c>
      <c r="BK4798">
        <v>1.6962000000000001E-2</v>
      </c>
      <c r="BL4798">
        <v>2.0011E-3</v>
      </c>
      <c r="BM4798">
        <v>3.3405900000000002E-2</v>
      </c>
      <c r="BN4798">
        <v>-3.7052000000000001E-3</v>
      </c>
      <c r="BO4798">
        <v>-1.4814600000000001E-2</v>
      </c>
      <c r="BP4798">
        <v>-2.18947E-2</v>
      </c>
      <c r="BQ4798">
        <v>-1.3048000000000001E-3</v>
      </c>
      <c r="BR4798">
        <v>-1.4127199999999999E-2</v>
      </c>
      <c r="BS4798">
        <v>1.1091E-3</v>
      </c>
      <c r="BT4798">
        <v>-4.9661700000000003E-2</v>
      </c>
      <c r="BU4798">
        <v>-0.1073302</v>
      </c>
      <c r="BV4798">
        <v>-8.5987800000000003E-2</v>
      </c>
      <c r="BW4798">
        <v>-8.87796E-2</v>
      </c>
      <c r="BX4798">
        <v>0.28903610000000002</v>
      </c>
      <c r="BY4798">
        <v>0.22682359999999999</v>
      </c>
      <c r="BZ4798">
        <v>-0.2860589</v>
      </c>
      <c r="CA4798">
        <v>-0.1601918</v>
      </c>
      <c r="CB4798">
        <v>-6.3900700000000005E-2</v>
      </c>
      <c r="CC4798">
        <v>-2.1442900000000001E-2</v>
      </c>
      <c r="CD4798">
        <v>-1.06024E-2</v>
      </c>
      <c r="CE4798">
        <v>-1.86225E-2</v>
      </c>
      <c r="CF4798">
        <v>-9.0796999999999996E-3</v>
      </c>
      <c r="CG4798">
        <v>2.5327800000000001E-2</v>
      </c>
      <c r="CH4798">
        <v>-1.5838999999999999E-2</v>
      </c>
      <c r="CI4798">
        <v>2.7481599999999998E-2</v>
      </c>
      <c r="CJ4798">
        <v>1.24501E-2</v>
      </c>
      <c r="CK4798">
        <v>4.4330899999999999E-2</v>
      </c>
      <c r="CL4798">
        <v>8.4384999999999998E-3</v>
      </c>
      <c r="CM4798">
        <v>-2.4494999999999999E-3</v>
      </c>
      <c r="CN4798">
        <v>-9.3291999999999993E-3</v>
      </c>
      <c r="CO4798">
        <v>1.2943700000000001E-2</v>
      </c>
      <c r="CP4798">
        <v>2.2563000000000001E-3</v>
      </c>
      <c r="CQ4798">
        <v>2.02454E-2</v>
      </c>
      <c r="CR4798">
        <v>-2.8667399999999999E-2</v>
      </c>
      <c r="CS4798">
        <v>-8.4404599999999996E-2</v>
      </c>
      <c r="CT4798">
        <v>-6.1856099999999997E-2</v>
      </c>
      <c r="CU4798">
        <v>-6.3028399999999998E-2</v>
      </c>
      <c r="CV4798">
        <v>0.31540109999999999</v>
      </c>
      <c r="CW4798">
        <v>0.2532528</v>
      </c>
      <c r="CX4798">
        <v>-0.26007950000000002</v>
      </c>
      <c r="CY4798">
        <v>-0.1364774</v>
      </c>
      <c r="CZ4798">
        <v>-4.16681E-2</v>
      </c>
      <c r="DA4798">
        <v>-1.4039E-3</v>
      </c>
      <c r="DB4798">
        <v>6.8647999999999999E-3</v>
      </c>
      <c r="DC4798">
        <v>-2.9199E-3</v>
      </c>
      <c r="DD4798">
        <v>4.7272E-3</v>
      </c>
      <c r="DE4798">
        <v>3.7569600000000002E-2</v>
      </c>
      <c r="DF4798">
        <v>-5.0074000000000004E-3</v>
      </c>
      <c r="DG4798">
        <v>3.8001199999999999E-2</v>
      </c>
      <c r="DH4798">
        <v>2.2899200000000001E-2</v>
      </c>
      <c r="DI4798">
        <v>5.5255899999999997E-2</v>
      </c>
      <c r="DJ4798">
        <v>2.0582199999999998E-2</v>
      </c>
      <c r="DK4798">
        <v>9.9156999999999995E-3</v>
      </c>
      <c r="DL4798">
        <v>3.2363000000000001E-3</v>
      </c>
      <c r="DM4798">
        <v>2.7192299999999999E-2</v>
      </c>
      <c r="DN4798">
        <v>1.8639800000000002E-2</v>
      </c>
      <c r="DO4798">
        <v>3.9381600000000003E-2</v>
      </c>
      <c r="DP4798">
        <v>-7.6731999999999998E-3</v>
      </c>
      <c r="DQ4798">
        <v>-6.1478999999999999E-2</v>
      </c>
      <c r="DR4798">
        <v>-3.7724399999999998E-2</v>
      </c>
      <c r="DS4798">
        <v>-3.7277100000000001E-2</v>
      </c>
      <c r="DT4798">
        <v>0.34176610000000002</v>
      </c>
      <c r="DU4798">
        <v>0.27968199999999999</v>
      </c>
      <c r="DV4798">
        <v>-0.2341</v>
      </c>
      <c r="DW4798">
        <v>-0.112763</v>
      </c>
      <c r="DX4798">
        <v>-1.9435600000000001E-2</v>
      </c>
      <c r="DY4798">
        <v>1.8635200000000001E-2</v>
      </c>
      <c r="DZ4798">
        <v>2.4331999999999999E-2</v>
      </c>
      <c r="EA4798">
        <v>1.9752100000000002E-2</v>
      </c>
      <c r="EB4798">
        <v>2.4662099999999999E-2</v>
      </c>
      <c r="EC4798">
        <v>5.5244700000000001E-2</v>
      </c>
      <c r="ED4798">
        <v>1.0631699999999999E-2</v>
      </c>
      <c r="EE4798">
        <v>5.3189800000000002E-2</v>
      </c>
      <c r="EF4798">
        <v>3.7985900000000003E-2</v>
      </c>
      <c r="EG4798">
        <v>7.1029900000000007E-2</v>
      </c>
      <c r="EH4798">
        <v>3.8115700000000002E-2</v>
      </c>
      <c r="EI4798">
        <v>2.7768999999999999E-2</v>
      </c>
      <c r="EJ4798">
        <v>2.1378899999999999E-2</v>
      </c>
      <c r="EK4798">
        <v>4.7764899999999999E-2</v>
      </c>
      <c r="EL4798">
        <v>4.2294999999999999E-2</v>
      </c>
      <c r="EM4798">
        <v>6.7011299999999996E-2</v>
      </c>
      <c r="EN4798">
        <v>2.2639200000000002E-2</v>
      </c>
      <c r="EO4798">
        <v>-2.83781E-2</v>
      </c>
      <c r="EP4798">
        <v>-2.8820999999999999E-3</v>
      </c>
      <c r="EQ4798">
        <v>-9.6299999999999996E-5</v>
      </c>
      <c r="ER4798">
        <v>0.37983299999999998</v>
      </c>
      <c r="ES4798">
        <v>0.3178416</v>
      </c>
      <c r="ET4798">
        <v>-0.19658980000000001</v>
      </c>
      <c r="EU4798">
        <v>-7.8523200000000001E-2</v>
      </c>
      <c r="EV4798">
        <v>1.2664699999999999E-2</v>
      </c>
      <c r="EW4798">
        <v>4.75685E-2</v>
      </c>
      <c r="EX4798">
        <v>4.9551900000000003E-2</v>
      </c>
      <c r="EY4798">
        <v>78.212050000000005</v>
      </c>
      <c r="EZ4798">
        <v>76.439089999999993</v>
      </c>
      <c r="FA4798">
        <v>74.235830000000007</v>
      </c>
      <c r="FB4798">
        <v>72.531270000000006</v>
      </c>
      <c r="FC4798">
        <v>70.604230000000001</v>
      </c>
      <c r="FD4798">
        <v>69.412379999999999</v>
      </c>
      <c r="FE4798">
        <v>69.927040000000005</v>
      </c>
      <c r="FF4798">
        <v>74.176869999999994</v>
      </c>
      <c r="FG4798">
        <v>80.066119999999998</v>
      </c>
      <c r="FH4798">
        <v>85.116609999999994</v>
      </c>
      <c r="FI4798">
        <v>88.915310000000005</v>
      </c>
      <c r="FJ4798">
        <v>94.274590000000003</v>
      </c>
      <c r="FK4798">
        <v>99.103579999999994</v>
      </c>
      <c r="FL4798">
        <v>102.25109999999999</v>
      </c>
      <c r="FM4798">
        <v>105.72799999999999</v>
      </c>
      <c r="FN4798">
        <v>106.88079999999999</v>
      </c>
      <c r="FO4798">
        <v>107.3137</v>
      </c>
      <c r="FP4798">
        <v>105.66030000000001</v>
      </c>
      <c r="FQ4798">
        <v>101.76909999999999</v>
      </c>
      <c r="FR4798">
        <v>96.361239999999995</v>
      </c>
      <c r="FS4798">
        <v>91.64528</v>
      </c>
      <c r="FT4798">
        <v>88.013030000000001</v>
      </c>
      <c r="FU4798">
        <v>83.658959999999993</v>
      </c>
      <c r="FV4798">
        <v>80.455699999999993</v>
      </c>
      <c r="FW4798">
        <v>0.40457759999999998</v>
      </c>
      <c r="FX4798">
        <v>3.5594199999999999E-2</v>
      </c>
      <c r="FY4798">
        <v>3.5594199999999999E-2</v>
      </c>
      <c r="FZ4798">
        <v>0</v>
      </c>
      <c r="GA4798">
        <v>0</v>
      </c>
    </row>
    <row r="4799" spans="1:183" x14ac:dyDescent="0.3">
      <c r="A4799" t="s">
        <v>66</v>
      </c>
      <c r="B4799" t="s">
        <v>53</v>
      </c>
      <c r="C4799" t="s">
        <v>54</v>
      </c>
      <c r="D4799" s="6">
        <v>44809</v>
      </c>
      <c r="E4799" s="46">
        <v>19</v>
      </c>
      <c r="F4799">
        <v>22</v>
      </c>
      <c r="G4799">
        <v>19</v>
      </c>
      <c r="H4799">
        <v>20</v>
      </c>
      <c r="I4799">
        <v>1371</v>
      </c>
      <c r="J4799">
        <v>66062</v>
      </c>
      <c r="K4799">
        <v>1.6162129999999999</v>
      </c>
      <c r="L4799">
        <v>1.381842</v>
      </c>
      <c r="M4799">
        <v>1.2269829999999999</v>
      </c>
      <c r="N4799">
        <v>1.1158269999999999</v>
      </c>
      <c r="O4799">
        <v>1.0363819999999999</v>
      </c>
      <c r="P4799">
        <v>1.0074700000000001</v>
      </c>
      <c r="Q4799">
        <v>0.97952300000000003</v>
      </c>
      <c r="R4799">
        <v>0.96614619999999996</v>
      </c>
      <c r="S4799">
        <v>1.027245</v>
      </c>
      <c r="T4799">
        <v>1.115335</v>
      </c>
      <c r="U4799">
        <v>1.3303769999999999</v>
      </c>
      <c r="V4799">
        <v>1.637826</v>
      </c>
      <c r="W4799">
        <v>1.9657910000000001</v>
      </c>
      <c r="X4799">
        <v>2.319731</v>
      </c>
      <c r="Y4799">
        <v>2.6929949999999998</v>
      </c>
      <c r="Z4799">
        <v>2.9823029999999999</v>
      </c>
      <c r="AA4799">
        <v>3.220904</v>
      </c>
      <c r="AB4799">
        <v>3.5007920000000001</v>
      </c>
      <c r="AC4799">
        <v>3.5626690000000001</v>
      </c>
      <c r="AD4799">
        <v>3.3615689999999998</v>
      </c>
      <c r="AE4799">
        <v>2.9847640000000002</v>
      </c>
      <c r="AF4799">
        <v>2.6159919999999999</v>
      </c>
      <c r="AG4799">
        <v>2.1625779999999999</v>
      </c>
      <c r="AH4799">
        <v>1.7944370000000001</v>
      </c>
      <c r="AI4799">
        <v>1.5563799999999999E-2</v>
      </c>
      <c r="AJ4799">
        <v>9.2072000000000005E-3</v>
      </c>
      <c r="AK4799">
        <v>6.5738999999999997E-3</v>
      </c>
      <c r="AL4799">
        <v>1.31547E-2</v>
      </c>
      <c r="AM4799">
        <v>-6.1682999999999998E-3</v>
      </c>
      <c r="AN4799">
        <v>1.56115E-2</v>
      </c>
      <c r="AO4799">
        <v>-3.8742999999999998E-3</v>
      </c>
      <c r="AP4799">
        <v>7.6058999999999996E-3</v>
      </c>
      <c r="AQ4799">
        <v>2.08151E-2</v>
      </c>
      <c r="AR4799">
        <v>-2.7959E-3</v>
      </c>
      <c r="AS4799">
        <v>-5.3525999999999999E-3</v>
      </c>
      <c r="AT4799">
        <v>-5.2384100000000003E-2</v>
      </c>
      <c r="AU4799">
        <v>-0.13845080000000001</v>
      </c>
      <c r="AV4799">
        <v>-0.18134030000000001</v>
      </c>
      <c r="AW4799">
        <v>-0.1857712</v>
      </c>
      <c r="AX4799">
        <v>-0.18182709999999999</v>
      </c>
      <c r="AY4799">
        <v>-0.17001630000000001</v>
      </c>
      <c r="AZ4799">
        <v>-0.1577896</v>
      </c>
      <c r="BA4799">
        <v>0.26900560000000001</v>
      </c>
      <c r="BB4799">
        <v>0.19663340000000001</v>
      </c>
      <c r="BC4799">
        <v>-2.7787099999999999E-2</v>
      </c>
      <c r="BD4799">
        <v>-0.20637340000000001</v>
      </c>
      <c r="BE4799">
        <v>-0.2159364</v>
      </c>
      <c r="BF4799">
        <v>-0.1108555</v>
      </c>
      <c r="BG4799">
        <v>4.1869799999999999E-2</v>
      </c>
      <c r="BH4799">
        <v>3.2157900000000003E-2</v>
      </c>
      <c r="BI4799">
        <v>2.6752100000000001E-2</v>
      </c>
      <c r="BJ4799">
        <v>3.1633799999999997E-2</v>
      </c>
      <c r="BK4799">
        <v>1.1982400000000001E-2</v>
      </c>
      <c r="BL4799">
        <v>3.23646E-2</v>
      </c>
      <c r="BM4799">
        <v>1.28033E-2</v>
      </c>
      <c r="BN4799">
        <v>2.57387E-2</v>
      </c>
      <c r="BO4799">
        <v>4.2138399999999999E-2</v>
      </c>
      <c r="BP4799">
        <v>2.0170500000000001E-2</v>
      </c>
      <c r="BQ4799">
        <v>2.2033500000000001E-2</v>
      </c>
      <c r="BR4799">
        <v>-2.00865E-2</v>
      </c>
      <c r="BS4799">
        <v>-0.1019887</v>
      </c>
      <c r="BT4799">
        <v>-0.14235700000000001</v>
      </c>
      <c r="BU4799">
        <v>-0.14660110000000001</v>
      </c>
      <c r="BV4799">
        <v>-0.14264560000000001</v>
      </c>
      <c r="BW4799">
        <v>-0.13123499999999999</v>
      </c>
      <c r="BX4799">
        <v>-0.1185074</v>
      </c>
      <c r="BY4799">
        <v>0.3079633</v>
      </c>
      <c r="BZ4799">
        <v>0.23305870000000001</v>
      </c>
      <c r="CA4799">
        <v>7.1863999999999999E-3</v>
      </c>
      <c r="CB4799">
        <v>-0.1729241</v>
      </c>
      <c r="CC4799">
        <v>-0.18433269999999999</v>
      </c>
      <c r="CD4799">
        <v>-8.3844799999999997E-2</v>
      </c>
      <c r="CE4799">
        <v>6.0089299999999998E-2</v>
      </c>
      <c r="CF4799">
        <v>4.8053499999999999E-2</v>
      </c>
      <c r="CG4799">
        <v>4.0727399999999997E-2</v>
      </c>
      <c r="CH4799">
        <v>4.4432399999999997E-2</v>
      </c>
      <c r="CI4799">
        <v>2.45534E-2</v>
      </c>
      <c r="CJ4799">
        <v>4.3967800000000001E-2</v>
      </c>
      <c r="CK4799">
        <v>2.4354199999999999E-2</v>
      </c>
      <c r="CL4799">
        <v>3.8297400000000002E-2</v>
      </c>
      <c r="CM4799">
        <v>5.69068E-2</v>
      </c>
      <c r="CN4799">
        <v>3.6076999999999998E-2</v>
      </c>
      <c r="CO4799">
        <v>4.1001000000000003E-2</v>
      </c>
      <c r="CP4799">
        <v>2.2826999999999999E-3</v>
      </c>
      <c r="CQ4799">
        <v>-7.6735200000000003E-2</v>
      </c>
      <c r="CR4799">
        <v>-0.1153573</v>
      </c>
      <c r="CS4799">
        <v>-0.11947190000000001</v>
      </c>
      <c r="CT4799">
        <v>-0.11550870000000001</v>
      </c>
      <c r="CU4799">
        <v>-0.1043752</v>
      </c>
      <c r="CV4799">
        <v>-9.1300599999999996E-2</v>
      </c>
      <c r="CW4799">
        <v>0.3349453</v>
      </c>
      <c r="CX4799">
        <v>0.25828679999999998</v>
      </c>
      <c r="CY4799">
        <v>3.1408899999999997E-2</v>
      </c>
      <c r="CZ4799">
        <v>-0.1497571</v>
      </c>
      <c r="DA4799">
        <v>-0.16244410000000001</v>
      </c>
      <c r="DB4799">
        <v>-6.5137200000000006E-2</v>
      </c>
      <c r="DC4799">
        <v>7.8308799999999998E-2</v>
      </c>
      <c r="DD4799">
        <v>6.3949000000000006E-2</v>
      </c>
      <c r="DE4799">
        <v>5.4702800000000003E-2</v>
      </c>
      <c r="DF4799">
        <v>5.7230900000000001E-2</v>
      </c>
      <c r="DG4799">
        <v>3.7124499999999998E-2</v>
      </c>
      <c r="DH4799">
        <v>5.5571000000000002E-2</v>
      </c>
      <c r="DI4799">
        <v>3.5904999999999999E-2</v>
      </c>
      <c r="DJ4799">
        <v>5.0856100000000001E-2</v>
      </c>
      <c r="DK4799">
        <v>7.1675199999999994E-2</v>
      </c>
      <c r="DL4799">
        <v>5.1983500000000002E-2</v>
      </c>
      <c r="DM4799">
        <v>5.9968500000000001E-2</v>
      </c>
      <c r="DN4799">
        <v>2.4651800000000001E-2</v>
      </c>
      <c r="DO4799">
        <v>-5.1481699999999998E-2</v>
      </c>
      <c r="DP4799">
        <v>-8.8357599999999994E-2</v>
      </c>
      <c r="DQ4799">
        <v>-9.2342800000000003E-2</v>
      </c>
      <c r="DR4799">
        <v>-8.83718E-2</v>
      </c>
      <c r="DS4799">
        <v>-7.7515399999999998E-2</v>
      </c>
      <c r="DT4799">
        <v>-6.4093800000000006E-2</v>
      </c>
      <c r="DU4799">
        <v>0.36192730000000001</v>
      </c>
      <c r="DV4799">
        <v>0.28351490000000001</v>
      </c>
      <c r="DW4799">
        <v>5.5631399999999998E-2</v>
      </c>
      <c r="DX4799">
        <v>-0.12659020000000001</v>
      </c>
      <c r="DY4799">
        <v>-0.1405554</v>
      </c>
      <c r="DZ4799">
        <v>-4.6429600000000001E-2</v>
      </c>
      <c r="EA4799">
        <v>0.1046149</v>
      </c>
      <c r="EB4799">
        <v>8.6899699999999996E-2</v>
      </c>
      <c r="EC4799">
        <v>7.48809E-2</v>
      </c>
      <c r="ED4799">
        <v>7.571E-2</v>
      </c>
      <c r="EE4799">
        <v>5.5275100000000001E-2</v>
      </c>
      <c r="EF4799">
        <v>7.2324200000000005E-2</v>
      </c>
      <c r="EG4799">
        <v>5.25826E-2</v>
      </c>
      <c r="EH4799">
        <v>6.8988900000000006E-2</v>
      </c>
      <c r="EI4799">
        <v>9.2998399999999995E-2</v>
      </c>
      <c r="EJ4799">
        <v>7.49499E-2</v>
      </c>
      <c r="EK4799">
        <v>8.7354600000000004E-2</v>
      </c>
      <c r="EL4799">
        <v>5.6949399999999997E-2</v>
      </c>
      <c r="EM4799">
        <v>-1.5019599999999999E-2</v>
      </c>
      <c r="EN4799">
        <v>-4.9374399999999999E-2</v>
      </c>
      <c r="EO4799">
        <v>-5.3172700000000003E-2</v>
      </c>
      <c r="EP4799">
        <v>-4.9190299999999999E-2</v>
      </c>
      <c r="EQ4799">
        <v>-3.87341E-2</v>
      </c>
      <c r="ER4799">
        <v>-2.48115E-2</v>
      </c>
      <c r="ES4799">
        <v>0.40088509999999999</v>
      </c>
      <c r="ET4799">
        <v>0.31994030000000001</v>
      </c>
      <c r="EU4799">
        <v>9.0604799999999999E-2</v>
      </c>
      <c r="EV4799">
        <v>-9.3140899999999999E-2</v>
      </c>
      <c r="EW4799">
        <v>-0.1089517</v>
      </c>
      <c r="EX4799">
        <v>-1.9418899999999999E-2</v>
      </c>
      <c r="EY4799">
        <v>81.401250000000005</v>
      </c>
      <c r="EZ4799">
        <v>79.347650000000002</v>
      </c>
      <c r="FA4799">
        <v>77.128119999999996</v>
      </c>
      <c r="FB4799">
        <v>75.206310000000002</v>
      </c>
      <c r="FC4799">
        <v>73.406750000000002</v>
      </c>
      <c r="FD4799">
        <v>72.109399999999994</v>
      </c>
      <c r="FE4799">
        <v>71.683920000000001</v>
      </c>
      <c r="FF4799">
        <v>75.201909999999998</v>
      </c>
      <c r="FG4799">
        <v>81.683549999999997</v>
      </c>
      <c r="FH4799">
        <v>86.301029999999997</v>
      </c>
      <c r="FI4799">
        <v>92.419970000000006</v>
      </c>
      <c r="FJ4799">
        <v>98.923270000000002</v>
      </c>
      <c r="FK4799">
        <v>104.3352</v>
      </c>
      <c r="FL4799">
        <v>106.9211</v>
      </c>
      <c r="FM4799">
        <v>107.86490000000001</v>
      </c>
      <c r="FN4799">
        <v>106.98050000000001</v>
      </c>
      <c r="FO4799">
        <v>104.56059999999999</v>
      </c>
      <c r="FP4799">
        <v>102.45229999999999</v>
      </c>
      <c r="FQ4799">
        <v>99.640230000000003</v>
      </c>
      <c r="FR4799">
        <v>96.083699999999993</v>
      </c>
      <c r="FS4799">
        <v>92.645740000000004</v>
      </c>
      <c r="FT4799">
        <v>88.592140000000001</v>
      </c>
      <c r="FU4799">
        <v>84.775700000000001</v>
      </c>
      <c r="FV4799">
        <v>81.155649999999994</v>
      </c>
      <c r="FW4799">
        <v>0.45061669999999998</v>
      </c>
      <c r="FX4799">
        <v>2.3779100000000001E-2</v>
      </c>
      <c r="FY4799">
        <v>3.52202E-2</v>
      </c>
      <c r="FZ4799">
        <v>0</v>
      </c>
      <c r="GA4799">
        <v>0</v>
      </c>
    </row>
    <row r="4800" spans="1:183" x14ac:dyDescent="0.3">
      <c r="A4800" t="s">
        <v>66</v>
      </c>
      <c r="B4800" t="s">
        <v>53</v>
      </c>
      <c r="C4800" t="s">
        <v>54</v>
      </c>
      <c r="D4800" s="6">
        <v>44810</v>
      </c>
      <c r="E4800" s="46">
        <v>18</v>
      </c>
      <c r="F4800">
        <v>21</v>
      </c>
      <c r="G4800">
        <v>18</v>
      </c>
      <c r="H4800">
        <v>20</v>
      </c>
      <c r="I4800">
        <v>1371</v>
      </c>
      <c r="J4800">
        <v>65981</v>
      </c>
      <c r="K4800">
        <v>1.530357</v>
      </c>
      <c r="L4800">
        <v>1.3410040000000001</v>
      </c>
      <c r="M4800">
        <v>1.1808350000000001</v>
      </c>
      <c r="N4800">
        <v>1.065115</v>
      </c>
      <c r="O4800">
        <v>1.026119</v>
      </c>
      <c r="P4800">
        <v>1.0126649999999999</v>
      </c>
      <c r="Q4800">
        <v>1.0206059999999999</v>
      </c>
      <c r="R4800">
        <v>0.99216000000000004</v>
      </c>
      <c r="S4800">
        <v>0.92490470000000002</v>
      </c>
      <c r="T4800">
        <v>0.96563969999999999</v>
      </c>
      <c r="U4800">
        <v>1.0984320000000001</v>
      </c>
      <c r="V4800">
        <v>1.3946670000000001</v>
      </c>
      <c r="W4800">
        <v>1.7376739999999999</v>
      </c>
      <c r="X4800">
        <v>2.1425679999999998</v>
      </c>
      <c r="Y4800">
        <v>2.4676659999999999</v>
      </c>
      <c r="Z4800">
        <v>2.7915930000000002</v>
      </c>
      <c r="AA4800">
        <v>3.0813229999999998</v>
      </c>
      <c r="AB4800">
        <v>3.3305380000000002</v>
      </c>
      <c r="AC4800">
        <v>3.3732199999999999</v>
      </c>
      <c r="AD4800">
        <v>3.1943510000000002</v>
      </c>
      <c r="AE4800">
        <v>2.922552</v>
      </c>
      <c r="AF4800">
        <v>2.6231870000000002</v>
      </c>
      <c r="AG4800">
        <v>2.1580360000000001</v>
      </c>
      <c r="AH4800">
        <v>1.810791</v>
      </c>
      <c r="AI4800">
        <v>-7.9784800000000003E-2</v>
      </c>
      <c r="AJ4800">
        <v>-3.5284200000000002E-2</v>
      </c>
      <c r="AK4800">
        <v>-1.85787E-2</v>
      </c>
      <c r="AL4800">
        <v>-2.59419E-2</v>
      </c>
      <c r="AM4800">
        <v>-1.0814600000000001E-2</v>
      </c>
      <c r="AN4800">
        <v>1.53621E-2</v>
      </c>
      <c r="AO4800">
        <v>-1.31305E-2</v>
      </c>
      <c r="AP4800">
        <v>1.1944E-3</v>
      </c>
      <c r="AQ4800">
        <v>-1.48168E-2</v>
      </c>
      <c r="AR4800">
        <v>-1.9544300000000001E-2</v>
      </c>
      <c r="AS4800">
        <v>-8.5444500000000007E-2</v>
      </c>
      <c r="AT4800">
        <v>-6.6928100000000004E-2</v>
      </c>
      <c r="AU4800">
        <v>-0.16220870000000001</v>
      </c>
      <c r="AV4800">
        <v>-0.17195270000000001</v>
      </c>
      <c r="AW4800">
        <v>-0.21831980000000001</v>
      </c>
      <c r="AX4800">
        <v>-0.1956551</v>
      </c>
      <c r="AY4800">
        <v>-0.19858960000000001</v>
      </c>
      <c r="AZ4800">
        <v>0.10919570000000001</v>
      </c>
      <c r="BA4800">
        <v>0.19021640000000001</v>
      </c>
      <c r="BB4800">
        <v>0.13528000000000001</v>
      </c>
      <c r="BC4800">
        <v>-8.8769700000000007E-2</v>
      </c>
      <c r="BD4800">
        <v>-0.26774769999999998</v>
      </c>
      <c r="BE4800">
        <v>-0.15858159999999999</v>
      </c>
      <c r="BF4800">
        <v>-0.1168643</v>
      </c>
      <c r="BG4800">
        <v>-5.5743300000000003E-2</v>
      </c>
      <c r="BH4800">
        <v>-1.3658200000000001E-2</v>
      </c>
      <c r="BI4800">
        <v>7.1670000000000002E-4</v>
      </c>
      <c r="BJ4800">
        <v>-8.3870999999999998E-3</v>
      </c>
      <c r="BK4800">
        <v>5.7790000000000003E-3</v>
      </c>
      <c r="BL4800">
        <v>3.15147E-2</v>
      </c>
      <c r="BM4800">
        <v>3.6782E-3</v>
      </c>
      <c r="BN4800">
        <v>1.9489099999999999E-2</v>
      </c>
      <c r="BO4800">
        <v>4.8858E-3</v>
      </c>
      <c r="BP4800">
        <v>2.7304999999999999E-3</v>
      </c>
      <c r="BQ4800">
        <v>-6.0064399999999997E-2</v>
      </c>
      <c r="BR4800">
        <v>-3.7352000000000003E-2</v>
      </c>
      <c r="BS4800">
        <v>-0.12897700000000001</v>
      </c>
      <c r="BT4800">
        <v>-0.13518269999999999</v>
      </c>
      <c r="BU4800">
        <v>-0.18222389999999999</v>
      </c>
      <c r="BV4800">
        <v>-0.15936449999999999</v>
      </c>
      <c r="BW4800">
        <v>-0.1601564</v>
      </c>
      <c r="BX4800">
        <v>0.14795330000000001</v>
      </c>
      <c r="BY4800">
        <v>0.2291483</v>
      </c>
      <c r="BZ4800">
        <v>0.17047880000000001</v>
      </c>
      <c r="CA4800">
        <v>-5.4960599999999998E-2</v>
      </c>
      <c r="CB4800">
        <v>-0.23420189999999999</v>
      </c>
      <c r="CC4800">
        <v>-0.1297075</v>
      </c>
      <c r="CD4800">
        <v>-9.0929800000000005E-2</v>
      </c>
      <c r="CE4800">
        <v>-3.9092300000000003E-2</v>
      </c>
      <c r="CF4800">
        <v>1.3198999999999999E-3</v>
      </c>
      <c r="CG4800">
        <v>1.40807E-2</v>
      </c>
      <c r="CH4800">
        <v>3.7713999999999998E-3</v>
      </c>
      <c r="CI4800">
        <v>1.72718E-2</v>
      </c>
      <c r="CJ4800">
        <v>4.2701900000000001E-2</v>
      </c>
      <c r="CK4800">
        <v>1.53198E-2</v>
      </c>
      <c r="CL4800">
        <v>3.2160000000000001E-2</v>
      </c>
      <c r="CM4800">
        <v>1.8531800000000001E-2</v>
      </c>
      <c r="CN4800">
        <v>1.8158000000000001E-2</v>
      </c>
      <c r="CO4800">
        <v>-4.2486200000000002E-2</v>
      </c>
      <c r="CP4800">
        <v>-1.6867699999999999E-2</v>
      </c>
      <c r="CQ4800">
        <v>-0.1059609</v>
      </c>
      <c r="CR4800">
        <v>-0.1097158</v>
      </c>
      <c r="CS4800">
        <v>-0.157224</v>
      </c>
      <c r="CT4800">
        <v>-0.13422980000000001</v>
      </c>
      <c r="CU4800">
        <v>-0.13353760000000001</v>
      </c>
      <c r="CV4800">
        <v>0.1747966</v>
      </c>
      <c r="CW4800">
        <v>0.25611250000000002</v>
      </c>
      <c r="CX4800">
        <v>0.19485739999999999</v>
      </c>
      <c r="CY4800">
        <v>-3.1544500000000003E-2</v>
      </c>
      <c r="CZ4800">
        <v>-0.21096819999999999</v>
      </c>
      <c r="DA4800">
        <v>-0.1097094</v>
      </c>
      <c r="DB4800">
        <v>-7.2967599999999994E-2</v>
      </c>
      <c r="DC4800">
        <v>-2.2441300000000001E-2</v>
      </c>
      <c r="DD4800">
        <v>1.6298099999999999E-2</v>
      </c>
      <c r="DE4800">
        <v>2.74446E-2</v>
      </c>
      <c r="DF4800">
        <v>1.5929800000000001E-2</v>
      </c>
      <c r="DG4800">
        <v>2.8764499999999998E-2</v>
      </c>
      <c r="DH4800">
        <v>5.3889199999999998E-2</v>
      </c>
      <c r="DI4800">
        <v>2.6961499999999999E-2</v>
      </c>
      <c r="DJ4800">
        <v>4.48309E-2</v>
      </c>
      <c r="DK4800">
        <v>3.2177699999999997E-2</v>
      </c>
      <c r="DL4800">
        <v>3.3585499999999997E-2</v>
      </c>
      <c r="DM4800">
        <v>-2.4908E-2</v>
      </c>
      <c r="DN4800">
        <v>3.6166000000000002E-3</v>
      </c>
      <c r="DO4800">
        <v>-8.2944699999999996E-2</v>
      </c>
      <c r="DP4800">
        <v>-8.4249000000000004E-2</v>
      </c>
      <c r="DQ4800">
        <v>-0.13222410000000001</v>
      </c>
      <c r="DR4800">
        <v>-0.1090951</v>
      </c>
      <c r="DS4800">
        <v>-0.10691879999999999</v>
      </c>
      <c r="DT4800">
        <v>0.20164000000000001</v>
      </c>
      <c r="DU4800">
        <v>0.28307660000000001</v>
      </c>
      <c r="DV4800">
        <v>0.21923599999999999</v>
      </c>
      <c r="DW4800">
        <v>-8.1283999999999992E-3</v>
      </c>
      <c r="DX4800">
        <v>-0.1877345</v>
      </c>
      <c r="DY4800">
        <v>-8.9711299999999994E-2</v>
      </c>
      <c r="DZ4800">
        <v>-5.5005499999999999E-2</v>
      </c>
      <c r="EA4800">
        <v>1.6002E-3</v>
      </c>
      <c r="EB4800">
        <v>3.7924100000000002E-2</v>
      </c>
      <c r="EC4800">
        <v>4.6739999999999997E-2</v>
      </c>
      <c r="ED4800">
        <v>3.3484600000000003E-2</v>
      </c>
      <c r="EE4800">
        <v>4.5358200000000001E-2</v>
      </c>
      <c r="EF4800">
        <v>7.0041800000000001E-2</v>
      </c>
      <c r="EG4800">
        <v>4.3770200000000002E-2</v>
      </c>
      <c r="EH4800">
        <v>6.3125600000000004E-2</v>
      </c>
      <c r="EI4800">
        <v>5.1880299999999997E-2</v>
      </c>
      <c r="EJ4800">
        <v>5.5860300000000002E-2</v>
      </c>
      <c r="EK4800">
        <v>4.7219999999999999E-4</v>
      </c>
      <c r="EL4800">
        <v>3.3192600000000003E-2</v>
      </c>
      <c r="EM4800">
        <v>-4.9713E-2</v>
      </c>
      <c r="EN4800">
        <v>-4.7478899999999997E-2</v>
      </c>
      <c r="EO4800">
        <v>-9.6128199999999997E-2</v>
      </c>
      <c r="EP4800">
        <v>-7.2804499999999994E-2</v>
      </c>
      <c r="EQ4800">
        <v>-6.8485599999999994E-2</v>
      </c>
      <c r="ER4800">
        <v>0.24039759999999999</v>
      </c>
      <c r="ES4800">
        <v>0.32200859999999998</v>
      </c>
      <c r="ET4800">
        <v>0.25443480000000002</v>
      </c>
      <c r="EU4800">
        <v>2.5680700000000001E-2</v>
      </c>
      <c r="EV4800">
        <v>-0.15418879999999999</v>
      </c>
      <c r="EW4800">
        <v>-6.0837200000000001E-2</v>
      </c>
      <c r="EX4800">
        <v>-2.90709E-2</v>
      </c>
      <c r="EY4800">
        <v>79.135099999999994</v>
      </c>
      <c r="EZ4800">
        <v>77.579660000000004</v>
      </c>
      <c r="FA4800">
        <v>76.397580000000005</v>
      </c>
      <c r="FB4800">
        <v>74.661529999999999</v>
      </c>
      <c r="FC4800">
        <v>72.981639999999999</v>
      </c>
      <c r="FD4800">
        <v>72.335899999999995</v>
      </c>
      <c r="FE4800">
        <v>71.297719999999998</v>
      </c>
      <c r="FF4800">
        <v>76.025700000000001</v>
      </c>
      <c r="FG4800">
        <v>81.449340000000007</v>
      </c>
      <c r="FH4800">
        <v>88.686120000000003</v>
      </c>
      <c r="FI4800">
        <v>95.940160000000006</v>
      </c>
      <c r="FJ4800">
        <v>103.15860000000001</v>
      </c>
      <c r="FK4800">
        <v>106.3216</v>
      </c>
      <c r="FL4800">
        <v>107.67140000000001</v>
      </c>
      <c r="FM4800">
        <v>107.9849</v>
      </c>
      <c r="FN4800">
        <v>108.4515</v>
      </c>
      <c r="FO4800">
        <v>107.0051</v>
      </c>
      <c r="FP4800">
        <v>104.5213</v>
      </c>
      <c r="FQ4800">
        <v>100.5977</v>
      </c>
      <c r="FR4800">
        <v>95.599850000000004</v>
      </c>
      <c r="FS4800">
        <v>91.177679999999995</v>
      </c>
      <c r="FT4800">
        <v>87.592510000000004</v>
      </c>
      <c r="FU4800">
        <v>84.913730000000001</v>
      </c>
      <c r="FV4800">
        <v>82.213290000000001</v>
      </c>
      <c r="FW4800">
        <v>0.42416520000000002</v>
      </c>
      <c r="FX4800">
        <v>2.4263199999999999E-2</v>
      </c>
      <c r="FY4800">
        <v>2.8723499999999999E-2</v>
      </c>
      <c r="FZ4800">
        <v>0</v>
      </c>
      <c r="GA4800">
        <v>0</v>
      </c>
    </row>
    <row r="4801" spans="1:183" x14ac:dyDescent="0.3">
      <c r="A4801" t="s">
        <v>66</v>
      </c>
      <c r="B4801" t="s">
        <v>53</v>
      </c>
      <c r="C4801" t="s">
        <v>54</v>
      </c>
      <c r="D4801" s="6">
        <v>44811</v>
      </c>
      <c r="E4801" s="46">
        <v>17</v>
      </c>
      <c r="F4801">
        <v>20</v>
      </c>
      <c r="G4801">
        <v>17</v>
      </c>
      <c r="H4801">
        <v>20</v>
      </c>
      <c r="I4801">
        <v>1371</v>
      </c>
      <c r="J4801">
        <v>65923</v>
      </c>
      <c r="K4801">
        <v>1.5521020000000001</v>
      </c>
      <c r="L4801">
        <v>1.375435</v>
      </c>
      <c r="M4801">
        <v>1.2135389999999999</v>
      </c>
      <c r="N4801">
        <v>1.1080909999999999</v>
      </c>
      <c r="O4801">
        <v>1.0805260000000001</v>
      </c>
      <c r="P4801">
        <v>1.0354000000000001</v>
      </c>
      <c r="Q4801">
        <v>1.0434589999999999</v>
      </c>
      <c r="R4801">
        <v>1.014864</v>
      </c>
      <c r="S4801">
        <v>0.93720199999999998</v>
      </c>
      <c r="T4801">
        <v>0.95878099999999999</v>
      </c>
      <c r="U4801">
        <v>1.1181719999999999</v>
      </c>
      <c r="V4801">
        <v>1.4053519999999999</v>
      </c>
      <c r="W4801">
        <v>1.7995559999999999</v>
      </c>
      <c r="X4801">
        <v>2.1362589999999999</v>
      </c>
      <c r="Y4801">
        <v>2.4840979999999999</v>
      </c>
      <c r="Z4801">
        <v>2.8563350000000001</v>
      </c>
      <c r="AA4801">
        <v>3.1374390000000001</v>
      </c>
      <c r="AB4801">
        <v>3.3946429999999999</v>
      </c>
      <c r="AC4801">
        <v>3.4952399999999999</v>
      </c>
      <c r="AD4801">
        <v>3.2594789999999998</v>
      </c>
      <c r="AE4801">
        <v>2.9633470000000002</v>
      </c>
      <c r="AF4801">
        <v>2.5859619999999999</v>
      </c>
      <c r="AG4801">
        <v>2.2058140000000002</v>
      </c>
      <c r="AH4801">
        <v>1.8523879999999999</v>
      </c>
      <c r="AI4801">
        <v>-0.1180554</v>
      </c>
      <c r="AJ4801">
        <v>-7.5616600000000006E-2</v>
      </c>
      <c r="AK4801">
        <v>-5.07477E-2</v>
      </c>
      <c r="AL4801">
        <v>-7.4690699999999999E-2</v>
      </c>
      <c r="AM4801">
        <v>-2.9102599999999999E-2</v>
      </c>
      <c r="AN4801">
        <v>-3.5592699999999998E-2</v>
      </c>
      <c r="AO4801">
        <v>-2.5540199999999999E-2</v>
      </c>
      <c r="AP4801">
        <v>-3.5168600000000001E-2</v>
      </c>
      <c r="AQ4801">
        <v>-2.5875599999999999E-2</v>
      </c>
      <c r="AR4801">
        <v>-2.9682099999999999E-2</v>
      </c>
      <c r="AS4801">
        <v>-6.9807300000000003E-2</v>
      </c>
      <c r="AT4801">
        <v>-9.3711100000000006E-2</v>
      </c>
      <c r="AU4801">
        <v>-0.1085362</v>
      </c>
      <c r="AV4801">
        <v>-0.18164739999999999</v>
      </c>
      <c r="AW4801">
        <v>-0.28263559999999999</v>
      </c>
      <c r="AX4801">
        <v>-0.22755069999999999</v>
      </c>
      <c r="AY4801">
        <v>0.1240349</v>
      </c>
      <c r="AZ4801">
        <v>0.25520140000000002</v>
      </c>
      <c r="BA4801">
        <v>0.2509074</v>
      </c>
      <c r="BB4801">
        <v>0.13182170000000001</v>
      </c>
      <c r="BC4801">
        <v>-0.38736409999999999</v>
      </c>
      <c r="BD4801">
        <v>-0.4074489</v>
      </c>
      <c r="BE4801">
        <v>-0.1585268</v>
      </c>
      <c r="BF4801">
        <v>-0.1035277</v>
      </c>
      <c r="BG4801">
        <v>-9.4295299999999999E-2</v>
      </c>
      <c r="BH4801">
        <v>-5.3763499999999999E-2</v>
      </c>
      <c r="BI4801">
        <v>-3.0746699999999998E-2</v>
      </c>
      <c r="BJ4801">
        <v>-5.4927799999999999E-2</v>
      </c>
      <c r="BK4801">
        <v>-1.06993E-2</v>
      </c>
      <c r="BL4801">
        <v>-1.8306200000000002E-2</v>
      </c>
      <c r="BM4801">
        <v>-9.1496000000000008E-3</v>
      </c>
      <c r="BN4801">
        <v>-1.7221E-2</v>
      </c>
      <c r="BO4801">
        <v>-6.3417999999999999E-3</v>
      </c>
      <c r="BP4801">
        <v>-8.4857999999999999E-3</v>
      </c>
      <c r="BQ4801">
        <v>-4.4920300000000003E-2</v>
      </c>
      <c r="BR4801">
        <v>-6.4398800000000006E-2</v>
      </c>
      <c r="BS4801">
        <v>-7.4965799999999999E-2</v>
      </c>
      <c r="BT4801">
        <v>-0.14487030000000001</v>
      </c>
      <c r="BU4801">
        <v>-0.24475830000000001</v>
      </c>
      <c r="BV4801">
        <v>-0.18895110000000001</v>
      </c>
      <c r="BW4801">
        <v>0.16292699999999999</v>
      </c>
      <c r="BX4801">
        <v>0.29366680000000001</v>
      </c>
      <c r="BY4801">
        <v>0.28883779999999998</v>
      </c>
      <c r="BZ4801">
        <v>0.168352</v>
      </c>
      <c r="CA4801">
        <v>-0.35060999999999998</v>
      </c>
      <c r="CB4801">
        <v>-0.37177399999999999</v>
      </c>
      <c r="CC4801">
        <v>-0.12816230000000001</v>
      </c>
      <c r="CD4801">
        <v>-7.5605900000000004E-2</v>
      </c>
      <c r="CE4801">
        <v>-7.7839099999999994E-2</v>
      </c>
      <c r="CF4801">
        <v>-3.8628200000000001E-2</v>
      </c>
      <c r="CG4801">
        <v>-1.6893999999999999E-2</v>
      </c>
      <c r="CH4801">
        <v>-4.1239999999999999E-2</v>
      </c>
      <c r="CI4801">
        <v>2.0468000000000001E-3</v>
      </c>
      <c r="CJ4801">
        <v>-6.3337000000000003E-3</v>
      </c>
      <c r="CK4801">
        <v>2.2025E-3</v>
      </c>
      <c r="CL4801">
        <v>-4.7904999999999996E-3</v>
      </c>
      <c r="CM4801">
        <v>7.1872999999999998E-3</v>
      </c>
      <c r="CN4801">
        <v>6.1947E-3</v>
      </c>
      <c r="CO4801">
        <v>-2.7683599999999999E-2</v>
      </c>
      <c r="CP4801">
        <v>-4.4097299999999999E-2</v>
      </c>
      <c r="CQ4801">
        <v>-5.17151E-2</v>
      </c>
      <c r="CR4801">
        <v>-0.1193985</v>
      </c>
      <c r="CS4801">
        <v>-0.21852450000000001</v>
      </c>
      <c r="CT4801">
        <v>-0.16221720000000001</v>
      </c>
      <c r="CU4801">
        <v>0.18986349999999999</v>
      </c>
      <c r="CV4801">
        <v>0.32030789999999998</v>
      </c>
      <c r="CW4801">
        <v>0.31510830000000001</v>
      </c>
      <c r="CX4801">
        <v>0.19365280000000001</v>
      </c>
      <c r="CY4801">
        <v>-0.3251542</v>
      </c>
      <c r="CZ4801">
        <v>-0.34706559999999997</v>
      </c>
      <c r="DA4801">
        <v>-0.10713200000000001</v>
      </c>
      <c r="DB4801">
        <v>-5.6267400000000002E-2</v>
      </c>
      <c r="DC4801">
        <v>-6.1382800000000001E-2</v>
      </c>
      <c r="DD4801">
        <v>-2.3492900000000001E-2</v>
      </c>
      <c r="DE4801">
        <v>-3.0412999999999998E-3</v>
      </c>
      <c r="DF4801">
        <v>-2.7552199999999999E-2</v>
      </c>
      <c r="DG4801">
        <v>1.4792899999999999E-2</v>
      </c>
      <c r="DH4801">
        <v>5.6388000000000002E-3</v>
      </c>
      <c r="DI4801">
        <v>1.35546E-2</v>
      </c>
      <c r="DJ4801">
        <v>7.6398999999999998E-3</v>
      </c>
      <c r="DK4801">
        <v>2.07163E-2</v>
      </c>
      <c r="DL4801">
        <v>2.0875100000000001E-2</v>
      </c>
      <c r="DM4801">
        <v>-1.04469E-2</v>
      </c>
      <c r="DN4801">
        <v>-2.3795699999999999E-2</v>
      </c>
      <c r="DO4801">
        <v>-2.8464400000000001E-2</v>
      </c>
      <c r="DP4801">
        <v>-9.3926800000000005E-2</v>
      </c>
      <c r="DQ4801">
        <v>-0.19229080000000001</v>
      </c>
      <c r="DR4801">
        <v>-0.1354833</v>
      </c>
      <c r="DS4801">
        <v>0.2168001</v>
      </c>
      <c r="DT4801">
        <v>0.3469489</v>
      </c>
      <c r="DU4801">
        <v>0.34137879999999998</v>
      </c>
      <c r="DV4801">
        <v>0.2189535</v>
      </c>
      <c r="DW4801">
        <v>-0.29969839999999998</v>
      </c>
      <c r="DX4801">
        <v>-0.32235730000000001</v>
      </c>
      <c r="DY4801">
        <v>-8.6101700000000003E-2</v>
      </c>
      <c r="DZ4801">
        <v>-3.6928900000000001E-2</v>
      </c>
      <c r="EA4801">
        <v>-3.7622700000000002E-2</v>
      </c>
      <c r="EB4801">
        <v>-1.6398999999999999E-3</v>
      </c>
      <c r="EC4801">
        <v>1.6959700000000001E-2</v>
      </c>
      <c r="ED4801">
        <v>-7.7892999999999999E-3</v>
      </c>
      <c r="EE4801">
        <v>3.3196200000000002E-2</v>
      </c>
      <c r="EF4801">
        <v>2.2925299999999999E-2</v>
      </c>
      <c r="EG4801">
        <v>2.9945099999999999E-2</v>
      </c>
      <c r="EH4801">
        <v>2.5587499999999999E-2</v>
      </c>
      <c r="EI4801">
        <v>4.0250099999999997E-2</v>
      </c>
      <c r="EJ4801">
        <v>4.2071400000000002E-2</v>
      </c>
      <c r="EK4801">
        <v>1.4440100000000001E-2</v>
      </c>
      <c r="EL4801">
        <v>5.5164999999999997E-3</v>
      </c>
      <c r="EM4801">
        <v>5.1060000000000003E-3</v>
      </c>
      <c r="EN4801">
        <v>-5.7149600000000002E-2</v>
      </c>
      <c r="EO4801">
        <v>-0.15441340000000001</v>
      </c>
      <c r="EP4801">
        <v>-9.6883700000000003E-2</v>
      </c>
      <c r="EQ4801">
        <v>0.25569209999999998</v>
      </c>
      <c r="ER4801">
        <v>0.38541429999999999</v>
      </c>
      <c r="ES4801">
        <v>0.37930920000000001</v>
      </c>
      <c r="ET4801">
        <v>0.25548379999999998</v>
      </c>
      <c r="EU4801">
        <v>-0.26294440000000002</v>
      </c>
      <c r="EV4801">
        <v>-0.2866824</v>
      </c>
      <c r="EW4801">
        <v>-5.5737200000000001E-2</v>
      </c>
      <c r="EX4801">
        <v>-9.0071000000000005E-3</v>
      </c>
      <c r="EY4801">
        <v>80.001469999999998</v>
      </c>
      <c r="EZ4801">
        <v>78.682950000000005</v>
      </c>
      <c r="FA4801">
        <v>76.793530000000004</v>
      </c>
      <c r="FB4801">
        <v>74.852310000000003</v>
      </c>
      <c r="FC4801">
        <v>74.11242</v>
      </c>
      <c r="FD4801">
        <v>72.706469999999996</v>
      </c>
      <c r="FE4801">
        <v>72.447829999999996</v>
      </c>
      <c r="FF4801">
        <v>76.865170000000006</v>
      </c>
      <c r="FG4801">
        <v>83.18038</v>
      </c>
      <c r="FH4801">
        <v>89.331370000000007</v>
      </c>
      <c r="FI4801">
        <v>95.645849999999996</v>
      </c>
      <c r="FJ4801">
        <v>101.3711</v>
      </c>
      <c r="FK4801">
        <v>106.69070000000001</v>
      </c>
      <c r="FL4801">
        <v>108.2182</v>
      </c>
      <c r="FM4801">
        <v>109.5621</v>
      </c>
      <c r="FN4801">
        <v>108.4188</v>
      </c>
      <c r="FO4801">
        <v>106.8865</v>
      </c>
      <c r="FP4801">
        <v>104.4974</v>
      </c>
      <c r="FQ4801">
        <v>100.4776</v>
      </c>
      <c r="FR4801">
        <v>95.055109999999999</v>
      </c>
      <c r="FS4801">
        <v>91.31962</v>
      </c>
      <c r="FT4801">
        <v>88.325500000000005</v>
      </c>
      <c r="FU4801">
        <v>85.423590000000004</v>
      </c>
      <c r="FV4801">
        <v>81.947100000000006</v>
      </c>
      <c r="FW4801">
        <v>0.43353330000000001</v>
      </c>
      <c r="FX4801">
        <v>2.50709E-2</v>
      </c>
      <c r="FY4801">
        <v>2.50709E-2</v>
      </c>
      <c r="FZ4801">
        <v>0</v>
      </c>
      <c r="GA4801">
        <v>0</v>
      </c>
    </row>
    <row r="4802" spans="1:183" x14ac:dyDescent="0.3">
      <c r="A4802" t="s">
        <v>66</v>
      </c>
      <c r="B4802" t="s">
        <v>53</v>
      </c>
      <c r="C4802" t="s">
        <v>54</v>
      </c>
      <c r="D4802" s="6">
        <v>44812</v>
      </c>
      <c r="E4802" s="46">
        <v>18</v>
      </c>
      <c r="F4802">
        <v>20</v>
      </c>
      <c r="G4802">
        <v>18</v>
      </c>
      <c r="H4802">
        <v>20</v>
      </c>
      <c r="I4802">
        <v>1370</v>
      </c>
      <c r="J4802">
        <v>65875</v>
      </c>
      <c r="K4802">
        <v>1.5739559999999999</v>
      </c>
      <c r="L4802">
        <v>1.358123</v>
      </c>
      <c r="M4802">
        <v>1.2072290000000001</v>
      </c>
      <c r="N4802">
        <v>1.1189750000000001</v>
      </c>
      <c r="O4802">
        <v>1.0499019999999999</v>
      </c>
      <c r="P4802">
        <v>1.042411</v>
      </c>
      <c r="Q4802">
        <v>1.02508</v>
      </c>
      <c r="R4802">
        <v>0.98684000000000005</v>
      </c>
      <c r="S4802">
        <v>0.87794499999999998</v>
      </c>
      <c r="T4802">
        <v>0.87462039999999996</v>
      </c>
      <c r="U4802">
        <v>1.022802</v>
      </c>
      <c r="V4802">
        <v>1.2801450000000001</v>
      </c>
      <c r="W4802">
        <v>1.522376</v>
      </c>
      <c r="X4802">
        <v>1.8021739999999999</v>
      </c>
      <c r="Y4802">
        <v>2.154509</v>
      </c>
      <c r="Z4802">
        <v>2.545388</v>
      </c>
      <c r="AA4802">
        <v>2.7708159999999999</v>
      </c>
      <c r="AB4802">
        <v>2.95261</v>
      </c>
      <c r="AC4802">
        <v>2.9736859999999998</v>
      </c>
      <c r="AD4802">
        <v>2.7218689999999999</v>
      </c>
      <c r="AE4802">
        <v>2.5037929999999999</v>
      </c>
      <c r="AF4802">
        <v>2.2646459999999999</v>
      </c>
      <c r="AG4802">
        <v>1.9344239999999999</v>
      </c>
      <c r="AH4802">
        <v>1.595807</v>
      </c>
      <c r="AI4802">
        <v>-9.8951600000000001E-2</v>
      </c>
      <c r="AJ4802">
        <v>-7.5794799999999996E-2</v>
      </c>
      <c r="AK4802">
        <v>-6.3061199999999998E-2</v>
      </c>
      <c r="AL4802">
        <v>-1.8598E-3</v>
      </c>
      <c r="AM4802">
        <v>-2.7996299999999998E-2</v>
      </c>
      <c r="AN4802">
        <v>-1.6919E-2</v>
      </c>
      <c r="AO4802">
        <v>-3.9503499999999997E-2</v>
      </c>
      <c r="AP4802">
        <v>-6.7224000000000006E-2</v>
      </c>
      <c r="AQ4802">
        <v>-6.8015699999999998E-2</v>
      </c>
      <c r="AR4802">
        <v>-0.1169848</v>
      </c>
      <c r="AS4802">
        <v>-9.7682000000000005E-2</v>
      </c>
      <c r="AT4802">
        <v>-8.9053400000000005E-2</v>
      </c>
      <c r="AU4802">
        <v>-0.1736946</v>
      </c>
      <c r="AV4802">
        <v>-0.14191989999999999</v>
      </c>
      <c r="AW4802">
        <v>-0.16995009999999999</v>
      </c>
      <c r="AX4802">
        <v>-0.1446645</v>
      </c>
      <c r="AY4802">
        <v>-0.10140490000000001</v>
      </c>
      <c r="AZ4802">
        <v>0.2097098</v>
      </c>
      <c r="BA4802">
        <v>0.13239229999999999</v>
      </c>
      <c r="BB4802">
        <v>-2.13454E-2</v>
      </c>
      <c r="BC4802">
        <v>-0.37309530000000002</v>
      </c>
      <c r="BD4802">
        <v>-0.26431900000000003</v>
      </c>
      <c r="BE4802">
        <v>-8.4758299999999995E-2</v>
      </c>
      <c r="BF4802">
        <v>-7.2858500000000007E-2</v>
      </c>
      <c r="BG4802">
        <v>-7.3736300000000005E-2</v>
      </c>
      <c r="BH4802">
        <v>-5.3527400000000003E-2</v>
      </c>
      <c r="BI4802">
        <v>-4.3014799999999999E-2</v>
      </c>
      <c r="BJ4802">
        <v>1.4967299999999999E-2</v>
      </c>
      <c r="BK4802">
        <v>-1.23088E-2</v>
      </c>
      <c r="BL4802">
        <v>-8.1579999999999999E-4</v>
      </c>
      <c r="BM4802">
        <v>-2.34456E-2</v>
      </c>
      <c r="BN4802">
        <v>-4.8606200000000002E-2</v>
      </c>
      <c r="BO4802">
        <v>-4.8668200000000002E-2</v>
      </c>
      <c r="BP4802">
        <v>-9.6852499999999994E-2</v>
      </c>
      <c r="BQ4802">
        <v>-7.3850799999999994E-2</v>
      </c>
      <c r="BR4802">
        <v>-6.2049800000000002E-2</v>
      </c>
      <c r="BS4802">
        <v>-0.14361280000000001</v>
      </c>
      <c r="BT4802">
        <v>-0.1077798</v>
      </c>
      <c r="BU4802">
        <v>-0.13179350000000001</v>
      </c>
      <c r="BV4802">
        <v>-0.1053055</v>
      </c>
      <c r="BW4802">
        <v>-6.3397300000000004E-2</v>
      </c>
      <c r="BX4802">
        <v>0.2446998</v>
      </c>
      <c r="BY4802">
        <v>0.16737589999999999</v>
      </c>
      <c r="BZ4802">
        <v>1.1010900000000001E-2</v>
      </c>
      <c r="CA4802">
        <v>-0.3389508</v>
      </c>
      <c r="CB4802">
        <v>-0.23207549999999999</v>
      </c>
      <c r="CC4802">
        <v>-5.7321299999999999E-2</v>
      </c>
      <c r="CD4802">
        <v>-4.87024E-2</v>
      </c>
      <c r="CE4802">
        <v>-5.6272299999999997E-2</v>
      </c>
      <c r="CF4802" s="34">
        <v>-3.8105100000000003E-2</v>
      </c>
      <c r="CG4802">
        <v>-2.9130799999999998E-2</v>
      </c>
      <c r="CH4802">
        <v>2.6621800000000001E-2</v>
      </c>
      <c r="CI4802">
        <v>-1.4437E-3</v>
      </c>
      <c r="CJ4802">
        <v>1.03372E-2</v>
      </c>
      <c r="CK4802">
        <v>-1.2324E-2</v>
      </c>
      <c r="CL4802">
        <v>-3.57115E-2</v>
      </c>
      <c r="CM4802">
        <v>-3.52682E-2</v>
      </c>
      <c r="CN4802">
        <v>-8.2908999999999997E-2</v>
      </c>
      <c r="CO4802">
        <v>-5.7345399999999998E-2</v>
      </c>
      <c r="CP4802">
        <v>-4.3347200000000002E-2</v>
      </c>
      <c r="CQ4802">
        <v>-0.12277830000000001</v>
      </c>
      <c r="CR4802">
        <v>-8.4134500000000001E-2</v>
      </c>
      <c r="CS4802">
        <v>-0.1053664</v>
      </c>
      <c r="CT4802">
        <v>-7.8045500000000004E-2</v>
      </c>
      <c r="CU4802">
        <v>-3.7073399999999999E-2</v>
      </c>
      <c r="CV4802">
        <v>0.2689338</v>
      </c>
      <c r="CW4802">
        <v>0.19160540000000001</v>
      </c>
      <c r="CX4802">
        <v>3.3420699999999998E-2</v>
      </c>
      <c r="CY4802">
        <v>-0.31530249999999999</v>
      </c>
      <c r="CZ4802">
        <v>-0.20974380000000001</v>
      </c>
      <c r="DA4802">
        <v>-3.8318499999999998E-2</v>
      </c>
      <c r="DB4802">
        <v>-3.1972E-2</v>
      </c>
      <c r="DC4802">
        <v>-3.8808299999999997E-2</v>
      </c>
      <c r="DD4802">
        <v>-2.2682799999999999E-2</v>
      </c>
      <c r="DE4802">
        <v>-1.52467E-2</v>
      </c>
      <c r="DF4802">
        <v>3.8276200000000003E-2</v>
      </c>
      <c r="DG4802">
        <v>9.4213999999999999E-3</v>
      </c>
      <c r="DH4802">
        <v>2.1490200000000001E-2</v>
      </c>
      <c r="DI4802">
        <v>-1.2024E-3</v>
      </c>
      <c r="DJ4802">
        <v>-2.2816900000000001E-2</v>
      </c>
      <c r="DK4802">
        <v>-2.1868200000000001E-2</v>
      </c>
      <c r="DL4802">
        <v>-6.8965399999999996E-2</v>
      </c>
      <c r="DM4802">
        <v>-4.0840000000000001E-2</v>
      </c>
      <c r="DN4802">
        <v>-2.4644599999999999E-2</v>
      </c>
      <c r="DO4802">
        <v>-0.1019437</v>
      </c>
      <c r="DP4802">
        <v>-6.04892E-2</v>
      </c>
      <c r="DQ4802">
        <v>-7.8939300000000004E-2</v>
      </c>
      <c r="DR4802">
        <v>-5.07856E-2</v>
      </c>
      <c r="DS4802">
        <v>-1.0749399999999999E-2</v>
      </c>
      <c r="DT4802">
        <v>0.29316779999999998</v>
      </c>
      <c r="DU4802">
        <v>0.2158349</v>
      </c>
      <c r="DV4802">
        <v>5.5830499999999998E-2</v>
      </c>
      <c r="DW4802">
        <v>-0.29165410000000003</v>
      </c>
      <c r="DX4802">
        <v>-0.187412</v>
      </c>
      <c r="DY4802">
        <v>-1.9315700000000002E-2</v>
      </c>
      <c r="DZ4802">
        <v>-1.52415E-2</v>
      </c>
      <c r="EA4802">
        <v>-1.35931E-2</v>
      </c>
      <c r="EB4802">
        <v>-4.1540000000000001E-4</v>
      </c>
      <c r="EC4802">
        <v>4.7996000000000002E-3</v>
      </c>
      <c r="ED4802">
        <v>5.5103399999999997E-2</v>
      </c>
      <c r="EE4802">
        <v>2.51089E-2</v>
      </c>
      <c r="EF4802">
        <v>3.7593399999999999E-2</v>
      </c>
      <c r="EG4802">
        <v>1.4855500000000001E-2</v>
      </c>
      <c r="EH4802">
        <v>-4.1990999999999999E-3</v>
      </c>
      <c r="EI4802">
        <v>-2.5208000000000001E-3</v>
      </c>
      <c r="EJ4802">
        <v>-4.88332E-2</v>
      </c>
      <c r="EK4802">
        <v>-1.70089E-2</v>
      </c>
      <c r="EL4802">
        <v>2.3589000000000001E-3</v>
      </c>
      <c r="EM4802">
        <v>-7.1861999999999995E-2</v>
      </c>
      <c r="EN4802">
        <v>-2.6349000000000001E-2</v>
      </c>
      <c r="EO4802">
        <v>-4.0782699999999998E-2</v>
      </c>
      <c r="EP4802">
        <v>-1.14266E-2</v>
      </c>
      <c r="EQ4802">
        <v>2.72581E-2</v>
      </c>
      <c r="ER4802">
        <v>0.3281579</v>
      </c>
      <c r="ES4802">
        <v>0.2508185</v>
      </c>
      <c r="ET4802">
        <v>8.8186700000000007E-2</v>
      </c>
      <c r="EU4802">
        <v>-0.25750960000000001</v>
      </c>
      <c r="EV4802">
        <v>-0.15516849999999999</v>
      </c>
      <c r="EW4802">
        <v>8.1212999999999997E-3</v>
      </c>
      <c r="EX4802">
        <v>8.9146E-3</v>
      </c>
      <c r="EY4802">
        <v>80.048159999999996</v>
      </c>
      <c r="EZ4802">
        <v>77.683459999999997</v>
      </c>
      <c r="FA4802">
        <v>75.762129999999999</v>
      </c>
      <c r="FB4802">
        <v>74.099260000000001</v>
      </c>
      <c r="FC4802">
        <v>72.435289999999995</v>
      </c>
      <c r="FD4802">
        <v>71.212500000000006</v>
      </c>
      <c r="FE4802">
        <v>71.655150000000006</v>
      </c>
      <c r="FF4802">
        <v>74.7239</v>
      </c>
      <c r="FG4802">
        <v>81.292649999999995</v>
      </c>
      <c r="FH4802">
        <v>87.270589999999999</v>
      </c>
      <c r="FI4802">
        <v>91.458089999999999</v>
      </c>
      <c r="FJ4802">
        <v>96.80368</v>
      </c>
      <c r="FK4802">
        <v>101.07899999999999</v>
      </c>
      <c r="FL4802">
        <v>105.289</v>
      </c>
      <c r="FM4802">
        <v>106.9294</v>
      </c>
      <c r="FN4802">
        <v>103.2007</v>
      </c>
      <c r="FO4802">
        <v>99.244489999999999</v>
      </c>
      <c r="FP4802">
        <v>96.893749999999997</v>
      </c>
      <c r="FQ4802">
        <v>93.875370000000004</v>
      </c>
      <c r="FR4802">
        <v>90.936760000000007</v>
      </c>
      <c r="FS4802">
        <v>88.956249999999997</v>
      </c>
      <c r="FT4802">
        <v>86.296319999999994</v>
      </c>
      <c r="FU4802">
        <v>82.672790000000006</v>
      </c>
      <c r="FV4802">
        <v>79.732349999999997</v>
      </c>
      <c r="FW4802">
        <v>0.38863639999999999</v>
      </c>
      <c r="FX4802">
        <v>2.6027000000000002E-2</v>
      </c>
      <c r="FY4802">
        <v>2.6027000000000002E-2</v>
      </c>
      <c r="FZ4802">
        <v>0</v>
      </c>
      <c r="GA4802">
        <v>0</v>
      </c>
    </row>
    <row r="4803" spans="1:183" x14ac:dyDescent="0.3">
      <c r="A4803" t="s">
        <v>66</v>
      </c>
      <c r="B4803" t="s">
        <v>53</v>
      </c>
      <c r="C4803" t="s">
        <v>54</v>
      </c>
      <c r="D4803" s="6">
        <v>44813</v>
      </c>
      <c r="FZ4803">
        <v>0</v>
      </c>
      <c r="GA4803">
        <v>1</v>
      </c>
    </row>
    <row r="4804" spans="1:183" x14ac:dyDescent="0.3">
      <c r="A4804" t="s">
        <v>66</v>
      </c>
      <c r="B4804" t="s">
        <v>53</v>
      </c>
      <c r="C4804" t="s">
        <v>95</v>
      </c>
      <c r="D4804" s="6">
        <v>44753</v>
      </c>
      <c r="FZ4804">
        <v>0</v>
      </c>
      <c r="GA4804">
        <v>1</v>
      </c>
    </row>
    <row r="4805" spans="1:183" x14ac:dyDescent="0.3">
      <c r="A4805" t="s">
        <v>66</v>
      </c>
      <c r="B4805" t="s">
        <v>53</v>
      </c>
      <c r="C4805" t="s">
        <v>95</v>
      </c>
      <c r="D4805" s="6">
        <v>44758</v>
      </c>
      <c r="FZ4805">
        <v>0</v>
      </c>
      <c r="GA4805">
        <v>1</v>
      </c>
    </row>
    <row r="4806" spans="1:183" x14ac:dyDescent="0.3">
      <c r="A4806" t="s">
        <v>66</v>
      </c>
      <c r="B4806" t="s">
        <v>53</v>
      </c>
      <c r="C4806" t="s">
        <v>95</v>
      </c>
      <c r="D4806" s="6">
        <v>44759</v>
      </c>
      <c r="FZ4806">
        <v>0</v>
      </c>
      <c r="GA4806">
        <v>1</v>
      </c>
    </row>
    <row r="4807" spans="1:183" x14ac:dyDescent="0.3">
      <c r="A4807" t="s">
        <v>66</v>
      </c>
      <c r="B4807" t="s">
        <v>53</v>
      </c>
      <c r="C4807" t="s">
        <v>95</v>
      </c>
      <c r="D4807" s="6">
        <v>44766</v>
      </c>
      <c r="FZ4807">
        <v>0</v>
      </c>
      <c r="GA4807">
        <v>1</v>
      </c>
    </row>
    <row r="4808" spans="1:183" x14ac:dyDescent="0.3">
      <c r="A4808" t="s">
        <v>66</v>
      </c>
      <c r="B4808" t="s">
        <v>53</v>
      </c>
      <c r="C4808" t="s">
        <v>95</v>
      </c>
      <c r="D4808" s="6">
        <v>44771</v>
      </c>
      <c r="FZ4808">
        <v>0</v>
      </c>
      <c r="GA4808">
        <v>1</v>
      </c>
    </row>
    <row r="4809" spans="1:183" x14ac:dyDescent="0.3">
      <c r="A4809" t="s">
        <v>66</v>
      </c>
      <c r="B4809" t="s">
        <v>53</v>
      </c>
      <c r="C4809" t="s">
        <v>95</v>
      </c>
      <c r="D4809" s="6">
        <v>44789</v>
      </c>
      <c r="FZ4809">
        <v>0</v>
      </c>
      <c r="GA4809">
        <v>1</v>
      </c>
    </row>
    <row r="4810" spans="1:183" x14ac:dyDescent="0.3">
      <c r="A4810" t="s">
        <v>66</v>
      </c>
      <c r="B4810" t="s">
        <v>53</v>
      </c>
      <c r="C4810" t="s">
        <v>95</v>
      </c>
      <c r="D4810" s="6">
        <v>44790</v>
      </c>
      <c r="FZ4810">
        <v>0</v>
      </c>
      <c r="GA4810">
        <v>1</v>
      </c>
    </row>
    <row r="4811" spans="1:183" x14ac:dyDescent="0.3">
      <c r="A4811" t="s">
        <v>66</v>
      </c>
      <c r="B4811" t="s">
        <v>53</v>
      </c>
      <c r="C4811" t="s">
        <v>95</v>
      </c>
      <c r="D4811" s="6">
        <v>44792</v>
      </c>
      <c r="FZ4811">
        <v>0</v>
      </c>
      <c r="GA4811">
        <v>1</v>
      </c>
    </row>
    <row r="4812" spans="1:183" x14ac:dyDescent="0.3">
      <c r="A4812" t="s">
        <v>66</v>
      </c>
      <c r="B4812" t="s">
        <v>53</v>
      </c>
      <c r="C4812" t="s">
        <v>95</v>
      </c>
      <c r="D4812" s="6">
        <v>44806</v>
      </c>
      <c r="FZ4812">
        <v>0</v>
      </c>
      <c r="GA4812">
        <v>1</v>
      </c>
    </row>
    <row r="4813" spans="1:183" x14ac:dyDescent="0.3">
      <c r="A4813" t="s">
        <v>66</v>
      </c>
      <c r="B4813" t="s">
        <v>53</v>
      </c>
      <c r="C4813" t="s">
        <v>95</v>
      </c>
      <c r="D4813" s="6">
        <v>44809</v>
      </c>
      <c r="FZ4813">
        <v>0</v>
      </c>
      <c r="GA4813">
        <v>1</v>
      </c>
    </row>
    <row r="4814" spans="1:183" x14ac:dyDescent="0.3">
      <c r="A4814" t="s">
        <v>66</v>
      </c>
      <c r="B4814" t="s">
        <v>53</v>
      </c>
      <c r="C4814" t="s">
        <v>95</v>
      </c>
      <c r="D4814" s="6">
        <v>44810</v>
      </c>
      <c r="FZ4814">
        <v>0</v>
      </c>
      <c r="GA4814">
        <v>1</v>
      </c>
    </row>
    <row r="4815" spans="1:183" x14ac:dyDescent="0.3">
      <c r="A4815" t="s">
        <v>66</v>
      </c>
      <c r="B4815" t="s">
        <v>53</v>
      </c>
      <c r="C4815" t="s">
        <v>95</v>
      </c>
      <c r="D4815" s="6">
        <v>44811</v>
      </c>
      <c r="FZ4815">
        <v>0</v>
      </c>
      <c r="GA4815">
        <v>1</v>
      </c>
    </row>
    <row r="4816" spans="1:183" x14ac:dyDescent="0.3">
      <c r="A4816" t="s">
        <v>66</v>
      </c>
      <c r="B4816" t="s">
        <v>53</v>
      </c>
      <c r="C4816" t="s">
        <v>95</v>
      </c>
      <c r="D4816" s="6">
        <v>44812</v>
      </c>
      <c r="FZ4816">
        <v>0</v>
      </c>
      <c r="GA4816">
        <v>1</v>
      </c>
    </row>
    <row r="4817" spans="1:183" x14ac:dyDescent="0.3">
      <c r="A4817" t="s">
        <v>66</v>
      </c>
      <c r="B4817" t="s">
        <v>53</v>
      </c>
      <c r="C4817" t="s">
        <v>95</v>
      </c>
      <c r="D4817" s="6">
        <v>44813</v>
      </c>
      <c r="FZ4817">
        <v>0</v>
      </c>
      <c r="GA4817">
        <v>1</v>
      </c>
    </row>
    <row r="4818" spans="1:183" x14ac:dyDescent="0.3">
      <c r="A4818" t="s">
        <v>66</v>
      </c>
      <c r="B4818" t="s">
        <v>53</v>
      </c>
      <c r="C4818" t="s">
        <v>104</v>
      </c>
      <c r="D4818" s="6">
        <v>44753</v>
      </c>
      <c r="FZ4818">
        <v>0</v>
      </c>
      <c r="GA4818">
        <v>1</v>
      </c>
    </row>
    <row r="4819" spans="1:183" x14ac:dyDescent="0.3">
      <c r="A4819" t="s">
        <v>66</v>
      </c>
      <c r="B4819" t="s">
        <v>53</v>
      </c>
      <c r="C4819" t="s">
        <v>104</v>
      </c>
      <c r="D4819" s="6">
        <v>44758</v>
      </c>
      <c r="FZ4819">
        <v>0</v>
      </c>
      <c r="GA4819">
        <v>1</v>
      </c>
    </row>
    <row r="4820" spans="1:183" x14ac:dyDescent="0.3">
      <c r="A4820" t="s">
        <v>66</v>
      </c>
      <c r="B4820" t="s">
        <v>53</v>
      </c>
      <c r="C4820" t="s">
        <v>104</v>
      </c>
      <c r="D4820" s="6">
        <v>44759</v>
      </c>
      <c r="FZ4820">
        <v>0</v>
      </c>
      <c r="GA4820">
        <v>1</v>
      </c>
    </row>
    <row r="4821" spans="1:183" x14ac:dyDescent="0.3">
      <c r="A4821" t="s">
        <v>66</v>
      </c>
      <c r="B4821" t="s">
        <v>53</v>
      </c>
      <c r="C4821" t="s">
        <v>104</v>
      </c>
      <c r="D4821" s="6">
        <v>44766</v>
      </c>
      <c r="FZ4821">
        <v>0</v>
      </c>
      <c r="GA4821">
        <v>1</v>
      </c>
    </row>
    <row r="4822" spans="1:183" x14ac:dyDescent="0.3">
      <c r="A4822" t="s">
        <v>66</v>
      </c>
      <c r="B4822" t="s">
        <v>53</v>
      </c>
      <c r="C4822" t="s">
        <v>104</v>
      </c>
      <c r="D4822" s="6">
        <v>44771</v>
      </c>
      <c r="FZ4822">
        <v>0</v>
      </c>
      <c r="GA4822">
        <v>1</v>
      </c>
    </row>
    <row r="4823" spans="1:183" x14ac:dyDescent="0.3">
      <c r="A4823" t="s">
        <v>66</v>
      </c>
      <c r="B4823" t="s">
        <v>53</v>
      </c>
      <c r="C4823" t="s">
        <v>104</v>
      </c>
      <c r="D4823" s="6">
        <v>44789</v>
      </c>
      <c r="FZ4823">
        <v>0</v>
      </c>
      <c r="GA4823">
        <v>1</v>
      </c>
    </row>
    <row r="4824" spans="1:183" x14ac:dyDescent="0.3">
      <c r="A4824" t="s">
        <v>66</v>
      </c>
      <c r="B4824" t="s">
        <v>53</v>
      </c>
      <c r="C4824" t="s">
        <v>104</v>
      </c>
      <c r="D4824" s="6">
        <v>44790</v>
      </c>
      <c r="FZ4824">
        <v>0</v>
      </c>
      <c r="GA4824">
        <v>1</v>
      </c>
    </row>
    <row r="4825" spans="1:183" x14ac:dyDescent="0.3">
      <c r="A4825" t="s">
        <v>66</v>
      </c>
      <c r="B4825" t="s">
        <v>53</v>
      </c>
      <c r="C4825" t="s">
        <v>104</v>
      </c>
      <c r="D4825" s="6">
        <v>44792</v>
      </c>
      <c r="FZ4825">
        <v>0</v>
      </c>
      <c r="GA4825">
        <v>1</v>
      </c>
    </row>
    <row r="4826" spans="1:183" x14ac:dyDescent="0.3">
      <c r="A4826" t="s">
        <v>66</v>
      </c>
      <c r="B4826" t="s">
        <v>53</v>
      </c>
      <c r="C4826" t="s">
        <v>104</v>
      </c>
      <c r="D4826" s="6">
        <v>44806</v>
      </c>
      <c r="FZ4826">
        <v>0</v>
      </c>
      <c r="GA4826">
        <v>1</v>
      </c>
    </row>
    <row r="4827" spans="1:183" x14ac:dyDescent="0.3">
      <c r="A4827" t="s">
        <v>66</v>
      </c>
      <c r="B4827" t="s">
        <v>53</v>
      </c>
      <c r="C4827" t="s">
        <v>104</v>
      </c>
      <c r="D4827" s="6">
        <v>44809</v>
      </c>
      <c r="FZ4827">
        <v>0</v>
      </c>
      <c r="GA4827">
        <v>1</v>
      </c>
    </row>
    <row r="4828" spans="1:183" x14ac:dyDescent="0.3">
      <c r="A4828" t="s">
        <v>66</v>
      </c>
      <c r="B4828" t="s">
        <v>53</v>
      </c>
      <c r="C4828" t="s">
        <v>104</v>
      </c>
      <c r="D4828" s="6">
        <v>44810</v>
      </c>
      <c r="FZ4828">
        <v>0</v>
      </c>
      <c r="GA4828">
        <v>1</v>
      </c>
    </row>
    <row r="4829" spans="1:183" x14ac:dyDescent="0.3">
      <c r="A4829" t="s">
        <v>66</v>
      </c>
      <c r="B4829" t="s">
        <v>53</v>
      </c>
      <c r="C4829" t="s">
        <v>104</v>
      </c>
      <c r="D4829" s="6">
        <v>44811</v>
      </c>
      <c r="FZ4829">
        <v>0</v>
      </c>
      <c r="GA4829">
        <v>1</v>
      </c>
    </row>
    <row r="4830" spans="1:183" x14ac:dyDescent="0.3">
      <c r="A4830" t="s">
        <v>66</v>
      </c>
      <c r="B4830" t="s">
        <v>53</v>
      </c>
      <c r="C4830" t="s">
        <v>104</v>
      </c>
      <c r="D4830" s="6">
        <v>44812</v>
      </c>
      <c r="FZ4830">
        <v>0</v>
      </c>
      <c r="GA4830">
        <v>1</v>
      </c>
    </row>
    <row r="4831" spans="1:183" x14ac:dyDescent="0.3">
      <c r="A4831" t="s">
        <v>66</v>
      </c>
      <c r="B4831" t="s">
        <v>53</v>
      </c>
      <c r="C4831" t="s">
        <v>104</v>
      </c>
      <c r="D4831" s="6">
        <v>44813</v>
      </c>
      <c r="FZ4831">
        <v>0</v>
      </c>
      <c r="GA4831">
        <v>1</v>
      </c>
    </row>
    <row r="4832" spans="1:183" x14ac:dyDescent="0.3">
      <c r="A4832" t="s">
        <v>66</v>
      </c>
      <c r="B4832" t="s">
        <v>53</v>
      </c>
      <c r="C4832" t="s">
        <v>94</v>
      </c>
      <c r="D4832" s="6">
        <v>44753</v>
      </c>
      <c r="FZ4832">
        <v>0</v>
      </c>
      <c r="GA4832">
        <v>1</v>
      </c>
    </row>
    <row r="4833" spans="1:183" x14ac:dyDescent="0.3">
      <c r="A4833" t="s">
        <v>66</v>
      </c>
      <c r="B4833" t="s">
        <v>53</v>
      </c>
      <c r="C4833" t="s">
        <v>94</v>
      </c>
      <c r="D4833" s="6">
        <v>44758</v>
      </c>
      <c r="FZ4833">
        <v>0</v>
      </c>
      <c r="GA4833">
        <v>1</v>
      </c>
    </row>
    <row r="4834" spans="1:183" x14ac:dyDescent="0.3">
      <c r="A4834" t="s">
        <v>66</v>
      </c>
      <c r="B4834" t="s">
        <v>53</v>
      </c>
      <c r="C4834" t="s">
        <v>94</v>
      </c>
      <c r="D4834" s="6">
        <v>44759</v>
      </c>
      <c r="FZ4834">
        <v>0</v>
      </c>
      <c r="GA4834">
        <v>1</v>
      </c>
    </row>
    <row r="4835" spans="1:183" x14ac:dyDescent="0.3">
      <c r="A4835" t="s">
        <v>66</v>
      </c>
      <c r="B4835" t="s">
        <v>53</v>
      </c>
      <c r="C4835" t="s">
        <v>94</v>
      </c>
      <c r="D4835" s="6">
        <v>44766</v>
      </c>
      <c r="FZ4835">
        <v>0</v>
      </c>
      <c r="GA4835">
        <v>1</v>
      </c>
    </row>
    <row r="4836" spans="1:183" x14ac:dyDescent="0.3">
      <c r="A4836" t="s">
        <v>66</v>
      </c>
      <c r="B4836" t="s">
        <v>53</v>
      </c>
      <c r="C4836" t="s">
        <v>94</v>
      </c>
      <c r="D4836" s="6">
        <v>44771</v>
      </c>
      <c r="FZ4836">
        <v>0</v>
      </c>
      <c r="GA4836">
        <v>1</v>
      </c>
    </row>
    <row r="4837" spans="1:183" x14ac:dyDescent="0.3">
      <c r="A4837" t="s">
        <v>66</v>
      </c>
      <c r="B4837" t="s">
        <v>53</v>
      </c>
      <c r="C4837" t="s">
        <v>94</v>
      </c>
      <c r="D4837" s="6">
        <v>44789</v>
      </c>
      <c r="FZ4837">
        <v>0</v>
      </c>
      <c r="GA4837">
        <v>1</v>
      </c>
    </row>
    <row r="4838" spans="1:183" x14ac:dyDescent="0.3">
      <c r="A4838" t="s">
        <v>66</v>
      </c>
      <c r="B4838" t="s">
        <v>53</v>
      </c>
      <c r="C4838" t="s">
        <v>94</v>
      </c>
      <c r="D4838" s="6">
        <v>44790</v>
      </c>
      <c r="FZ4838">
        <v>0</v>
      </c>
      <c r="GA4838">
        <v>1</v>
      </c>
    </row>
    <row r="4839" spans="1:183" x14ac:dyDescent="0.3">
      <c r="A4839" t="s">
        <v>66</v>
      </c>
      <c r="B4839" t="s">
        <v>53</v>
      </c>
      <c r="C4839" t="s">
        <v>94</v>
      </c>
      <c r="D4839" s="6">
        <v>44792</v>
      </c>
      <c r="FZ4839">
        <v>0</v>
      </c>
      <c r="GA4839">
        <v>1</v>
      </c>
    </row>
    <row r="4840" spans="1:183" x14ac:dyDescent="0.3">
      <c r="A4840" t="s">
        <v>66</v>
      </c>
      <c r="B4840" t="s">
        <v>53</v>
      </c>
      <c r="C4840" t="s">
        <v>94</v>
      </c>
      <c r="D4840" s="6">
        <v>44806</v>
      </c>
      <c r="FZ4840">
        <v>0</v>
      </c>
      <c r="GA4840">
        <v>1</v>
      </c>
    </row>
    <row r="4841" spans="1:183" x14ac:dyDescent="0.3">
      <c r="A4841" t="s">
        <v>66</v>
      </c>
      <c r="B4841" t="s">
        <v>53</v>
      </c>
      <c r="C4841" t="s">
        <v>94</v>
      </c>
      <c r="D4841" s="6">
        <v>44809</v>
      </c>
      <c r="FZ4841">
        <v>0</v>
      </c>
      <c r="GA4841">
        <v>1</v>
      </c>
    </row>
    <row r="4842" spans="1:183" x14ac:dyDescent="0.3">
      <c r="A4842" t="s">
        <v>66</v>
      </c>
      <c r="B4842" t="s">
        <v>53</v>
      </c>
      <c r="C4842" t="s">
        <v>94</v>
      </c>
      <c r="D4842" s="6">
        <v>44810</v>
      </c>
      <c r="FZ4842">
        <v>0</v>
      </c>
      <c r="GA4842">
        <v>1</v>
      </c>
    </row>
    <row r="4843" spans="1:183" x14ac:dyDescent="0.3">
      <c r="A4843" t="s">
        <v>66</v>
      </c>
      <c r="B4843" t="s">
        <v>53</v>
      </c>
      <c r="C4843" t="s">
        <v>94</v>
      </c>
      <c r="D4843" s="6">
        <v>44811</v>
      </c>
      <c r="FZ4843">
        <v>0</v>
      </c>
      <c r="GA4843">
        <v>1</v>
      </c>
    </row>
    <row r="4844" spans="1:183" x14ac:dyDescent="0.3">
      <c r="A4844" t="s">
        <v>66</v>
      </c>
      <c r="B4844" t="s">
        <v>53</v>
      </c>
      <c r="C4844" t="s">
        <v>94</v>
      </c>
      <c r="D4844" s="6">
        <v>44812</v>
      </c>
      <c r="FZ4844">
        <v>0</v>
      </c>
      <c r="GA4844">
        <v>1</v>
      </c>
    </row>
    <row r="4845" spans="1:183" x14ac:dyDescent="0.3">
      <c r="A4845" t="s">
        <v>66</v>
      </c>
      <c r="B4845" t="s">
        <v>53</v>
      </c>
      <c r="C4845" t="s">
        <v>94</v>
      </c>
      <c r="D4845" s="6">
        <v>44813</v>
      </c>
      <c r="FZ4845">
        <v>0</v>
      </c>
      <c r="GA4845">
        <v>1</v>
      </c>
    </row>
    <row r="4846" spans="1:183" x14ac:dyDescent="0.3">
      <c r="A4846" t="s">
        <v>66</v>
      </c>
      <c r="B4846" t="s">
        <v>53</v>
      </c>
      <c r="C4846" t="s">
        <v>102</v>
      </c>
      <c r="D4846" s="6">
        <v>44753</v>
      </c>
      <c r="FZ4846">
        <v>0</v>
      </c>
      <c r="GA4846">
        <v>1</v>
      </c>
    </row>
    <row r="4847" spans="1:183" x14ac:dyDescent="0.3">
      <c r="A4847" t="s">
        <v>66</v>
      </c>
      <c r="B4847" t="s">
        <v>53</v>
      </c>
      <c r="C4847" t="s">
        <v>102</v>
      </c>
      <c r="D4847" s="6">
        <v>44758</v>
      </c>
      <c r="FZ4847">
        <v>0</v>
      </c>
      <c r="GA4847">
        <v>1</v>
      </c>
    </row>
    <row r="4848" spans="1:183" x14ac:dyDescent="0.3">
      <c r="A4848" t="s">
        <v>66</v>
      </c>
      <c r="B4848" t="s">
        <v>53</v>
      </c>
      <c r="C4848" t="s">
        <v>102</v>
      </c>
      <c r="D4848" s="6">
        <v>44759</v>
      </c>
      <c r="FZ4848">
        <v>0</v>
      </c>
      <c r="GA4848">
        <v>1</v>
      </c>
    </row>
    <row r="4849" spans="1:183" x14ac:dyDescent="0.3">
      <c r="A4849" t="s">
        <v>66</v>
      </c>
      <c r="B4849" t="s">
        <v>53</v>
      </c>
      <c r="C4849" t="s">
        <v>102</v>
      </c>
      <c r="D4849" s="6">
        <v>44766</v>
      </c>
      <c r="FZ4849">
        <v>0</v>
      </c>
      <c r="GA4849">
        <v>1</v>
      </c>
    </row>
    <row r="4850" spans="1:183" x14ac:dyDescent="0.3">
      <c r="A4850" t="s">
        <v>66</v>
      </c>
      <c r="B4850" t="s">
        <v>53</v>
      </c>
      <c r="C4850" t="s">
        <v>102</v>
      </c>
      <c r="D4850" s="6">
        <v>44771</v>
      </c>
      <c r="FZ4850">
        <v>0</v>
      </c>
      <c r="GA4850">
        <v>1</v>
      </c>
    </row>
    <row r="4851" spans="1:183" x14ac:dyDescent="0.3">
      <c r="A4851" t="s">
        <v>66</v>
      </c>
      <c r="B4851" t="s">
        <v>53</v>
      </c>
      <c r="C4851" t="s">
        <v>102</v>
      </c>
      <c r="D4851" s="6">
        <v>44789</v>
      </c>
      <c r="FZ4851">
        <v>0</v>
      </c>
      <c r="GA4851">
        <v>1</v>
      </c>
    </row>
    <row r="4852" spans="1:183" x14ac:dyDescent="0.3">
      <c r="A4852" t="s">
        <v>66</v>
      </c>
      <c r="B4852" t="s">
        <v>53</v>
      </c>
      <c r="C4852" t="s">
        <v>102</v>
      </c>
      <c r="D4852" s="6">
        <v>44790</v>
      </c>
      <c r="FZ4852">
        <v>0</v>
      </c>
      <c r="GA4852">
        <v>1</v>
      </c>
    </row>
    <row r="4853" spans="1:183" x14ac:dyDescent="0.3">
      <c r="A4853" t="s">
        <v>66</v>
      </c>
      <c r="B4853" t="s">
        <v>53</v>
      </c>
      <c r="C4853" t="s">
        <v>102</v>
      </c>
      <c r="D4853" s="6">
        <v>44792</v>
      </c>
      <c r="FZ4853">
        <v>0</v>
      </c>
      <c r="GA4853">
        <v>1</v>
      </c>
    </row>
    <row r="4854" spans="1:183" x14ac:dyDescent="0.3">
      <c r="A4854" t="s">
        <v>66</v>
      </c>
      <c r="B4854" t="s">
        <v>53</v>
      </c>
      <c r="C4854" t="s">
        <v>102</v>
      </c>
      <c r="D4854" s="6">
        <v>44806</v>
      </c>
      <c r="FZ4854">
        <v>0</v>
      </c>
      <c r="GA4854">
        <v>1</v>
      </c>
    </row>
    <row r="4855" spans="1:183" x14ac:dyDescent="0.3">
      <c r="A4855" t="s">
        <v>66</v>
      </c>
      <c r="B4855" t="s">
        <v>53</v>
      </c>
      <c r="C4855" t="s">
        <v>102</v>
      </c>
      <c r="D4855" s="6">
        <v>44809</v>
      </c>
      <c r="FZ4855">
        <v>0</v>
      </c>
      <c r="GA4855">
        <v>1</v>
      </c>
    </row>
    <row r="4856" spans="1:183" x14ac:dyDescent="0.3">
      <c r="A4856" t="s">
        <v>66</v>
      </c>
      <c r="B4856" t="s">
        <v>53</v>
      </c>
      <c r="C4856" t="s">
        <v>102</v>
      </c>
      <c r="D4856" s="6">
        <v>44810</v>
      </c>
      <c r="FZ4856">
        <v>0</v>
      </c>
      <c r="GA4856">
        <v>1</v>
      </c>
    </row>
    <row r="4857" spans="1:183" x14ac:dyDescent="0.3">
      <c r="A4857" t="s">
        <v>66</v>
      </c>
      <c r="B4857" t="s">
        <v>53</v>
      </c>
      <c r="C4857" t="s">
        <v>102</v>
      </c>
      <c r="D4857" s="6">
        <v>44811</v>
      </c>
      <c r="FZ4857">
        <v>0</v>
      </c>
      <c r="GA4857">
        <v>1</v>
      </c>
    </row>
    <row r="4858" spans="1:183" x14ac:dyDescent="0.3">
      <c r="A4858" t="s">
        <v>66</v>
      </c>
      <c r="B4858" t="s">
        <v>53</v>
      </c>
      <c r="C4858" t="s">
        <v>102</v>
      </c>
      <c r="D4858" s="6">
        <v>44812</v>
      </c>
      <c r="FZ4858">
        <v>0</v>
      </c>
      <c r="GA4858">
        <v>1</v>
      </c>
    </row>
    <row r="4859" spans="1:183" x14ac:dyDescent="0.3">
      <c r="A4859" t="s">
        <v>66</v>
      </c>
      <c r="B4859" t="s">
        <v>53</v>
      </c>
      <c r="C4859" t="s">
        <v>102</v>
      </c>
      <c r="D4859" s="6">
        <v>44813</v>
      </c>
      <c r="FZ4859">
        <v>0</v>
      </c>
      <c r="GA4859">
        <v>1</v>
      </c>
    </row>
    <row r="4860" spans="1:183" x14ac:dyDescent="0.3">
      <c r="A4860" t="s">
        <v>66</v>
      </c>
      <c r="B4860" t="s">
        <v>53</v>
      </c>
      <c r="C4860" t="s">
        <v>103</v>
      </c>
      <c r="D4860" s="6">
        <v>44753</v>
      </c>
      <c r="FZ4860">
        <v>0</v>
      </c>
      <c r="GA4860">
        <v>1</v>
      </c>
    </row>
    <row r="4861" spans="1:183" x14ac:dyDescent="0.3">
      <c r="A4861" t="s">
        <v>66</v>
      </c>
      <c r="B4861" t="s">
        <v>53</v>
      </c>
      <c r="C4861" t="s">
        <v>103</v>
      </c>
      <c r="D4861" s="6">
        <v>44758</v>
      </c>
      <c r="FZ4861">
        <v>0</v>
      </c>
      <c r="GA4861">
        <v>1</v>
      </c>
    </row>
    <row r="4862" spans="1:183" x14ac:dyDescent="0.3">
      <c r="A4862" t="s">
        <v>66</v>
      </c>
      <c r="B4862" t="s">
        <v>53</v>
      </c>
      <c r="C4862" t="s">
        <v>103</v>
      </c>
      <c r="D4862" s="6">
        <v>44759</v>
      </c>
      <c r="FZ4862">
        <v>0</v>
      </c>
      <c r="GA4862">
        <v>1</v>
      </c>
    </row>
    <row r="4863" spans="1:183" x14ac:dyDescent="0.3">
      <c r="A4863" t="s">
        <v>66</v>
      </c>
      <c r="B4863" t="s">
        <v>53</v>
      </c>
      <c r="C4863" t="s">
        <v>103</v>
      </c>
      <c r="D4863" s="6">
        <v>44766</v>
      </c>
      <c r="FZ4863">
        <v>0</v>
      </c>
      <c r="GA4863">
        <v>1</v>
      </c>
    </row>
    <row r="4864" spans="1:183" x14ac:dyDescent="0.3">
      <c r="A4864" t="s">
        <v>66</v>
      </c>
      <c r="B4864" t="s">
        <v>53</v>
      </c>
      <c r="C4864" t="s">
        <v>103</v>
      </c>
      <c r="D4864" s="6">
        <v>44771</v>
      </c>
      <c r="FZ4864">
        <v>0</v>
      </c>
      <c r="GA4864">
        <v>1</v>
      </c>
    </row>
    <row r="4865" spans="1:183" x14ac:dyDescent="0.3">
      <c r="A4865" t="s">
        <v>66</v>
      </c>
      <c r="B4865" t="s">
        <v>53</v>
      </c>
      <c r="C4865" t="s">
        <v>103</v>
      </c>
      <c r="D4865" s="6">
        <v>44789</v>
      </c>
      <c r="FZ4865">
        <v>0</v>
      </c>
      <c r="GA4865">
        <v>1</v>
      </c>
    </row>
    <row r="4866" spans="1:183" x14ac:dyDescent="0.3">
      <c r="A4866" t="s">
        <v>66</v>
      </c>
      <c r="B4866" t="s">
        <v>53</v>
      </c>
      <c r="C4866" t="s">
        <v>103</v>
      </c>
      <c r="D4866" s="6">
        <v>44790</v>
      </c>
      <c r="FZ4866">
        <v>0</v>
      </c>
      <c r="GA4866">
        <v>1</v>
      </c>
    </row>
    <row r="4867" spans="1:183" x14ac:dyDescent="0.3">
      <c r="A4867" t="s">
        <v>66</v>
      </c>
      <c r="B4867" t="s">
        <v>53</v>
      </c>
      <c r="C4867" t="s">
        <v>103</v>
      </c>
      <c r="D4867" s="6">
        <v>44792</v>
      </c>
      <c r="FZ4867">
        <v>0</v>
      </c>
      <c r="GA4867">
        <v>1</v>
      </c>
    </row>
    <row r="4868" spans="1:183" x14ac:dyDescent="0.3">
      <c r="A4868" t="s">
        <v>66</v>
      </c>
      <c r="B4868" t="s">
        <v>53</v>
      </c>
      <c r="C4868" t="s">
        <v>103</v>
      </c>
      <c r="D4868" s="6">
        <v>44806</v>
      </c>
      <c r="FZ4868">
        <v>0</v>
      </c>
      <c r="GA4868">
        <v>1</v>
      </c>
    </row>
    <row r="4869" spans="1:183" x14ac:dyDescent="0.3">
      <c r="A4869" t="s">
        <v>66</v>
      </c>
      <c r="B4869" t="s">
        <v>53</v>
      </c>
      <c r="C4869" t="s">
        <v>103</v>
      </c>
      <c r="D4869" s="6">
        <v>44809</v>
      </c>
      <c r="FZ4869">
        <v>0</v>
      </c>
      <c r="GA4869">
        <v>1</v>
      </c>
    </row>
    <row r="4870" spans="1:183" x14ac:dyDescent="0.3">
      <c r="A4870" t="s">
        <v>66</v>
      </c>
      <c r="B4870" t="s">
        <v>53</v>
      </c>
      <c r="C4870" t="s">
        <v>103</v>
      </c>
      <c r="D4870" s="6">
        <v>44810</v>
      </c>
      <c r="FZ4870">
        <v>0</v>
      </c>
      <c r="GA4870">
        <v>1</v>
      </c>
    </row>
    <row r="4871" spans="1:183" x14ac:dyDescent="0.3">
      <c r="A4871" t="s">
        <v>66</v>
      </c>
      <c r="B4871" t="s">
        <v>53</v>
      </c>
      <c r="C4871" t="s">
        <v>103</v>
      </c>
      <c r="D4871" s="6">
        <v>44811</v>
      </c>
      <c r="FZ4871">
        <v>0</v>
      </c>
      <c r="GA4871">
        <v>1</v>
      </c>
    </row>
    <row r="4872" spans="1:183" x14ac:dyDescent="0.3">
      <c r="A4872" t="s">
        <v>66</v>
      </c>
      <c r="B4872" t="s">
        <v>53</v>
      </c>
      <c r="C4872" t="s">
        <v>103</v>
      </c>
      <c r="D4872" s="6">
        <v>44812</v>
      </c>
      <c r="FZ4872">
        <v>0</v>
      </c>
      <c r="GA4872">
        <v>1</v>
      </c>
    </row>
    <row r="4873" spans="1:183" x14ac:dyDescent="0.3">
      <c r="A4873" t="s">
        <v>66</v>
      </c>
      <c r="B4873" t="s">
        <v>53</v>
      </c>
      <c r="C4873" t="s">
        <v>103</v>
      </c>
      <c r="D4873" s="6">
        <v>44813</v>
      </c>
      <c r="FZ4873">
        <v>0</v>
      </c>
      <c r="GA4873">
        <v>1</v>
      </c>
    </row>
    <row r="4874" spans="1:183" x14ac:dyDescent="0.3">
      <c r="A4874" t="s">
        <v>66</v>
      </c>
      <c r="B4874" t="s">
        <v>53</v>
      </c>
      <c r="C4874" t="s">
        <v>108</v>
      </c>
      <c r="D4874" s="6">
        <v>44753</v>
      </c>
      <c r="FZ4874">
        <v>0</v>
      </c>
      <c r="GA4874">
        <v>1</v>
      </c>
    </row>
    <row r="4875" spans="1:183" x14ac:dyDescent="0.3">
      <c r="A4875" t="s">
        <v>66</v>
      </c>
      <c r="B4875" t="s">
        <v>53</v>
      </c>
      <c r="C4875" t="s">
        <v>108</v>
      </c>
      <c r="D4875" s="6">
        <v>44758</v>
      </c>
      <c r="FZ4875">
        <v>0</v>
      </c>
      <c r="GA4875">
        <v>1</v>
      </c>
    </row>
    <row r="4876" spans="1:183" x14ac:dyDescent="0.3">
      <c r="A4876" t="s">
        <v>66</v>
      </c>
      <c r="B4876" t="s">
        <v>53</v>
      </c>
      <c r="C4876" t="s">
        <v>108</v>
      </c>
      <c r="D4876" s="6">
        <v>44759</v>
      </c>
      <c r="FZ4876">
        <v>0</v>
      </c>
      <c r="GA4876">
        <v>1</v>
      </c>
    </row>
    <row r="4877" spans="1:183" x14ac:dyDescent="0.3">
      <c r="A4877" t="s">
        <v>66</v>
      </c>
      <c r="B4877" t="s">
        <v>53</v>
      </c>
      <c r="C4877" t="s">
        <v>108</v>
      </c>
      <c r="D4877" s="6">
        <v>44766</v>
      </c>
      <c r="FZ4877">
        <v>0</v>
      </c>
      <c r="GA4877">
        <v>1</v>
      </c>
    </row>
    <row r="4878" spans="1:183" x14ac:dyDescent="0.3">
      <c r="A4878" t="s">
        <v>66</v>
      </c>
      <c r="B4878" t="s">
        <v>53</v>
      </c>
      <c r="C4878" t="s">
        <v>108</v>
      </c>
      <c r="D4878" s="6">
        <v>44771</v>
      </c>
      <c r="FZ4878">
        <v>0</v>
      </c>
      <c r="GA4878">
        <v>1</v>
      </c>
    </row>
    <row r="4879" spans="1:183" x14ac:dyDescent="0.3">
      <c r="A4879" t="s">
        <v>66</v>
      </c>
      <c r="B4879" t="s">
        <v>53</v>
      </c>
      <c r="C4879" t="s">
        <v>108</v>
      </c>
      <c r="D4879" s="6">
        <v>44789</v>
      </c>
      <c r="FZ4879">
        <v>0</v>
      </c>
      <c r="GA4879">
        <v>1</v>
      </c>
    </row>
    <row r="4880" spans="1:183" x14ac:dyDescent="0.3">
      <c r="A4880" t="s">
        <v>66</v>
      </c>
      <c r="B4880" t="s">
        <v>53</v>
      </c>
      <c r="C4880" t="s">
        <v>108</v>
      </c>
      <c r="D4880" s="6">
        <v>44790</v>
      </c>
      <c r="DE4880" s="34"/>
      <c r="FZ4880">
        <v>0</v>
      </c>
      <c r="GA4880">
        <v>1</v>
      </c>
    </row>
    <row r="4881" spans="1:183" x14ac:dyDescent="0.3">
      <c r="A4881" t="s">
        <v>66</v>
      </c>
      <c r="B4881" t="s">
        <v>53</v>
      </c>
      <c r="C4881" t="s">
        <v>108</v>
      </c>
      <c r="D4881" s="6">
        <v>44792</v>
      </c>
      <c r="FZ4881">
        <v>0</v>
      </c>
      <c r="GA4881">
        <v>1</v>
      </c>
    </row>
    <row r="4882" spans="1:183" x14ac:dyDescent="0.3">
      <c r="A4882" t="s">
        <v>66</v>
      </c>
      <c r="B4882" t="s">
        <v>53</v>
      </c>
      <c r="C4882" t="s">
        <v>108</v>
      </c>
      <c r="D4882" s="6">
        <v>44806</v>
      </c>
      <c r="FZ4882">
        <v>0</v>
      </c>
      <c r="GA4882">
        <v>1</v>
      </c>
    </row>
    <row r="4883" spans="1:183" x14ac:dyDescent="0.3">
      <c r="A4883" t="s">
        <v>66</v>
      </c>
      <c r="B4883" t="s">
        <v>53</v>
      </c>
      <c r="C4883" t="s">
        <v>108</v>
      </c>
      <c r="D4883" s="6">
        <v>44809</v>
      </c>
      <c r="FZ4883">
        <v>0</v>
      </c>
      <c r="GA4883">
        <v>1</v>
      </c>
    </row>
    <row r="4884" spans="1:183" x14ac:dyDescent="0.3">
      <c r="A4884" t="s">
        <v>66</v>
      </c>
      <c r="B4884" t="s">
        <v>53</v>
      </c>
      <c r="C4884" t="s">
        <v>108</v>
      </c>
      <c r="D4884" s="6">
        <v>44810</v>
      </c>
      <c r="FZ4884">
        <v>0</v>
      </c>
      <c r="GA4884">
        <v>1</v>
      </c>
    </row>
    <row r="4885" spans="1:183" x14ac:dyDescent="0.3">
      <c r="A4885" t="s">
        <v>66</v>
      </c>
      <c r="B4885" t="s">
        <v>53</v>
      </c>
      <c r="C4885" t="s">
        <v>108</v>
      </c>
      <c r="D4885" s="6">
        <v>44811</v>
      </c>
      <c r="FZ4885">
        <v>0</v>
      </c>
      <c r="GA4885">
        <v>1</v>
      </c>
    </row>
    <row r="4886" spans="1:183" x14ac:dyDescent="0.3">
      <c r="A4886" t="s">
        <v>66</v>
      </c>
      <c r="B4886" t="s">
        <v>53</v>
      </c>
      <c r="C4886" t="s">
        <v>108</v>
      </c>
      <c r="D4886" s="6">
        <v>44812</v>
      </c>
      <c r="FZ4886">
        <v>0</v>
      </c>
      <c r="GA4886">
        <v>1</v>
      </c>
    </row>
    <row r="4887" spans="1:183" x14ac:dyDescent="0.3">
      <c r="A4887" t="s">
        <v>66</v>
      </c>
      <c r="B4887" t="s">
        <v>53</v>
      </c>
      <c r="C4887" t="s">
        <v>108</v>
      </c>
      <c r="D4887" s="6">
        <v>44813</v>
      </c>
      <c r="FZ4887">
        <v>0</v>
      </c>
      <c r="GA4887">
        <v>1</v>
      </c>
    </row>
    <row r="4888" spans="1:183" x14ac:dyDescent="0.3">
      <c r="A4888" t="s">
        <v>66</v>
      </c>
      <c r="B4888" t="s">
        <v>53</v>
      </c>
      <c r="C4888" t="s">
        <v>106</v>
      </c>
      <c r="D4888" s="6">
        <v>44753</v>
      </c>
      <c r="FZ4888">
        <v>0</v>
      </c>
      <c r="GA4888">
        <v>1</v>
      </c>
    </row>
    <row r="4889" spans="1:183" x14ac:dyDescent="0.3">
      <c r="A4889" t="s">
        <v>66</v>
      </c>
      <c r="B4889" t="s">
        <v>53</v>
      </c>
      <c r="C4889" t="s">
        <v>106</v>
      </c>
      <c r="D4889" s="6">
        <v>44758</v>
      </c>
      <c r="FZ4889">
        <v>0</v>
      </c>
      <c r="GA4889">
        <v>1</v>
      </c>
    </row>
    <row r="4890" spans="1:183" x14ac:dyDescent="0.3">
      <c r="A4890" t="s">
        <v>66</v>
      </c>
      <c r="B4890" t="s">
        <v>53</v>
      </c>
      <c r="C4890" t="s">
        <v>106</v>
      </c>
      <c r="D4890" s="6">
        <v>44759</v>
      </c>
      <c r="FZ4890">
        <v>0</v>
      </c>
      <c r="GA4890">
        <v>1</v>
      </c>
    </row>
    <row r="4891" spans="1:183" x14ac:dyDescent="0.3">
      <c r="A4891" t="s">
        <v>66</v>
      </c>
      <c r="B4891" t="s">
        <v>53</v>
      </c>
      <c r="C4891" t="s">
        <v>106</v>
      </c>
      <c r="D4891" s="6">
        <v>44766</v>
      </c>
      <c r="FZ4891">
        <v>0</v>
      </c>
      <c r="GA4891">
        <v>1</v>
      </c>
    </row>
    <row r="4892" spans="1:183" x14ac:dyDescent="0.3">
      <c r="A4892" t="s">
        <v>66</v>
      </c>
      <c r="B4892" t="s">
        <v>53</v>
      </c>
      <c r="C4892" t="s">
        <v>106</v>
      </c>
      <c r="D4892" s="6">
        <v>44771</v>
      </c>
      <c r="CF4892" s="34"/>
      <c r="FZ4892">
        <v>0</v>
      </c>
      <c r="GA4892">
        <v>1</v>
      </c>
    </row>
    <row r="4893" spans="1:183" x14ac:dyDescent="0.3">
      <c r="A4893" t="s">
        <v>66</v>
      </c>
      <c r="B4893" t="s">
        <v>53</v>
      </c>
      <c r="C4893" t="s">
        <v>106</v>
      </c>
      <c r="D4893" s="6">
        <v>44789</v>
      </c>
      <c r="FZ4893">
        <v>0</v>
      </c>
      <c r="GA4893">
        <v>1</v>
      </c>
    </row>
    <row r="4894" spans="1:183" x14ac:dyDescent="0.3">
      <c r="A4894" t="s">
        <v>66</v>
      </c>
      <c r="B4894" t="s">
        <v>53</v>
      </c>
      <c r="C4894" t="s">
        <v>106</v>
      </c>
      <c r="D4894" s="6">
        <v>44790</v>
      </c>
      <c r="FZ4894">
        <v>0</v>
      </c>
      <c r="GA4894">
        <v>1</v>
      </c>
    </row>
    <row r="4895" spans="1:183" x14ac:dyDescent="0.3">
      <c r="A4895" t="s">
        <v>66</v>
      </c>
      <c r="B4895" t="s">
        <v>53</v>
      </c>
      <c r="C4895" t="s">
        <v>106</v>
      </c>
      <c r="D4895" s="6">
        <v>44792</v>
      </c>
      <c r="FZ4895">
        <v>0</v>
      </c>
      <c r="GA4895">
        <v>1</v>
      </c>
    </row>
    <row r="4896" spans="1:183" x14ac:dyDescent="0.3">
      <c r="A4896" t="s">
        <v>66</v>
      </c>
      <c r="B4896" t="s">
        <v>53</v>
      </c>
      <c r="C4896" t="s">
        <v>106</v>
      </c>
      <c r="D4896" s="6">
        <v>44806</v>
      </c>
      <c r="FZ4896">
        <v>0</v>
      </c>
      <c r="GA4896">
        <v>1</v>
      </c>
    </row>
    <row r="4897" spans="1:183" x14ac:dyDescent="0.3">
      <c r="A4897" t="s">
        <v>66</v>
      </c>
      <c r="B4897" t="s">
        <v>53</v>
      </c>
      <c r="C4897" t="s">
        <v>106</v>
      </c>
      <c r="D4897" s="6">
        <v>44809</v>
      </c>
      <c r="FZ4897">
        <v>0</v>
      </c>
      <c r="GA4897">
        <v>1</v>
      </c>
    </row>
    <row r="4898" spans="1:183" x14ac:dyDescent="0.3">
      <c r="A4898" t="s">
        <v>66</v>
      </c>
      <c r="B4898" t="s">
        <v>53</v>
      </c>
      <c r="C4898" t="s">
        <v>106</v>
      </c>
      <c r="D4898" s="6">
        <v>44810</v>
      </c>
      <c r="FZ4898">
        <v>0</v>
      </c>
      <c r="GA4898">
        <v>1</v>
      </c>
    </row>
    <row r="4899" spans="1:183" x14ac:dyDescent="0.3">
      <c r="A4899" t="s">
        <v>66</v>
      </c>
      <c r="B4899" t="s">
        <v>53</v>
      </c>
      <c r="C4899" t="s">
        <v>106</v>
      </c>
      <c r="D4899" s="6">
        <v>44811</v>
      </c>
      <c r="FZ4899">
        <v>0</v>
      </c>
      <c r="GA4899">
        <v>1</v>
      </c>
    </row>
    <row r="4900" spans="1:183" x14ac:dyDescent="0.3">
      <c r="A4900" t="s">
        <v>66</v>
      </c>
      <c r="B4900" t="s">
        <v>53</v>
      </c>
      <c r="C4900" t="s">
        <v>106</v>
      </c>
      <c r="D4900" s="6">
        <v>44812</v>
      </c>
      <c r="FZ4900">
        <v>0</v>
      </c>
      <c r="GA4900">
        <v>1</v>
      </c>
    </row>
    <row r="4901" spans="1:183" x14ac:dyDescent="0.3">
      <c r="A4901" t="s">
        <v>66</v>
      </c>
      <c r="B4901" t="s">
        <v>53</v>
      </c>
      <c r="C4901" t="s">
        <v>106</v>
      </c>
      <c r="D4901" s="6">
        <v>44813</v>
      </c>
      <c r="FZ4901">
        <v>0</v>
      </c>
      <c r="GA4901">
        <v>1</v>
      </c>
    </row>
    <row r="4902" spans="1:183" x14ac:dyDescent="0.3">
      <c r="A4902" t="s">
        <v>66</v>
      </c>
      <c r="B4902" t="s">
        <v>53</v>
      </c>
      <c r="C4902" t="s">
        <v>107</v>
      </c>
      <c r="D4902" s="6">
        <v>44753</v>
      </c>
      <c r="FZ4902">
        <v>0</v>
      </c>
      <c r="GA4902">
        <v>1</v>
      </c>
    </row>
    <row r="4903" spans="1:183" x14ac:dyDescent="0.3">
      <c r="A4903" t="s">
        <v>66</v>
      </c>
      <c r="B4903" t="s">
        <v>53</v>
      </c>
      <c r="C4903" t="s">
        <v>107</v>
      </c>
      <c r="D4903" s="6">
        <v>44758</v>
      </c>
      <c r="FZ4903">
        <v>0</v>
      </c>
      <c r="GA4903">
        <v>1</v>
      </c>
    </row>
    <row r="4904" spans="1:183" x14ac:dyDescent="0.3">
      <c r="A4904" t="s">
        <v>66</v>
      </c>
      <c r="B4904" t="s">
        <v>53</v>
      </c>
      <c r="C4904" t="s">
        <v>107</v>
      </c>
      <c r="D4904" s="6">
        <v>44759</v>
      </c>
      <c r="FZ4904">
        <v>0</v>
      </c>
      <c r="GA4904">
        <v>1</v>
      </c>
    </row>
    <row r="4905" spans="1:183" x14ac:dyDescent="0.3">
      <c r="A4905" t="s">
        <v>66</v>
      </c>
      <c r="B4905" t="s">
        <v>53</v>
      </c>
      <c r="C4905" t="s">
        <v>107</v>
      </c>
      <c r="D4905" s="6">
        <v>44766</v>
      </c>
      <c r="FZ4905">
        <v>0</v>
      </c>
      <c r="GA4905">
        <v>1</v>
      </c>
    </row>
    <row r="4906" spans="1:183" x14ac:dyDescent="0.3">
      <c r="A4906" t="s">
        <v>66</v>
      </c>
      <c r="B4906" t="s">
        <v>53</v>
      </c>
      <c r="C4906" t="s">
        <v>107</v>
      </c>
      <c r="D4906" s="6">
        <v>44771</v>
      </c>
      <c r="FZ4906">
        <v>0</v>
      </c>
      <c r="GA4906">
        <v>1</v>
      </c>
    </row>
    <row r="4907" spans="1:183" x14ac:dyDescent="0.3">
      <c r="A4907" t="s">
        <v>66</v>
      </c>
      <c r="B4907" t="s">
        <v>53</v>
      </c>
      <c r="C4907" t="s">
        <v>107</v>
      </c>
      <c r="D4907" s="6">
        <v>44789</v>
      </c>
      <c r="FZ4907">
        <v>0</v>
      </c>
      <c r="GA4907">
        <v>1</v>
      </c>
    </row>
    <row r="4908" spans="1:183" x14ac:dyDescent="0.3">
      <c r="A4908" t="s">
        <v>66</v>
      </c>
      <c r="B4908" t="s">
        <v>53</v>
      </c>
      <c r="C4908" t="s">
        <v>107</v>
      </c>
      <c r="D4908" s="6">
        <v>44790</v>
      </c>
      <c r="FZ4908">
        <v>0</v>
      </c>
      <c r="GA4908">
        <v>1</v>
      </c>
    </row>
    <row r="4909" spans="1:183" x14ac:dyDescent="0.3">
      <c r="A4909" t="s">
        <v>66</v>
      </c>
      <c r="B4909" t="s">
        <v>53</v>
      </c>
      <c r="C4909" t="s">
        <v>107</v>
      </c>
      <c r="D4909" s="6">
        <v>44792</v>
      </c>
      <c r="FZ4909">
        <v>0</v>
      </c>
      <c r="GA4909">
        <v>1</v>
      </c>
    </row>
    <row r="4910" spans="1:183" x14ac:dyDescent="0.3">
      <c r="A4910" t="s">
        <v>66</v>
      </c>
      <c r="B4910" t="s">
        <v>53</v>
      </c>
      <c r="C4910" t="s">
        <v>107</v>
      </c>
      <c r="D4910" s="6">
        <v>44806</v>
      </c>
      <c r="FZ4910">
        <v>0</v>
      </c>
      <c r="GA4910">
        <v>1</v>
      </c>
    </row>
    <row r="4911" spans="1:183" x14ac:dyDescent="0.3">
      <c r="A4911" t="s">
        <v>66</v>
      </c>
      <c r="B4911" t="s">
        <v>53</v>
      </c>
      <c r="C4911" t="s">
        <v>107</v>
      </c>
      <c r="D4911" s="6">
        <v>44809</v>
      </c>
      <c r="FZ4911">
        <v>0</v>
      </c>
      <c r="GA4911">
        <v>1</v>
      </c>
    </row>
    <row r="4912" spans="1:183" x14ac:dyDescent="0.3">
      <c r="A4912" t="s">
        <v>66</v>
      </c>
      <c r="B4912" t="s">
        <v>53</v>
      </c>
      <c r="C4912" t="s">
        <v>107</v>
      </c>
      <c r="D4912" s="6">
        <v>44810</v>
      </c>
      <c r="FZ4912">
        <v>0</v>
      </c>
      <c r="GA4912">
        <v>1</v>
      </c>
    </row>
    <row r="4913" spans="1:183" x14ac:dyDescent="0.3">
      <c r="A4913" t="s">
        <v>66</v>
      </c>
      <c r="B4913" t="s">
        <v>53</v>
      </c>
      <c r="C4913" t="s">
        <v>107</v>
      </c>
      <c r="D4913" s="6">
        <v>44811</v>
      </c>
      <c r="FZ4913">
        <v>0</v>
      </c>
      <c r="GA4913">
        <v>1</v>
      </c>
    </row>
    <row r="4914" spans="1:183" x14ac:dyDescent="0.3">
      <c r="A4914" t="s">
        <v>66</v>
      </c>
      <c r="B4914" t="s">
        <v>53</v>
      </c>
      <c r="C4914" t="s">
        <v>107</v>
      </c>
      <c r="D4914" s="6">
        <v>44812</v>
      </c>
      <c r="FZ4914">
        <v>0</v>
      </c>
      <c r="GA4914">
        <v>1</v>
      </c>
    </row>
    <row r="4915" spans="1:183" x14ac:dyDescent="0.3">
      <c r="A4915" t="s">
        <v>66</v>
      </c>
      <c r="B4915" t="s">
        <v>53</v>
      </c>
      <c r="C4915" t="s">
        <v>107</v>
      </c>
      <c r="D4915" s="6">
        <v>44813</v>
      </c>
      <c r="FZ4915">
        <v>0</v>
      </c>
      <c r="GA4915">
        <v>1</v>
      </c>
    </row>
    <row r="4916" spans="1:183" x14ac:dyDescent="0.3">
      <c r="A4916" t="s">
        <v>66</v>
      </c>
      <c r="B4916" t="s">
        <v>53</v>
      </c>
      <c r="C4916" t="s">
        <v>97</v>
      </c>
      <c r="D4916" s="6">
        <v>44753</v>
      </c>
      <c r="FZ4916">
        <v>0</v>
      </c>
      <c r="GA4916">
        <v>1</v>
      </c>
    </row>
    <row r="4917" spans="1:183" x14ac:dyDescent="0.3">
      <c r="A4917" t="s">
        <v>66</v>
      </c>
      <c r="B4917" t="s">
        <v>53</v>
      </c>
      <c r="C4917" t="s">
        <v>97</v>
      </c>
      <c r="D4917" s="6">
        <v>44758</v>
      </c>
      <c r="FZ4917">
        <v>0</v>
      </c>
      <c r="GA4917">
        <v>1</v>
      </c>
    </row>
    <row r="4918" spans="1:183" x14ac:dyDescent="0.3">
      <c r="A4918" t="s">
        <v>66</v>
      </c>
      <c r="B4918" t="s">
        <v>53</v>
      </c>
      <c r="C4918" t="s">
        <v>97</v>
      </c>
      <c r="D4918" s="6">
        <v>44759</v>
      </c>
      <c r="FZ4918">
        <v>0</v>
      </c>
      <c r="GA4918">
        <v>1</v>
      </c>
    </row>
    <row r="4919" spans="1:183" x14ac:dyDescent="0.3">
      <c r="A4919" t="s">
        <v>66</v>
      </c>
      <c r="B4919" t="s">
        <v>53</v>
      </c>
      <c r="C4919" t="s">
        <v>97</v>
      </c>
      <c r="D4919" s="6">
        <v>44766</v>
      </c>
      <c r="FZ4919">
        <v>0</v>
      </c>
      <c r="GA4919">
        <v>1</v>
      </c>
    </row>
    <row r="4920" spans="1:183" x14ac:dyDescent="0.3">
      <c r="A4920" t="s">
        <v>66</v>
      </c>
      <c r="B4920" t="s">
        <v>53</v>
      </c>
      <c r="C4920" t="s">
        <v>97</v>
      </c>
      <c r="D4920" s="6">
        <v>44771</v>
      </c>
      <c r="FZ4920">
        <v>0</v>
      </c>
      <c r="GA4920">
        <v>1</v>
      </c>
    </row>
    <row r="4921" spans="1:183" x14ac:dyDescent="0.3">
      <c r="A4921" t="s">
        <v>66</v>
      </c>
      <c r="B4921" t="s">
        <v>53</v>
      </c>
      <c r="C4921" t="s">
        <v>97</v>
      </c>
      <c r="D4921" s="6">
        <v>44789</v>
      </c>
      <c r="FZ4921">
        <v>0</v>
      </c>
      <c r="GA4921">
        <v>1</v>
      </c>
    </row>
    <row r="4922" spans="1:183" x14ac:dyDescent="0.3">
      <c r="A4922" t="s">
        <v>66</v>
      </c>
      <c r="B4922" t="s">
        <v>53</v>
      </c>
      <c r="C4922" t="s">
        <v>97</v>
      </c>
      <c r="D4922" s="6">
        <v>44790</v>
      </c>
      <c r="FZ4922">
        <v>0</v>
      </c>
      <c r="GA4922">
        <v>1</v>
      </c>
    </row>
    <row r="4923" spans="1:183" x14ac:dyDescent="0.3">
      <c r="A4923" t="s">
        <v>66</v>
      </c>
      <c r="B4923" t="s">
        <v>53</v>
      </c>
      <c r="C4923" t="s">
        <v>97</v>
      </c>
      <c r="D4923" s="6">
        <v>44792</v>
      </c>
      <c r="FZ4923">
        <v>0</v>
      </c>
      <c r="GA4923">
        <v>1</v>
      </c>
    </row>
    <row r="4924" spans="1:183" x14ac:dyDescent="0.3">
      <c r="A4924" t="s">
        <v>66</v>
      </c>
      <c r="B4924" t="s">
        <v>53</v>
      </c>
      <c r="C4924" t="s">
        <v>97</v>
      </c>
      <c r="D4924" s="6">
        <v>44806</v>
      </c>
      <c r="FZ4924">
        <v>0</v>
      </c>
      <c r="GA4924">
        <v>1</v>
      </c>
    </row>
    <row r="4925" spans="1:183" x14ac:dyDescent="0.3">
      <c r="A4925" t="s">
        <v>66</v>
      </c>
      <c r="B4925" t="s">
        <v>53</v>
      </c>
      <c r="C4925" t="s">
        <v>97</v>
      </c>
      <c r="D4925" s="6">
        <v>44809</v>
      </c>
      <c r="FZ4925">
        <v>0</v>
      </c>
      <c r="GA4925">
        <v>1</v>
      </c>
    </row>
    <row r="4926" spans="1:183" x14ac:dyDescent="0.3">
      <c r="A4926" t="s">
        <v>66</v>
      </c>
      <c r="B4926" t="s">
        <v>53</v>
      </c>
      <c r="C4926" t="s">
        <v>97</v>
      </c>
      <c r="D4926" s="6">
        <v>44810</v>
      </c>
      <c r="FZ4926">
        <v>0</v>
      </c>
      <c r="GA4926">
        <v>1</v>
      </c>
    </row>
    <row r="4927" spans="1:183" x14ac:dyDescent="0.3">
      <c r="A4927" t="s">
        <v>66</v>
      </c>
      <c r="B4927" t="s">
        <v>53</v>
      </c>
      <c r="C4927" t="s">
        <v>97</v>
      </c>
      <c r="D4927" s="6">
        <v>44811</v>
      </c>
      <c r="FZ4927">
        <v>0</v>
      </c>
      <c r="GA4927">
        <v>1</v>
      </c>
    </row>
    <row r="4928" spans="1:183" x14ac:dyDescent="0.3">
      <c r="A4928" t="s">
        <v>66</v>
      </c>
      <c r="B4928" t="s">
        <v>53</v>
      </c>
      <c r="C4928" t="s">
        <v>97</v>
      </c>
      <c r="D4928" s="6">
        <v>44812</v>
      </c>
      <c r="FZ4928">
        <v>0</v>
      </c>
      <c r="GA4928">
        <v>1</v>
      </c>
    </row>
    <row r="4929" spans="1:183" x14ac:dyDescent="0.3">
      <c r="A4929" t="s">
        <v>66</v>
      </c>
      <c r="B4929" t="s">
        <v>53</v>
      </c>
      <c r="C4929" t="s">
        <v>97</v>
      </c>
      <c r="D4929" s="6">
        <v>44813</v>
      </c>
      <c r="FZ4929">
        <v>0</v>
      </c>
      <c r="GA4929">
        <v>1</v>
      </c>
    </row>
    <row r="4930" spans="1:183" x14ac:dyDescent="0.3">
      <c r="A4930" t="s">
        <v>66</v>
      </c>
      <c r="B4930" t="s">
        <v>53</v>
      </c>
      <c r="C4930" t="s">
        <v>96</v>
      </c>
      <c r="D4930" s="6">
        <v>44753</v>
      </c>
      <c r="FZ4930">
        <v>0</v>
      </c>
      <c r="GA4930">
        <v>1</v>
      </c>
    </row>
    <row r="4931" spans="1:183" x14ac:dyDescent="0.3">
      <c r="A4931" t="s">
        <v>66</v>
      </c>
      <c r="B4931" t="s">
        <v>53</v>
      </c>
      <c r="C4931" t="s">
        <v>96</v>
      </c>
      <c r="D4931" s="6">
        <v>44758</v>
      </c>
      <c r="FZ4931">
        <v>0</v>
      </c>
      <c r="GA4931">
        <v>1</v>
      </c>
    </row>
    <row r="4932" spans="1:183" x14ac:dyDescent="0.3">
      <c r="A4932" t="s">
        <v>66</v>
      </c>
      <c r="B4932" t="s">
        <v>53</v>
      </c>
      <c r="C4932" t="s">
        <v>96</v>
      </c>
      <c r="D4932" s="6">
        <v>44759</v>
      </c>
      <c r="FZ4932">
        <v>0</v>
      </c>
      <c r="GA4932">
        <v>1</v>
      </c>
    </row>
    <row r="4933" spans="1:183" x14ac:dyDescent="0.3">
      <c r="A4933" t="s">
        <v>66</v>
      </c>
      <c r="B4933" t="s">
        <v>53</v>
      </c>
      <c r="C4933" t="s">
        <v>96</v>
      </c>
      <c r="D4933" s="6">
        <v>44766</v>
      </c>
      <c r="FZ4933">
        <v>0</v>
      </c>
      <c r="GA4933">
        <v>1</v>
      </c>
    </row>
    <row r="4934" spans="1:183" x14ac:dyDescent="0.3">
      <c r="A4934" t="s">
        <v>66</v>
      </c>
      <c r="B4934" t="s">
        <v>53</v>
      </c>
      <c r="C4934" t="s">
        <v>96</v>
      </c>
      <c r="D4934" s="6">
        <v>44771</v>
      </c>
      <c r="FZ4934">
        <v>0</v>
      </c>
      <c r="GA4934">
        <v>1</v>
      </c>
    </row>
    <row r="4935" spans="1:183" x14ac:dyDescent="0.3">
      <c r="A4935" t="s">
        <v>66</v>
      </c>
      <c r="B4935" t="s">
        <v>53</v>
      </c>
      <c r="C4935" t="s">
        <v>96</v>
      </c>
      <c r="D4935" s="6">
        <v>44789</v>
      </c>
      <c r="FZ4935">
        <v>0</v>
      </c>
      <c r="GA4935">
        <v>1</v>
      </c>
    </row>
    <row r="4936" spans="1:183" x14ac:dyDescent="0.3">
      <c r="A4936" t="s">
        <v>66</v>
      </c>
      <c r="B4936" t="s">
        <v>53</v>
      </c>
      <c r="C4936" t="s">
        <v>96</v>
      </c>
      <c r="D4936" s="6">
        <v>44790</v>
      </c>
      <c r="FZ4936">
        <v>0</v>
      </c>
      <c r="GA4936">
        <v>1</v>
      </c>
    </row>
    <row r="4937" spans="1:183" x14ac:dyDescent="0.3">
      <c r="A4937" t="s">
        <v>66</v>
      </c>
      <c r="B4937" t="s">
        <v>53</v>
      </c>
      <c r="C4937" t="s">
        <v>96</v>
      </c>
      <c r="D4937" s="6">
        <v>44792</v>
      </c>
      <c r="FZ4937">
        <v>0</v>
      </c>
      <c r="GA4937">
        <v>1</v>
      </c>
    </row>
    <row r="4938" spans="1:183" x14ac:dyDescent="0.3">
      <c r="A4938" t="s">
        <v>66</v>
      </c>
      <c r="B4938" t="s">
        <v>53</v>
      </c>
      <c r="C4938" t="s">
        <v>96</v>
      </c>
      <c r="D4938" s="6">
        <v>44806</v>
      </c>
      <c r="FZ4938">
        <v>0</v>
      </c>
      <c r="GA4938">
        <v>1</v>
      </c>
    </row>
    <row r="4939" spans="1:183" x14ac:dyDescent="0.3">
      <c r="A4939" t="s">
        <v>66</v>
      </c>
      <c r="B4939" t="s">
        <v>53</v>
      </c>
      <c r="C4939" t="s">
        <v>96</v>
      </c>
      <c r="D4939" s="6">
        <v>44809</v>
      </c>
      <c r="FZ4939">
        <v>0</v>
      </c>
      <c r="GA4939">
        <v>1</v>
      </c>
    </row>
    <row r="4940" spans="1:183" x14ac:dyDescent="0.3">
      <c r="A4940" t="s">
        <v>66</v>
      </c>
      <c r="B4940" t="s">
        <v>53</v>
      </c>
      <c r="C4940" t="s">
        <v>96</v>
      </c>
      <c r="D4940" s="6">
        <v>44810</v>
      </c>
      <c r="FZ4940">
        <v>0</v>
      </c>
      <c r="GA4940">
        <v>1</v>
      </c>
    </row>
    <row r="4941" spans="1:183" x14ac:dyDescent="0.3">
      <c r="A4941" t="s">
        <v>66</v>
      </c>
      <c r="B4941" t="s">
        <v>53</v>
      </c>
      <c r="C4941" t="s">
        <v>96</v>
      </c>
      <c r="D4941" s="6">
        <v>44811</v>
      </c>
      <c r="FZ4941">
        <v>0</v>
      </c>
      <c r="GA4941">
        <v>1</v>
      </c>
    </row>
    <row r="4942" spans="1:183" x14ac:dyDescent="0.3">
      <c r="A4942" t="s">
        <v>66</v>
      </c>
      <c r="B4942" t="s">
        <v>53</v>
      </c>
      <c r="C4942" t="s">
        <v>96</v>
      </c>
      <c r="D4942" s="6">
        <v>44812</v>
      </c>
      <c r="FZ4942">
        <v>0</v>
      </c>
      <c r="GA4942">
        <v>1</v>
      </c>
    </row>
    <row r="4943" spans="1:183" x14ac:dyDescent="0.3">
      <c r="A4943" t="s">
        <v>66</v>
      </c>
      <c r="B4943" t="s">
        <v>53</v>
      </c>
      <c r="C4943" t="s">
        <v>96</v>
      </c>
      <c r="D4943" s="6">
        <v>44813</v>
      </c>
      <c r="FZ4943">
        <v>0</v>
      </c>
      <c r="GA4943">
        <v>1</v>
      </c>
    </row>
    <row r="4944" spans="1:183" x14ac:dyDescent="0.3">
      <c r="A4944" t="s">
        <v>66</v>
      </c>
      <c r="B4944" t="s">
        <v>53</v>
      </c>
      <c r="C4944" t="s">
        <v>98</v>
      </c>
      <c r="D4944" s="6">
        <v>44753</v>
      </c>
      <c r="FZ4944">
        <v>0</v>
      </c>
      <c r="GA4944">
        <v>1</v>
      </c>
    </row>
    <row r="4945" spans="1:183" x14ac:dyDescent="0.3">
      <c r="A4945" t="s">
        <v>66</v>
      </c>
      <c r="B4945" t="s">
        <v>53</v>
      </c>
      <c r="C4945" t="s">
        <v>98</v>
      </c>
      <c r="D4945" s="6">
        <v>44758</v>
      </c>
      <c r="FZ4945">
        <v>0</v>
      </c>
      <c r="GA4945">
        <v>1</v>
      </c>
    </row>
    <row r="4946" spans="1:183" x14ac:dyDescent="0.3">
      <c r="A4946" t="s">
        <v>66</v>
      </c>
      <c r="B4946" t="s">
        <v>53</v>
      </c>
      <c r="C4946" t="s">
        <v>98</v>
      </c>
      <c r="D4946" s="6">
        <v>44759</v>
      </c>
      <c r="FZ4946">
        <v>0</v>
      </c>
      <c r="GA4946">
        <v>1</v>
      </c>
    </row>
    <row r="4947" spans="1:183" x14ac:dyDescent="0.3">
      <c r="A4947" t="s">
        <v>66</v>
      </c>
      <c r="B4947" t="s">
        <v>53</v>
      </c>
      <c r="C4947" t="s">
        <v>98</v>
      </c>
      <c r="D4947" s="6">
        <v>44766</v>
      </c>
      <c r="FZ4947">
        <v>0</v>
      </c>
      <c r="GA4947">
        <v>1</v>
      </c>
    </row>
    <row r="4948" spans="1:183" x14ac:dyDescent="0.3">
      <c r="A4948" t="s">
        <v>66</v>
      </c>
      <c r="B4948" t="s">
        <v>53</v>
      </c>
      <c r="C4948" t="s">
        <v>98</v>
      </c>
      <c r="D4948" s="6">
        <v>44771</v>
      </c>
      <c r="FZ4948">
        <v>0</v>
      </c>
      <c r="GA4948">
        <v>1</v>
      </c>
    </row>
    <row r="4949" spans="1:183" x14ac:dyDescent="0.3">
      <c r="A4949" t="s">
        <v>66</v>
      </c>
      <c r="B4949" t="s">
        <v>53</v>
      </c>
      <c r="C4949" t="s">
        <v>98</v>
      </c>
      <c r="D4949" s="6">
        <v>44789</v>
      </c>
      <c r="FZ4949">
        <v>0</v>
      </c>
      <c r="GA4949">
        <v>1</v>
      </c>
    </row>
    <row r="4950" spans="1:183" x14ac:dyDescent="0.3">
      <c r="A4950" t="s">
        <v>66</v>
      </c>
      <c r="B4950" t="s">
        <v>53</v>
      </c>
      <c r="C4950" t="s">
        <v>98</v>
      </c>
      <c r="D4950" s="6">
        <v>44790</v>
      </c>
      <c r="FZ4950">
        <v>0</v>
      </c>
      <c r="GA4950">
        <v>1</v>
      </c>
    </row>
    <row r="4951" spans="1:183" x14ac:dyDescent="0.3">
      <c r="A4951" t="s">
        <v>66</v>
      </c>
      <c r="B4951" t="s">
        <v>53</v>
      </c>
      <c r="C4951" t="s">
        <v>98</v>
      </c>
      <c r="D4951" s="6">
        <v>44792</v>
      </c>
      <c r="FZ4951">
        <v>0</v>
      </c>
      <c r="GA4951">
        <v>1</v>
      </c>
    </row>
    <row r="4952" spans="1:183" x14ac:dyDescent="0.3">
      <c r="A4952" t="s">
        <v>66</v>
      </c>
      <c r="B4952" t="s">
        <v>53</v>
      </c>
      <c r="C4952" t="s">
        <v>98</v>
      </c>
      <c r="D4952" s="6">
        <v>44806</v>
      </c>
      <c r="FZ4952">
        <v>0</v>
      </c>
      <c r="GA4952">
        <v>1</v>
      </c>
    </row>
    <row r="4953" spans="1:183" x14ac:dyDescent="0.3">
      <c r="A4953" t="s">
        <v>66</v>
      </c>
      <c r="B4953" t="s">
        <v>53</v>
      </c>
      <c r="C4953" t="s">
        <v>98</v>
      </c>
      <c r="D4953" s="6">
        <v>44809</v>
      </c>
      <c r="FZ4953">
        <v>0</v>
      </c>
      <c r="GA4953">
        <v>1</v>
      </c>
    </row>
    <row r="4954" spans="1:183" x14ac:dyDescent="0.3">
      <c r="A4954" t="s">
        <v>66</v>
      </c>
      <c r="B4954" t="s">
        <v>53</v>
      </c>
      <c r="C4954" t="s">
        <v>98</v>
      </c>
      <c r="D4954" s="6">
        <v>44810</v>
      </c>
      <c r="FZ4954">
        <v>0</v>
      </c>
      <c r="GA4954">
        <v>1</v>
      </c>
    </row>
    <row r="4955" spans="1:183" x14ac:dyDescent="0.3">
      <c r="A4955" t="s">
        <v>66</v>
      </c>
      <c r="B4955" t="s">
        <v>53</v>
      </c>
      <c r="C4955" t="s">
        <v>98</v>
      </c>
      <c r="D4955" s="6">
        <v>44811</v>
      </c>
      <c r="FZ4955">
        <v>0</v>
      </c>
      <c r="GA4955">
        <v>1</v>
      </c>
    </row>
    <row r="4956" spans="1:183" x14ac:dyDescent="0.3">
      <c r="A4956" t="s">
        <v>66</v>
      </c>
      <c r="B4956" t="s">
        <v>53</v>
      </c>
      <c r="C4956" t="s">
        <v>98</v>
      </c>
      <c r="D4956" s="6">
        <v>44812</v>
      </c>
      <c r="FZ4956">
        <v>0</v>
      </c>
      <c r="GA4956">
        <v>1</v>
      </c>
    </row>
    <row r="4957" spans="1:183" x14ac:dyDescent="0.3">
      <c r="A4957" t="s">
        <v>66</v>
      </c>
      <c r="B4957" t="s">
        <v>53</v>
      </c>
      <c r="C4957" t="s">
        <v>98</v>
      </c>
      <c r="D4957" s="6">
        <v>44813</v>
      </c>
      <c r="FZ4957">
        <v>0</v>
      </c>
      <c r="GA4957">
        <v>1</v>
      </c>
    </row>
    <row r="4958" spans="1:183" x14ac:dyDescent="0.3">
      <c r="A4958" t="s">
        <v>66</v>
      </c>
      <c r="B4958" t="s">
        <v>53</v>
      </c>
      <c r="C4958" t="s">
        <v>105</v>
      </c>
      <c r="D4958" s="6">
        <v>44753</v>
      </c>
      <c r="FZ4958">
        <v>0</v>
      </c>
      <c r="GA4958">
        <v>1</v>
      </c>
    </row>
    <row r="4959" spans="1:183" x14ac:dyDescent="0.3">
      <c r="A4959" t="s">
        <v>66</v>
      </c>
      <c r="B4959" t="s">
        <v>53</v>
      </c>
      <c r="C4959" t="s">
        <v>105</v>
      </c>
      <c r="D4959" s="6">
        <v>44758</v>
      </c>
      <c r="FZ4959">
        <v>0</v>
      </c>
      <c r="GA4959">
        <v>1</v>
      </c>
    </row>
    <row r="4960" spans="1:183" x14ac:dyDescent="0.3">
      <c r="A4960" t="s">
        <v>66</v>
      </c>
      <c r="B4960" t="s">
        <v>53</v>
      </c>
      <c r="C4960" t="s">
        <v>105</v>
      </c>
      <c r="D4960" s="6">
        <v>44759</v>
      </c>
      <c r="FZ4960">
        <v>0</v>
      </c>
      <c r="GA4960">
        <v>1</v>
      </c>
    </row>
    <row r="4961" spans="1:183" x14ac:dyDescent="0.3">
      <c r="A4961" t="s">
        <v>66</v>
      </c>
      <c r="B4961" t="s">
        <v>53</v>
      </c>
      <c r="C4961" t="s">
        <v>105</v>
      </c>
      <c r="D4961" s="6">
        <v>44766</v>
      </c>
      <c r="FZ4961">
        <v>0</v>
      </c>
      <c r="GA4961">
        <v>1</v>
      </c>
    </row>
    <row r="4962" spans="1:183" x14ac:dyDescent="0.3">
      <c r="A4962" t="s">
        <v>66</v>
      </c>
      <c r="B4962" t="s">
        <v>53</v>
      </c>
      <c r="C4962" t="s">
        <v>105</v>
      </c>
      <c r="D4962" s="6">
        <v>44771</v>
      </c>
      <c r="FZ4962">
        <v>0</v>
      </c>
      <c r="GA4962">
        <v>1</v>
      </c>
    </row>
    <row r="4963" spans="1:183" x14ac:dyDescent="0.3">
      <c r="A4963" t="s">
        <v>66</v>
      </c>
      <c r="B4963" t="s">
        <v>53</v>
      </c>
      <c r="C4963" t="s">
        <v>105</v>
      </c>
      <c r="D4963" s="6">
        <v>44789</v>
      </c>
      <c r="FZ4963">
        <v>0</v>
      </c>
      <c r="GA4963">
        <v>1</v>
      </c>
    </row>
    <row r="4964" spans="1:183" x14ac:dyDescent="0.3">
      <c r="A4964" t="s">
        <v>66</v>
      </c>
      <c r="B4964" t="s">
        <v>53</v>
      </c>
      <c r="C4964" t="s">
        <v>105</v>
      </c>
      <c r="D4964" s="6">
        <v>44790</v>
      </c>
      <c r="FZ4964">
        <v>0</v>
      </c>
      <c r="GA4964">
        <v>1</v>
      </c>
    </row>
    <row r="4965" spans="1:183" x14ac:dyDescent="0.3">
      <c r="A4965" t="s">
        <v>66</v>
      </c>
      <c r="B4965" t="s">
        <v>53</v>
      </c>
      <c r="C4965" t="s">
        <v>105</v>
      </c>
      <c r="D4965" s="6">
        <v>44792</v>
      </c>
      <c r="FZ4965">
        <v>0</v>
      </c>
      <c r="GA4965">
        <v>1</v>
      </c>
    </row>
    <row r="4966" spans="1:183" x14ac:dyDescent="0.3">
      <c r="A4966" t="s">
        <v>66</v>
      </c>
      <c r="B4966" t="s">
        <v>53</v>
      </c>
      <c r="C4966" t="s">
        <v>105</v>
      </c>
      <c r="D4966" s="6">
        <v>44806</v>
      </c>
      <c r="FZ4966">
        <v>0</v>
      </c>
      <c r="GA4966">
        <v>1</v>
      </c>
    </row>
    <row r="4967" spans="1:183" x14ac:dyDescent="0.3">
      <c r="A4967" t="s">
        <v>66</v>
      </c>
      <c r="B4967" t="s">
        <v>53</v>
      </c>
      <c r="C4967" t="s">
        <v>105</v>
      </c>
      <c r="D4967" s="6">
        <v>44809</v>
      </c>
      <c r="FZ4967">
        <v>0</v>
      </c>
      <c r="GA4967">
        <v>1</v>
      </c>
    </row>
    <row r="4968" spans="1:183" x14ac:dyDescent="0.3">
      <c r="A4968" t="s">
        <v>66</v>
      </c>
      <c r="B4968" t="s">
        <v>53</v>
      </c>
      <c r="C4968" t="s">
        <v>105</v>
      </c>
      <c r="D4968" s="6">
        <v>44810</v>
      </c>
      <c r="FZ4968">
        <v>0</v>
      </c>
      <c r="GA4968">
        <v>1</v>
      </c>
    </row>
    <row r="4969" spans="1:183" x14ac:dyDescent="0.3">
      <c r="A4969" t="s">
        <v>66</v>
      </c>
      <c r="B4969" t="s">
        <v>53</v>
      </c>
      <c r="C4969" t="s">
        <v>105</v>
      </c>
      <c r="D4969" s="6">
        <v>44811</v>
      </c>
      <c r="FZ4969">
        <v>0</v>
      </c>
      <c r="GA4969">
        <v>1</v>
      </c>
    </row>
    <row r="4970" spans="1:183" x14ac:dyDescent="0.3">
      <c r="A4970" t="s">
        <v>66</v>
      </c>
      <c r="B4970" t="s">
        <v>53</v>
      </c>
      <c r="C4970" t="s">
        <v>105</v>
      </c>
      <c r="D4970" s="6">
        <v>44812</v>
      </c>
      <c r="FZ4970">
        <v>0</v>
      </c>
      <c r="GA4970">
        <v>1</v>
      </c>
    </row>
    <row r="4971" spans="1:183" x14ac:dyDescent="0.3">
      <c r="A4971" t="s">
        <v>66</v>
      </c>
      <c r="B4971" t="s">
        <v>53</v>
      </c>
      <c r="C4971" t="s">
        <v>105</v>
      </c>
      <c r="D4971" s="6">
        <v>44813</v>
      </c>
      <c r="FZ4971">
        <v>0</v>
      </c>
      <c r="GA4971">
        <v>1</v>
      </c>
    </row>
    <row r="4972" spans="1:183" x14ac:dyDescent="0.3">
      <c r="A4972" t="s">
        <v>66</v>
      </c>
      <c r="B4972" t="s">
        <v>53</v>
      </c>
      <c r="C4972" t="s">
        <v>93</v>
      </c>
      <c r="D4972" s="6">
        <v>44753</v>
      </c>
      <c r="FZ4972">
        <v>0</v>
      </c>
      <c r="GA4972">
        <v>1</v>
      </c>
    </row>
    <row r="4973" spans="1:183" x14ac:dyDescent="0.3">
      <c r="A4973" t="s">
        <v>66</v>
      </c>
      <c r="B4973" t="s">
        <v>53</v>
      </c>
      <c r="C4973" t="s">
        <v>93</v>
      </c>
      <c r="D4973" s="6">
        <v>44758</v>
      </c>
      <c r="FZ4973">
        <v>0</v>
      </c>
      <c r="GA4973">
        <v>1</v>
      </c>
    </row>
    <row r="4974" spans="1:183" x14ac:dyDescent="0.3">
      <c r="A4974" t="s">
        <v>66</v>
      </c>
      <c r="B4974" t="s">
        <v>53</v>
      </c>
      <c r="C4974" t="s">
        <v>93</v>
      </c>
      <c r="D4974" s="6">
        <v>44759</v>
      </c>
      <c r="FZ4974">
        <v>0</v>
      </c>
      <c r="GA4974">
        <v>1</v>
      </c>
    </row>
    <row r="4975" spans="1:183" x14ac:dyDescent="0.3">
      <c r="A4975" t="s">
        <v>66</v>
      </c>
      <c r="B4975" t="s">
        <v>53</v>
      </c>
      <c r="C4975" t="s">
        <v>93</v>
      </c>
      <c r="D4975" s="6">
        <v>44766</v>
      </c>
      <c r="FZ4975">
        <v>0</v>
      </c>
      <c r="GA4975">
        <v>1</v>
      </c>
    </row>
    <row r="4976" spans="1:183" x14ac:dyDescent="0.3">
      <c r="A4976" t="s">
        <v>66</v>
      </c>
      <c r="B4976" t="s">
        <v>53</v>
      </c>
      <c r="C4976" t="s">
        <v>93</v>
      </c>
      <c r="D4976" s="6">
        <v>44771</v>
      </c>
      <c r="FZ4976">
        <v>0</v>
      </c>
      <c r="GA4976">
        <v>1</v>
      </c>
    </row>
    <row r="4977" spans="1:183" x14ac:dyDescent="0.3">
      <c r="A4977" t="s">
        <v>66</v>
      </c>
      <c r="B4977" t="s">
        <v>53</v>
      </c>
      <c r="C4977" t="s">
        <v>93</v>
      </c>
      <c r="D4977" s="6">
        <v>44789</v>
      </c>
      <c r="FZ4977">
        <v>0</v>
      </c>
      <c r="GA4977">
        <v>1</v>
      </c>
    </row>
    <row r="4978" spans="1:183" x14ac:dyDescent="0.3">
      <c r="A4978" t="s">
        <v>66</v>
      </c>
      <c r="B4978" t="s">
        <v>53</v>
      </c>
      <c r="C4978" t="s">
        <v>93</v>
      </c>
      <c r="D4978" s="6">
        <v>44790</v>
      </c>
      <c r="FZ4978">
        <v>0</v>
      </c>
      <c r="GA4978">
        <v>1</v>
      </c>
    </row>
    <row r="4979" spans="1:183" x14ac:dyDescent="0.3">
      <c r="A4979" t="s">
        <v>66</v>
      </c>
      <c r="B4979" t="s">
        <v>53</v>
      </c>
      <c r="C4979" t="s">
        <v>93</v>
      </c>
      <c r="D4979" s="6">
        <v>44792</v>
      </c>
      <c r="FZ4979">
        <v>0</v>
      </c>
      <c r="GA4979">
        <v>1</v>
      </c>
    </row>
    <row r="4980" spans="1:183" x14ac:dyDescent="0.3">
      <c r="A4980" t="s">
        <v>66</v>
      </c>
      <c r="B4980" t="s">
        <v>53</v>
      </c>
      <c r="C4980" t="s">
        <v>93</v>
      </c>
      <c r="D4980" s="6">
        <v>44806</v>
      </c>
      <c r="FZ4980">
        <v>0</v>
      </c>
      <c r="GA4980">
        <v>1</v>
      </c>
    </row>
    <row r="4981" spans="1:183" x14ac:dyDescent="0.3">
      <c r="A4981" t="s">
        <v>66</v>
      </c>
      <c r="B4981" t="s">
        <v>53</v>
      </c>
      <c r="C4981" t="s">
        <v>93</v>
      </c>
      <c r="D4981" s="6">
        <v>44809</v>
      </c>
      <c r="FZ4981">
        <v>0</v>
      </c>
      <c r="GA4981">
        <v>1</v>
      </c>
    </row>
    <row r="4982" spans="1:183" x14ac:dyDescent="0.3">
      <c r="A4982" t="s">
        <v>66</v>
      </c>
      <c r="B4982" t="s">
        <v>53</v>
      </c>
      <c r="C4982" t="s">
        <v>93</v>
      </c>
      <c r="D4982" s="6">
        <v>44810</v>
      </c>
      <c r="FZ4982">
        <v>0</v>
      </c>
      <c r="GA4982">
        <v>1</v>
      </c>
    </row>
    <row r="4983" spans="1:183" x14ac:dyDescent="0.3">
      <c r="A4983" t="s">
        <v>66</v>
      </c>
      <c r="B4983" t="s">
        <v>53</v>
      </c>
      <c r="C4983" t="s">
        <v>93</v>
      </c>
      <c r="D4983" s="6">
        <v>44811</v>
      </c>
      <c r="FZ4983">
        <v>0</v>
      </c>
      <c r="GA4983">
        <v>1</v>
      </c>
    </row>
    <row r="4984" spans="1:183" x14ac:dyDescent="0.3">
      <c r="A4984" t="s">
        <v>66</v>
      </c>
      <c r="B4984" t="s">
        <v>53</v>
      </c>
      <c r="C4984" t="s">
        <v>93</v>
      </c>
      <c r="D4984" s="6">
        <v>44812</v>
      </c>
      <c r="FZ4984">
        <v>0</v>
      </c>
      <c r="GA4984">
        <v>1</v>
      </c>
    </row>
    <row r="4985" spans="1:183" x14ac:dyDescent="0.3">
      <c r="A4985" t="s">
        <v>66</v>
      </c>
      <c r="B4985" t="s">
        <v>53</v>
      </c>
      <c r="C4985" t="s">
        <v>93</v>
      </c>
      <c r="D4985" s="6">
        <v>44813</v>
      </c>
      <c r="FZ4985">
        <v>0</v>
      </c>
      <c r="GA4985">
        <v>1</v>
      </c>
    </row>
    <row r="4986" spans="1:183" x14ac:dyDescent="0.3">
      <c r="A4986" t="s">
        <v>66</v>
      </c>
      <c r="B4986" t="s">
        <v>53</v>
      </c>
      <c r="C4986" t="s">
        <v>101</v>
      </c>
      <c r="D4986" s="6">
        <v>44753</v>
      </c>
      <c r="FZ4986">
        <v>0</v>
      </c>
      <c r="GA4986">
        <v>1</v>
      </c>
    </row>
    <row r="4987" spans="1:183" x14ac:dyDescent="0.3">
      <c r="A4987" t="s">
        <v>66</v>
      </c>
      <c r="B4987" t="s">
        <v>53</v>
      </c>
      <c r="C4987" t="s">
        <v>101</v>
      </c>
      <c r="D4987" s="6">
        <v>44758</v>
      </c>
      <c r="FZ4987">
        <v>0</v>
      </c>
      <c r="GA4987">
        <v>1</v>
      </c>
    </row>
    <row r="4988" spans="1:183" x14ac:dyDescent="0.3">
      <c r="A4988" t="s">
        <v>66</v>
      </c>
      <c r="B4988" t="s">
        <v>53</v>
      </c>
      <c r="C4988" t="s">
        <v>101</v>
      </c>
      <c r="D4988" s="6">
        <v>44759</v>
      </c>
      <c r="FZ4988">
        <v>0</v>
      </c>
      <c r="GA4988">
        <v>1</v>
      </c>
    </row>
    <row r="4989" spans="1:183" x14ac:dyDescent="0.3">
      <c r="A4989" t="s">
        <v>66</v>
      </c>
      <c r="B4989" t="s">
        <v>53</v>
      </c>
      <c r="C4989" t="s">
        <v>101</v>
      </c>
      <c r="D4989" s="6">
        <v>44766</v>
      </c>
      <c r="FZ4989">
        <v>0</v>
      </c>
      <c r="GA4989">
        <v>1</v>
      </c>
    </row>
    <row r="4990" spans="1:183" x14ac:dyDescent="0.3">
      <c r="A4990" t="s">
        <v>66</v>
      </c>
      <c r="B4990" t="s">
        <v>53</v>
      </c>
      <c r="C4990" t="s">
        <v>101</v>
      </c>
      <c r="D4990" s="6">
        <v>44771</v>
      </c>
      <c r="FZ4990">
        <v>0</v>
      </c>
      <c r="GA4990">
        <v>1</v>
      </c>
    </row>
    <row r="4991" spans="1:183" x14ac:dyDescent="0.3">
      <c r="A4991" t="s">
        <v>66</v>
      </c>
      <c r="B4991" t="s">
        <v>53</v>
      </c>
      <c r="C4991" t="s">
        <v>101</v>
      </c>
      <c r="D4991" s="6">
        <v>44789</v>
      </c>
      <c r="FZ4991">
        <v>0</v>
      </c>
      <c r="GA4991">
        <v>1</v>
      </c>
    </row>
    <row r="4992" spans="1:183" x14ac:dyDescent="0.3">
      <c r="A4992" t="s">
        <v>66</v>
      </c>
      <c r="B4992" t="s">
        <v>53</v>
      </c>
      <c r="C4992" t="s">
        <v>101</v>
      </c>
      <c r="D4992" s="6">
        <v>44790</v>
      </c>
      <c r="FZ4992">
        <v>0</v>
      </c>
      <c r="GA4992">
        <v>1</v>
      </c>
    </row>
    <row r="4993" spans="1:183" x14ac:dyDescent="0.3">
      <c r="A4993" t="s">
        <v>66</v>
      </c>
      <c r="B4993" t="s">
        <v>53</v>
      </c>
      <c r="C4993" t="s">
        <v>101</v>
      </c>
      <c r="D4993" s="6">
        <v>44792</v>
      </c>
      <c r="FZ4993">
        <v>0</v>
      </c>
      <c r="GA4993">
        <v>1</v>
      </c>
    </row>
    <row r="4994" spans="1:183" x14ac:dyDescent="0.3">
      <c r="A4994" t="s">
        <v>66</v>
      </c>
      <c r="B4994" t="s">
        <v>53</v>
      </c>
      <c r="C4994" t="s">
        <v>101</v>
      </c>
      <c r="D4994" s="6">
        <v>44806</v>
      </c>
      <c r="FZ4994">
        <v>0</v>
      </c>
      <c r="GA4994">
        <v>1</v>
      </c>
    </row>
    <row r="4995" spans="1:183" x14ac:dyDescent="0.3">
      <c r="A4995" t="s">
        <v>66</v>
      </c>
      <c r="B4995" t="s">
        <v>53</v>
      </c>
      <c r="C4995" t="s">
        <v>101</v>
      </c>
      <c r="D4995" s="6">
        <v>44809</v>
      </c>
      <c r="FZ4995">
        <v>0</v>
      </c>
      <c r="GA4995">
        <v>1</v>
      </c>
    </row>
    <row r="4996" spans="1:183" x14ac:dyDescent="0.3">
      <c r="A4996" t="s">
        <v>66</v>
      </c>
      <c r="B4996" t="s">
        <v>53</v>
      </c>
      <c r="C4996" t="s">
        <v>101</v>
      </c>
      <c r="D4996" s="6">
        <v>44810</v>
      </c>
      <c r="FZ4996">
        <v>0</v>
      </c>
      <c r="GA4996">
        <v>1</v>
      </c>
    </row>
    <row r="4997" spans="1:183" x14ac:dyDescent="0.3">
      <c r="A4997" t="s">
        <v>66</v>
      </c>
      <c r="B4997" t="s">
        <v>53</v>
      </c>
      <c r="C4997" t="s">
        <v>101</v>
      </c>
      <c r="D4997" s="6">
        <v>44811</v>
      </c>
      <c r="FZ4997">
        <v>0</v>
      </c>
      <c r="GA4997">
        <v>1</v>
      </c>
    </row>
    <row r="4998" spans="1:183" x14ac:dyDescent="0.3">
      <c r="A4998" t="s">
        <v>66</v>
      </c>
      <c r="B4998" t="s">
        <v>53</v>
      </c>
      <c r="C4998" t="s">
        <v>101</v>
      </c>
      <c r="D4998" s="6">
        <v>44812</v>
      </c>
      <c r="FZ4998">
        <v>0</v>
      </c>
      <c r="GA4998">
        <v>1</v>
      </c>
    </row>
    <row r="4999" spans="1:183" x14ac:dyDescent="0.3">
      <c r="A4999" t="s">
        <v>66</v>
      </c>
      <c r="B4999" t="s">
        <v>53</v>
      </c>
      <c r="C4999" t="s">
        <v>101</v>
      </c>
      <c r="D4999" s="6">
        <v>44813</v>
      </c>
      <c r="FZ4999">
        <v>0</v>
      </c>
      <c r="GA4999">
        <v>1</v>
      </c>
    </row>
    <row r="5000" spans="1:183" x14ac:dyDescent="0.3">
      <c r="A5000" t="s">
        <v>52</v>
      </c>
      <c r="B5000" t="s">
        <v>53</v>
      </c>
      <c r="C5000" t="s">
        <v>99</v>
      </c>
      <c r="D5000" s="6" t="s">
        <v>299</v>
      </c>
      <c r="E5000" s="46">
        <v>17</v>
      </c>
      <c r="F5000">
        <v>20</v>
      </c>
      <c r="G5000">
        <v>17</v>
      </c>
      <c r="H5000">
        <v>20</v>
      </c>
      <c r="I5000">
        <v>50999</v>
      </c>
      <c r="J5000">
        <v>52332</v>
      </c>
      <c r="K5000">
        <v>1.7982340000000001</v>
      </c>
      <c r="L5000">
        <v>1.5519130000000001</v>
      </c>
      <c r="M5000">
        <v>1.3720270000000001</v>
      </c>
      <c r="N5000">
        <v>1.235285</v>
      </c>
      <c r="O5000">
        <v>1.1376729999999999</v>
      </c>
      <c r="P5000">
        <v>1.092293</v>
      </c>
      <c r="Q5000">
        <v>1.100454</v>
      </c>
      <c r="R5000">
        <v>1.09145</v>
      </c>
      <c r="S5000">
        <v>1.0464549999999999</v>
      </c>
      <c r="T5000">
        <v>1.102954</v>
      </c>
      <c r="U5000">
        <v>1.2374320000000001</v>
      </c>
      <c r="V5000">
        <v>1.4443760000000001</v>
      </c>
      <c r="W5000">
        <v>1.7083390000000001</v>
      </c>
      <c r="X5000">
        <v>1.9803120000000001</v>
      </c>
      <c r="Y5000">
        <v>2.2655270000000001</v>
      </c>
      <c r="Z5000">
        <v>2.5676510000000001</v>
      </c>
      <c r="AA5000">
        <v>2.8065709999999999</v>
      </c>
      <c r="AB5000">
        <v>3.033226</v>
      </c>
      <c r="AC5000">
        <v>3.128533</v>
      </c>
      <c r="AD5000">
        <v>2.9568270000000001</v>
      </c>
      <c r="AE5000">
        <v>2.7506550000000001</v>
      </c>
      <c r="AF5000">
        <v>2.518796</v>
      </c>
      <c r="AG5000">
        <v>2.1666669999999999</v>
      </c>
      <c r="AH5000">
        <v>1.8081389999999999</v>
      </c>
      <c r="AI5000">
        <v>-9.4478000000000006E-2</v>
      </c>
      <c r="AJ5000">
        <v>-7.4528499999999998E-2</v>
      </c>
      <c r="AK5000">
        <v>-4.7058500000000003E-2</v>
      </c>
      <c r="AL5000">
        <v>-2.9727300000000002E-2</v>
      </c>
      <c r="AM5000">
        <v>-1.67432E-2</v>
      </c>
      <c r="AN5000">
        <v>-1.04498E-2</v>
      </c>
      <c r="AO5000">
        <v>-2.1991400000000001E-2</v>
      </c>
      <c r="AP5000">
        <v>-2.1703099999999999E-2</v>
      </c>
      <c r="AQ5000">
        <v>-4.0381599999999997E-2</v>
      </c>
      <c r="AR5000">
        <v>-4.4408299999999998E-2</v>
      </c>
      <c r="AS5000">
        <v>-5.1455399999999998E-2</v>
      </c>
      <c r="AT5000">
        <v>-6.0844000000000002E-2</v>
      </c>
      <c r="AU5000">
        <v>-6.8872799999999998E-2</v>
      </c>
      <c r="AV5000">
        <v>-8.8092599999999993E-2</v>
      </c>
      <c r="AW5000">
        <v>-0.10393479999999999</v>
      </c>
      <c r="AX5000">
        <v>-0.1135688</v>
      </c>
      <c r="AY5000">
        <v>0.20848749999999999</v>
      </c>
      <c r="AZ5000">
        <v>0.33601059999999999</v>
      </c>
      <c r="BA5000">
        <v>0.3279937</v>
      </c>
      <c r="BB5000">
        <v>0.25070310000000001</v>
      </c>
      <c r="BC5000">
        <v>-0.24914049999999999</v>
      </c>
      <c r="BD5000">
        <v>-0.28068949999999998</v>
      </c>
      <c r="BE5000">
        <v>-0.171399</v>
      </c>
      <c r="BF5000">
        <v>-0.1056308</v>
      </c>
      <c r="BG5000">
        <v>-8.8750899999999994E-2</v>
      </c>
      <c r="BH5000">
        <v>-6.9213899999999995E-2</v>
      </c>
      <c r="BI5000">
        <v>-4.2179599999999998E-2</v>
      </c>
      <c r="BJ5000">
        <v>-2.52368E-2</v>
      </c>
      <c r="BK5000">
        <v>-1.2645699999999999E-2</v>
      </c>
      <c r="BL5000">
        <v>-6.6623999999999997E-3</v>
      </c>
      <c r="BM5000">
        <v>-1.8245399999999998E-2</v>
      </c>
      <c r="BN5000">
        <v>-1.7729700000000001E-2</v>
      </c>
      <c r="BO5000">
        <v>-3.6155600000000003E-2</v>
      </c>
      <c r="BP5000">
        <v>-3.9836200000000002E-2</v>
      </c>
      <c r="BQ5000">
        <v>-4.6564899999999999E-2</v>
      </c>
      <c r="BR5000">
        <v>-5.55895E-2</v>
      </c>
      <c r="BS5000">
        <v>-6.3202700000000001E-2</v>
      </c>
      <c r="BT5000">
        <v>-8.2093899999999997E-2</v>
      </c>
      <c r="BU5000">
        <v>-9.7751599999999994E-2</v>
      </c>
      <c r="BV5000">
        <v>-0.10722909999999999</v>
      </c>
      <c r="BW5000">
        <v>0.21474570000000001</v>
      </c>
      <c r="BX5000">
        <v>0.34234429999999999</v>
      </c>
      <c r="BY5000">
        <v>0.33425700000000003</v>
      </c>
      <c r="BZ5000">
        <v>0.25654070000000001</v>
      </c>
      <c r="CA5000">
        <v>-0.2430119</v>
      </c>
      <c r="CB5000">
        <v>-0.27462730000000002</v>
      </c>
      <c r="CC5000">
        <v>-0.16571820000000001</v>
      </c>
      <c r="CD5000">
        <v>-0.1003762</v>
      </c>
      <c r="CE5000">
        <v>-8.4784300000000007E-2</v>
      </c>
      <c r="CF5000">
        <v>-6.5533099999999997E-2</v>
      </c>
      <c r="CG5000">
        <v>-3.8800500000000002E-2</v>
      </c>
      <c r="CH5000">
        <v>-2.21266E-2</v>
      </c>
      <c r="CI5000">
        <v>-9.8078000000000002E-3</v>
      </c>
      <c r="CJ5000">
        <v>-4.0391999999999997E-3</v>
      </c>
      <c r="CK5000">
        <v>-1.5651000000000002E-2</v>
      </c>
      <c r="CL5000">
        <v>-1.4977799999999999E-2</v>
      </c>
      <c r="CM5000">
        <v>-3.32287E-2</v>
      </c>
      <c r="CN5000">
        <v>-3.6669599999999997E-2</v>
      </c>
      <c r="CO5000">
        <v>-4.3177800000000002E-2</v>
      </c>
      <c r="CP5000">
        <v>-5.1950299999999998E-2</v>
      </c>
      <c r="CQ5000">
        <v>-5.9275599999999998E-2</v>
      </c>
      <c r="CR5000">
        <v>-7.7939099999999997E-2</v>
      </c>
      <c r="CS5000">
        <v>-9.3469099999999999E-2</v>
      </c>
      <c r="CT5000">
        <v>-0.1028382</v>
      </c>
      <c r="CU5000">
        <v>0.2190801</v>
      </c>
      <c r="CV5000">
        <v>0.34673110000000001</v>
      </c>
      <c r="CW5000">
        <v>0.33859499999999998</v>
      </c>
      <c r="CX5000">
        <v>0.26058389999999998</v>
      </c>
      <c r="CY5000">
        <v>-0.23876720000000001</v>
      </c>
      <c r="CZ5000">
        <v>-0.27042870000000002</v>
      </c>
      <c r="DA5000">
        <v>-0.1617837</v>
      </c>
      <c r="DB5000">
        <v>-9.6736799999999998E-2</v>
      </c>
      <c r="DC5000">
        <v>-8.0817700000000006E-2</v>
      </c>
      <c r="DD5000">
        <v>-6.1852200000000003E-2</v>
      </c>
      <c r="DE5000">
        <v>-3.5421399999999999E-2</v>
      </c>
      <c r="DF5000">
        <v>-1.9016499999999999E-2</v>
      </c>
      <c r="DG5000">
        <v>-6.9699000000000002E-3</v>
      </c>
      <c r="DH5000">
        <v>-1.4161E-3</v>
      </c>
      <c r="DI5000">
        <v>-1.30565E-2</v>
      </c>
      <c r="DJ5000">
        <v>-1.22259E-2</v>
      </c>
      <c r="DK5000">
        <v>-3.03018E-2</v>
      </c>
      <c r="DL5000">
        <v>-3.3502999999999998E-2</v>
      </c>
      <c r="DM5000">
        <v>-3.9790600000000002E-2</v>
      </c>
      <c r="DN5000">
        <v>-4.8311100000000003E-2</v>
      </c>
      <c r="DO5000">
        <v>-5.5348500000000002E-2</v>
      </c>
      <c r="DP5000">
        <v>-7.37844E-2</v>
      </c>
      <c r="DQ5000">
        <v>-8.9186600000000005E-2</v>
      </c>
      <c r="DR5000">
        <v>-9.8447300000000001E-2</v>
      </c>
      <c r="DS5000">
        <v>0.22341449999999999</v>
      </c>
      <c r="DT5000">
        <v>0.35111779999999998</v>
      </c>
      <c r="DU5000">
        <v>0.34293299999999999</v>
      </c>
      <c r="DV5000">
        <v>0.264627</v>
      </c>
      <c r="DW5000">
        <v>-0.23452249999999999</v>
      </c>
      <c r="DX5000">
        <v>-0.26623010000000003</v>
      </c>
      <c r="DY5000">
        <v>-0.1578492</v>
      </c>
      <c r="DZ5000">
        <v>-9.30975E-2</v>
      </c>
      <c r="EA5000">
        <v>-7.5090599999999993E-2</v>
      </c>
      <c r="EB5000">
        <v>-5.65376E-2</v>
      </c>
      <c r="EC5000">
        <v>-3.05425E-2</v>
      </c>
      <c r="ED5000">
        <v>-1.45259E-2</v>
      </c>
      <c r="EE5000">
        <v>-2.8724000000000002E-3</v>
      </c>
      <c r="EF5000">
        <v>2.3714000000000001E-3</v>
      </c>
      <c r="EG5000">
        <v>-9.3104999999999993E-3</v>
      </c>
      <c r="EH5000">
        <v>-8.2524999999999994E-3</v>
      </c>
      <c r="EI5000">
        <v>-2.6075899999999999E-2</v>
      </c>
      <c r="EJ5000">
        <v>-2.8930899999999999E-2</v>
      </c>
      <c r="EK5000">
        <v>-3.4900100000000003E-2</v>
      </c>
      <c r="EL5000">
        <v>-4.30566E-2</v>
      </c>
      <c r="EM5000">
        <v>-4.9678300000000002E-2</v>
      </c>
      <c r="EN5000">
        <v>-6.7785600000000001E-2</v>
      </c>
      <c r="EO5000">
        <v>-8.3003300000000002E-2</v>
      </c>
      <c r="EP5000">
        <v>-9.2107599999999998E-2</v>
      </c>
      <c r="EQ5000">
        <v>0.22967270000000001</v>
      </c>
      <c r="ER5000">
        <v>0.35745149999999998</v>
      </c>
      <c r="ES5000">
        <v>0.34919630000000002</v>
      </c>
      <c r="ET5000">
        <v>0.2704647</v>
      </c>
      <c r="EU5000">
        <v>-0.22839390000000001</v>
      </c>
      <c r="EV5000">
        <v>-0.26016800000000001</v>
      </c>
      <c r="EW5000">
        <v>-0.15216840000000001</v>
      </c>
      <c r="EX5000">
        <v>-8.7842799999999999E-2</v>
      </c>
      <c r="EY5000">
        <v>81.635639999999995</v>
      </c>
      <c r="EZ5000">
        <v>80.133769999999998</v>
      </c>
      <c r="FA5000">
        <v>78.498419999999996</v>
      </c>
      <c r="FB5000">
        <v>77.739949999999993</v>
      </c>
      <c r="FC5000">
        <v>76.589939999999999</v>
      </c>
      <c r="FD5000">
        <v>75.239710000000002</v>
      </c>
      <c r="FE5000">
        <v>74.610690000000005</v>
      </c>
      <c r="FF5000">
        <v>75.533550000000005</v>
      </c>
      <c r="FG5000">
        <v>80.059550000000002</v>
      </c>
      <c r="FH5000">
        <v>85.124440000000007</v>
      </c>
      <c r="FI5000">
        <v>89.760679999999994</v>
      </c>
      <c r="FJ5000">
        <v>93.746080000000006</v>
      </c>
      <c r="FK5000">
        <v>97.452330000000003</v>
      </c>
      <c r="FL5000">
        <v>100.51349999999999</v>
      </c>
      <c r="FM5000">
        <v>102.42619999999999</v>
      </c>
      <c r="FN5000">
        <v>103.33750000000001</v>
      </c>
      <c r="FO5000">
        <v>103.1823</v>
      </c>
      <c r="FP5000">
        <v>101.3763</v>
      </c>
      <c r="FQ5000">
        <v>96.770539999999997</v>
      </c>
      <c r="FR5000">
        <v>90.970889999999997</v>
      </c>
      <c r="FS5000">
        <v>87.177430000000001</v>
      </c>
      <c r="FT5000">
        <v>85.222430000000003</v>
      </c>
      <c r="FU5000">
        <v>82.892039999999994</v>
      </c>
      <c r="FV5000">
        <v>80.898470000000003</v>
      </c>
      <c r="FW5000">
        <v>8.0096899999999999E-2</v>
      </c>
      <c r="FX5000">
        <v>4.0787000000000002E-3</v>
      </c>
      <c r="FY5000">
        <v>4.0787000000000002E-3</v>
      </c>
      <c r="FZ5000">
        <v>0</v>
      </c>
      <c r="GA5000">
        <v>0</v>
      </c>
    </row>
    <row r="5001" spans="1:183" x14ac:dyDescent="0.3">
      <c r="A5001" t="s">
        <v>52</v>
      </c>
      <c r="B5001" t="s">
        <v>53</v>
      </c>
      <c r="C5001" t="s">
        <v>100</v>
      </c>
      <c r="D5001" s="6" t="s">
        <v>299</v>
      </c>
      <c r="E5001" s="46">
        <v>17</v>
      </c>
      <c r="F5001">
        <v>20</v>
      </c>
      <c r="G5001">
        <v>17</v>
      </c>
      <c r="H5001">
        <v>20</v>
      </c>
      <c r="I5001">
        <v>13322</v>
      </c>
      <c r="J5001">
        <v>13360</v>
      </c>
      <c r="K5001">
        <v>1.9147449999999999</v>
      </c>
      <c r="L5001">
        <v>1.6656359999999999</v>
      </c>
      <c r="M5001">
        <v>1.4626760000000001</v>
      </c>
      <c r="N5001">
        <v>1.315591</v>
      </c>
      <c r="O5001">
        <v>1.204952</v>
      </c>
      <c r="P5001">
        <v>1.1436329999999999</v>
      </c>
      <c r="Q5001">
        <v>1.1429149999999999</v>
      </c>
      <c r="R5001">
        <v>1.140997</v>
      </c>
      <c r="S5001">
        <v>1.1158729999999999</v>
      </c>
      <c r="T5001">
        <v>1.2112609999999999</v>
      </c>
      <c r="U5001">
        <v>1.3886130000000001</v>
      </c>
      <c r="V5001">
        <v>1.6403490000000001</v>
      </c>
      <c r="W5001">
        <v>1.9609859999999999</v>
      </c>
      <c r="X5001">
        <v>2.2788149999999998</v>
      </c>
      <c r="Y5001">
        <v>2.5918070000000002</v>
      </c>
      <c r="Z5001">
        <v>2.9215399999999998</v>
      </c>
      <c r="AA5001">
        <v>3.1806160000000001</v>
      </c>
      <c r="AB5001">
        <v>3.3989980000000002</v>
      </c>
      <c r="AC5001">
        <v>3.4338030000000002</v>
      </c>
      <c r="AD5001">
        <v>3.2196389999999999</v>
      </c>
      <c r="AE5001">
        <v>2.9892020000000001</v>
      </c>
      <c r="AF5001">
        <v>2.7294710000000002</v>
      </c>
      <c r="AG5001">
        <v>2.3501729999999998</v>
      </c>
      <c r="AH5001">
        <v>1.9810680000000001</v>
      </c>
      <c r="AI5001">
        <v>-9.3882699999999999E-2</v>
      </c>
      <c r="AJ5001">
        <v>-6.1871700000000002E-2</v>
      </c>
      <c r="AK5001">
        <v>-4.2417000000000003E-2</v>
      </c>
      <c r="AL5001">
        <v>-2.3138499999999999E-2</v>
      </c>
      <c r="AM5001">
        <v>-1.6677899999999999E-2</v>
      </c>
      <c r="AN5001">
        <v>-1.67788E-2</v>
      </c>
      <c r="AO5001">
        <v>-1.0975800000000001E-2</v>
      </c>
      <c r="AP5001">
        <v>-9.6909000000000006E-3</v>
      </c>
      <c r="AQ5001">
        <v>-3.0899800000000002E-2</v>
      </c>
      <c r="AR5001">
        <v>-3.3781400000000003E-2</v>
      </c>
      <c r="AS5001">
        <v>-6.23499E-2</v>
      </c>
      <c r="AT5001">
        <v>-5.8457700000000001E-2</v>
      </c>
      <c r="AU5001">
        <v>-5.3287300000000003E-2</v>
      </c>
      <c r="AV5001">
        <v>-7.0789299999999999E-2</v>
      </c>
      <c r="AW5001">
        <v>-0.1054146</v>
      </c>
      <c r="AX5001">
        <v>-8.4599099999999997E-2</v>
      </c>
      <c r="AY5001">
        <v>0.43744050000000001</v>
      </c>
      <c r="AZ5001">
        <v>0.40512599999999999</v>
      </c>
      <c r="BA5001">
        <v>0.33609939999999999</v>
      </c>
      <c r="BB5001">
        <v>0.21423970000000001</v>
      </c>
      <c r="BC5001">
        <v>-0.31244080000000002</v>
      </c>
      <c r="BD5001">
        <v>-0.25539410000000001</v>
      </c>
      <c r="BE5001">
        <v>-0.19579340000000001</v>
      </c>
      <c r="BF5001">
        <v>-0.12715969999999999</v>
      </c>
      <c r="BG5001">
        <v>-8.3688600000000002E-2</v>
      </c>
      <c r="BH5001">
        <v>-5.2377199999999999E-2</v>
      </c>
      <c r="BI5001">
        <v>-3.3597799999999997E-2</v>
      </c>
      <c r="BJ5001">
        <v>-1.49491E-2</v>
      </c>
      <c r="BK5001">
        <v>-9.1880999999999994E-3</v>
      </c>
      <c r="BL5001">
        <v>-9.9316000000000005E-3</v>
      </c>
      <c r="BM5001">
        <v>-4.0948E-3</v>
      </c>
      <c r="BN5001">
        <v>-2.2718E-3</v>
      </c>
      <c r="BO5001">
        <v>-2.29076E-2</v>
      </c>
      <c r="BP5001">
        <v>-2.50785E-2</v>
      </c>
      <c r="BQ5001">
        <v>-5.2894099999999999E-2</v>
      </c>
      <c r="BR5001">
        <v>-4.83496E-2</v>
      </c>
      <c r="BS5001">
        <v>-4.2551400000000003E-2</v>
      </c>
      <c r="BT5001">
        <v>-5.9384100000000002E-2</v>
      </c>
      <c r="BU5001">
        <v>-9.3823500000000004E-2</v>
      </c>
      <c r="BV5001">
        <v>-7.2984400000000005E-2</v>
      </c>
      <c r="BW5001">
        <v>0.4492004</v>
      </c>
      <c r="BX5001">
        <v>0.41709220000000002</v>
      </c>
      <c r="BY5001">
        <v>0.34774969999999999</v>
      </c>
      <c r="BZ5001">
        <v>0.22517709999999999</v>
      </c>
      <c r="CA5001">
        <v>-0.30126819999999999</v>
      </c>
      <c r="CB5001">
        <v>-0.24450810000000001</v>
      </c>
      <c r="CC5001">
        <v>-0.18547540000000001</v>
      </c>
      <c r="CD5001">
        <v>-0.1175245</v>
      </c>
      <c r="CE5001">
        <v>-7.6628199999999994E-2</v>
      </c>
      <c r="CF5001">
        <v>-4.5801399999999999E-2</v>
      </c>
      <c r="CG5001">
        <v>-2.7489699999999999E-2</v>
      </c>
      <c r="CH5001">
        <v>-9.2771999999999993E-3</v>
      </c>
      <c r="CI5001">
        <v>-4.0007999999999997E-3</v>
      </c>
      <c r="CJ5001">
        <v>-5.1891999999999997E-3</v>
      </c>
      <c r="CK5001">
        <v>6.7100000000000005E-4</v>
      </c>
      <c r="CL5001">
        <v>2.8666E-3</v>
      </c>
      <c r="CM5001">
        <v>-1.73723E-2</v>
      </c>
      <c r="CN5001">
        <v>-1.9050899999999999E-2</v>
      </c>
      <c r="CO5001">
        <v>-4.63451E-2</v>
      </c>
      <c r="CP5001">
        <v>-4.1348799999999998E-2</v>
      </c>
      <c r="CQ5001">
        <v>-3.5115800000000003E-2</v>
      </c>
      <c r="CR5001">
        <v>-5.1485000000000003E-2</v>
      </c>
      <c r="CS5001">
        <v>-8.57956E-2</v>
      </c>
      <c r="CT5001">
        <v>-6.4939999999999998E-2</v>
      </c>
      <c r="CU5001">
        <v>0.45734520000000001</v>
      </c>
      <c r="CV5001">
        <v>0.42537999999999998</v>
      </c>
      <c r="CW5001">
        <v>0.35581869999999999</v>
      </c>
      <c r="CX5001">
        <v>0.2327523</v>
      </c>
      <c r="CY5001">
        <v>-0.29353010000000002</v>
      </c>
      <c r="CZ5001">
        <v>-0.2369685</v>
      </c>
      <c r="DA5001">
        <v>-0.17832919999999999</v>
      </c>
      <c r="DB5001">
        <v>-0.1108512</v>
      </c>
      <c r="DC5001">
        <v>-6.9567799999999999E-2</v>
      </c>
      <c r="DD5001">
        <v>-3.9225700000000002E-2</v>
      </c>
      <c r="DE5001">
        <v>-2.1381500000000001E-2</v>
      </c>
      <c r="DF5001">
        <v>-3.6053000000000001E-3</v>
      </c>
      <c r="DG5001">
        <v>1.1865999999999999E-3</v>
      </c>
      <c r="DH5001">
        <v>-4.4680000000000002E-4</v>
      </c>
      <c r="DI5001">
        <v>5.4367E-3</v>
      </c>
      <c r="DJ5001">
        <v>8.005E-3</v>
      </c>
      <c r="DK5001">
        <v>-1.1836899999999999E-2</v>
      </c>
      <c r="DL5001">
        <v>-1.30233E-2</v>
      </c>
      <c r="DM5001">
        <v>-3.9796100000000001E-2</v>
      </c>
      <c r="DN5001">
        <v>-3.4347999999999997E-2</v>
      </c>
      <c r="DO5001">
        <v>-2.7680099999999999E-2</v>
      </c>
      <c r="DP5001">
        <v>-4.3585800000000001E-2</v>
      </c>
      <c r="DQ5001">
        <v>-7.7767600000000006E-2</v>
      </c>
      <c r="DR5001">
        <v>-5.68957E-2</v>
      </c>
      <c r="DS5001">
        <v>0.46549010000000002</v>
      </c>
      <c r="DT5001">
        <v>0.43366779999999999</v>
      </c>
      <c r="DU5001">
        <v>0.36388769999999998</v>
      </c>
      <c r="DV5001">
        <v>0.2403275</v>
      </c>
      <c r="DW5001">
        <v>-0.28579199999999999</v>
      </c>
      <c r="DX5001">
        <v>-0.22942879999999999</v>
      </c>
      <c r="DY5001">
        <v>-0.171183</v>
      </c>
      <c r="DZ5001">
        <v>-0.1041779</v>
      </c>
      <c r="EA5001">
        <v>-5.9373799999999997E-2</v>
      </c>
      <c r="EB5001">
        <v>-2.9731199999999999E-2</v>
      </c>
      <c r="EC5001">
        <v>-1.25624E-2</v>
      </c>
      <c r="ED5001">
        <v>4.5840999999999998E-3</v>
      </c>
      <c r="EE5001">
        <v>8.6764000000000008E-3</v>
      </c>
      <c r="EF5001">
        <v>6.4004999999999999E-3</v>
      </c>
      <c r="EG5001">
        <v>1.2317699999999999E-2</v>
      </c>
      <c r="EH5001">
        <v>1.5424E-2</v>
      </c>
      <c r="EI5001">
        <v>-3.8446999999999999E-3</v>
      </c>
      <c r="EJ5001">
        <v>-4.3204000000000003E-3</v>
      </c>
      <c r="EK5001">
        <v>-3.03404E-2</v>
      </c>
      <c r="EL5001">
        <v>-2.4239900000000002E-2</v>
      </c>
      <c r="EM5001">
        <v>-1.69442E-2</v>
      </c>
      <c r="EN5001">
        <v>-3.21807E-2</v>
      </c>
      <c r="EO5001">
        <v>-6.6176499999999999E-2</v>
      </c>
      <c r="EP5001">
        <v>-4.5280899999999999E-2</v>
      </c>
      <c r="EQ5001">
        <v>0.47725000000000001</v>
      </c>
      <c r="ER5001">
        <v>0.44563409999999998</v>
      </c>
      <c r="ES5001">
        <v>0.37553809999999999</v>
      </c>
      <c r="ET5001">
        <v>0.25126490000000001</v>
      </c>
      <c r="EU5001">
        <v>-0.27461940000000001</v>
      </c>
      <c r="EV5001">
        <v>-0.21854280000000001</v>
      </c>
      <c r="EW5001">
        <v>-0.16086500000000001</v>
      </c>
      <c r="EX5001">
        <v>-9.4542699999999993E-2</v>
      </c>
      <c r="EY5001">
        <v>86.987719999999996</v>
      </c>
      <c r="EZ5001">
        <v>85.177930000000003</v>
      </c>
      <c r="FA5001">
        <v>83.082890000000006</v>
      </c>
      <c r="FB5001">
        <v>82.259370000000004</v>
      </c>
      <c r="FC5001">
        <v>80.891919999999999</v>
      </c>
      <c r="FD5001">
        <v>79.006969999999995</v>
      </c>
      <c r="FE5001">
        <v>78.502780000000001</v>
      </c>
      <c r="FF5001">
        <v>78.913740000000004</v>
      </c>
      <c r="FG5001">
        <v>83.267009999999999</v>
      </c>
      <c r="FH5001">
        <v>88.64134</v>
      </c>
      <c r="FI5001">
        <v>93.637619999999998</v>
      </c>
      <c r="FJ5001">
        <v>97.513689999999997</v>
      </c>
      <c r="FK5001">
        <v>100.9006</v>
      </c>
      <c r="FL5001">
        <v>103.4913</v>
      </c>
      <c r="FM5001">
        <v>105.24760000000001</v>
      </c>
      <c r="FN5001">
        <v>106.5018</v>
      </c>
      <c r="FO5001">
        <v>106.41800000000001</v>
      </c>
      <c r="FP5001">
        <v>104.8652</v>
      </c>
      <c r="FQ5001">
        <v>101.47580000000001</v>
      </c>
      <c r="FR5001">
        <v>96.68571</v>
      </c>
      <c r="FS5001">
        <v>93.328379999999996</v>
      </c>
      <c r="FT5001">
        <v>91.26688</v>
      </c>
      <c r="FU5001">
        <v>88.999319999999997</v>
      </c>
      <c r="FV5001">
        <v>86.210170000000005</v>
      </c>
      <c r="FW5001">
        <v>0.14692649999999999</v>
      </c>
      <c r="FX5001">
        <v>7.6502999999999996E-3</v>
      </c>
      <c r="FY5001">
        <v>7.6502999999999996E-3</v>
      </c>
      <c r="FZ5001">
        <v>0</v>
      </c>
      <c r="GA5001">
        <v>0</v>
      </c>
    </row>
    <row r="5002" spans="1:183" x14ac:dyDescent="0.3">
      <c r="A5002" t="s">
        <v>52</v>
      </c>
      <c r="B5002" t="s">
        <v>53</v>
      </c>
      <c r="C5002" t="s">
        <v>54</v>
      </c>
      <c r="D5002" s="6" t="s">
        <v>299</v>
      </c>
      <c r="E5002" s="46">
        <v>17</v>
      </c>
      <c r="F5002">
        <v>20</v>
      </c>
      <c r="G5002">
        <v>17</v>
      </c>
      <c r="H5002">
        <v>20</v>
      </c>
      <c r="I5002">
        <v>64550</v>
      </c>
      <c r="J5002">
        <v>65923</v>
      </c>
      <c r="K5002">
        <v>1.822546</v>
      </c>
      <c r="L5002">
        <v>1.5754490000000001</v>
      </c>
      <c r="M5002">
        <v>1.3903289999999999</v>
      </c>
      <c r="N5002">
        <v>1.251601</v>
      </c>
      <c r="O5002">
        <v>1.151608</v>
      </c>
      <c r="P5002">
        <v>1.10293</v>
      </c>
      <c r="Q5002">
        <v>1.1095630000000001</v>
      </c>
      <c r="R5002">
        <v>1.102201</v>
      </c>
      <c r="S5002">
        <v>1.061023</v>
      </c>
      <c r="T5002">
        <v>1.124933</v>
      </c>
      <c r="U5002">
        <v>1.26834</v>
      </c>
      <c r="V5002">
        <v>1.485357</v>
      </c>
      <c r="W5002">
        <v>1.760937</v>
      </c>
      <c r="X5002">
        <v>2.0417730000000001</v>
      </c>
      <c r="Y5002">
        <v>2.3336749999999999</v>
      </c>
      <c r="Z5002">
        <v>2.6406960000000002</v>
      </c>
      <c r="AA5002">
        <v>2.8827560000000001</v>
      </c>
      <c r="AB5002">
        <v>3.1066229999999999</v>
      </c>
      <c r="AC5002">
        <v>3.189886</v>
      </c>
      <c r="AD5002">
        <v>3.0114339999999999</v>
      </c>
      <c r="AE5002">
        <v>2.801069</v>
      </c>
      <c r="AF5002">
        <v>2.5636260000000002</v>
      </c>
      <c r="AG5002">
        <v>2.2050930000000002</v>
      </c>
      <c r="AH5002">
        <v>1.8440430000000001</v>
      </c>
      <c r="AI5002">
        <v>-9.05445E-2</v>
      </c>
      <c r="AJ5002">
        <v>-6.8850700000000001E-2</v>
      </c>
      <c r="AK5002">
        <v>-4.37402E-2</v>
      </c>
      <c r="AL5002">
        <v>-2.6360600000000001E-2</v>
      </c>
      <c r="AM5002">
        <v>-1.44101E-2</v>
      </c>
      <c r="AN5002">
        <v>-9.6664999999999997E-3</v>
      </c>
      <c r="AO5002">
        <v>-1.72543E-2</v>
      </c>
      <c r="AP5002">
        <v>-1.6649000000000001E-2</v>
      </c>
      <c r="AQ5002">
        <v>-3.6156500000000001E-2</v>
      </c>
      <c r="AR5002">
        <v>-4.0167399999999999E-2</v>
      </c>
      <c r="AS5002">
        <v>-5.1487999999999999E-2</v>
      </c>
      <c r="AT5002">
        <v>-5.6700300000000002E-2</v>
      </c>
      <c r="AU5002">
        <v>-6.17435E-2</v>
      </c>
      <c r="AV5002">
        <v>-8.0842600000000001E-2</v>
      </c>
      <c r="AW5002">
        <v>-9.9237500000000006E-2</v>
      </c>
      <c r="AX5002">
        <v>-0.10346909999999999</v>
      </c>
      <c r="AY5002">
        <v>0.25807580000000002</v>
      </c>
      <c r="AZ5002">
        <v>0.3507517</v>
      </c>
      <c r="BA5002">
        <v>0.3307966</v>
      </c>
      <c r="BB5002">
        <v>0.24607480000000001</v>
      </c>
      <c r="BC5002">
        <v>-0.25733660000000003</v>
      </c>
      <c r="BD5002">
        <v>-0.27045469999999999</v>
      </c>
      <c r="BE5002">
        <v>-0.17291580000000001</v>
      </c>
      <c r="BF5002">
        <v>-0.10714849999999999</v>
      </c>
      <c r="BG5002">
        <v>-8.5536899999999999E-2</v>
      </c>
      <c r="BH5002">
        <v>-6.4199800000000001E-2</v>
      </c>
      <c r="BI5002">
        <v>-3.9461200000000002E-2</v>
      </c>
      <c r="BJ5002">
        <v>-2.24146E-2</v>
      </c>
      <c r="BK5002">
        <v>-1.08059E-2</v>
      </c>
      <c r="BL5002">
        <v>-6.3435999999999996E-3</v>
      </c>
      <c r="BM5002">
        <v>-1.39545E-2</v>
      </c>
      <c r="BN5002">
        <v>-1.31383E-2</v>
      </c>
      <c r="BO5002">
        <v>-3.2416899999999998E-2</v>
      </c>
      <c r="BP5002">
        <v>-3.6117799999999999E-2</v>
      </c>
      <c r="BQ5002">
        <v>-4.7143299999999999E-2</v>
      </c>
      <c r="BR5002">
        <v>-5.2036800000000001E-2</v>
      </c>
      <c r="BS5002">
        <v>-5.6729000000000002E-2</v>
      </c>
      <c r="BT5002">
        <v>-7.5532199999999994E-2</v>
      </c>
      <c r="BU5002">
        <v>-9.3784099999999995E-2</v>
      </c>
      <c r="BV5002">
        <v>-9.7902400000000001E-2</v>
      </c>
      <c r="BW5002">
        <v>0.26361669999999998</v>
      </c>
      <c r="BX5002">
        <v>0.35636420000000002</v>
      </c>
      <c r="BY5002">
        <v>0.3363274</v>
      </c>
      <c r="BZ5002">
        <v>0.25123590000000001</v>
      </c>
      <c r="CA5002">
        <v>-0.25194909999999998</v>
      </c>
      <c r="CB5002">
        <v>-0.2651462</v>
      </c>
      <c r="CC5002">
        <v>-0.16792799999999999</v>
      </c>
      <c r="CD5002">
        <v>-0.10252790000000001</v>
      </c>
      <c r="CE5002">
        <v>-8.2068699999999994E-2</v>
      </c>
      <c r="CF5002">
        <v>-6.0978600000000001E-2</v>
      </c>
      <c r="CG5002">
        <v>-3.6497500000000002E-2</v>
      </c>
      <c r="CH5002">
        <v>-1.96816E-2</v>
      </c>
      <c r="CI5002">
        <v>-8.3096999999999997E-3</v>
      </c>
      <c r="CJ5002">
        <v>-4.0420999999999999E-3</v>
      </c>
      <c r="CK5002">
        <v>-1.1669000000000001E-2</v>
      </c>
      <c r="CL5002">
        <v>-1.07069E-2</v>
      </c>
      <c r="CM5002">
        <v>-2.98269E-2</v>
      </c>
      <c r="CN5002">
        <v>-3.3313099999999998E-2</v>
      </c>
      <c r="CO5002">
        <v>-4.4134199999999998E-2</v>
      </c>
      <c r="CP5002">
        <v>-4.88069E-2</v>
      </c>
      <c r="CQ5002">
        <v>-5.3255999999999998E-2</v>
      </c>
      <c r="CR5002">
        <v>-7.1854299999999996E-2</v>
      </c>
      <c r="CS5002">
        <v>-9.0007100000000007E-2</v>
      </c>
      <c r="CT5002">
        <v>-9.4047000000000006E-2</v>
      </c>
      <c r="CU5002">
        <v>0.26745439999999998</v>
      </c>
      <c r="CV5002">
        <v>0.3602514</v>
      </c>
      <c r="CW5002">
        <v>0.34015800000000002</v>
      </c>
      <c r="CX5002">
        <v>0.2548105</v>
      </c>
      <c r="CY5002">
        <v>-0.24821770000000001</v>
      </c>
      <c r="CZ5002">
        <v>-0.26146950000000002</v>
      </c>
      <c r="DA5002">
        <v>-0.16447339999999999</v>
      </c>
      <c r="DB5002">
        <v>-9.9327700000000005E-2</v>
      </c>
      <c r="DC5002">
        <v>-7.8600500000000004E-2</v>
      </c>
      <c r="DD5002">
        <v>-5.77574E-2</v>
      </c>
      <c r="DE5002">
        <v>-3.3533899999999998E-2</v>
      </c>
      <c r="DF5002">
        <v>-1.6948600000000001E-2</v>
      </c>
      <c r="DG5002">
        <v>-5.8133999999999998E-3</v>
      </c>
      <c r="DH5002">
        <v>-1.7407E-3</v>
      </c>
      <c r="DI5002">
        <v>-9.3836000000000006E-3</v>
      </c>
      <c r="DJ5002">
        <v>-8.2754000000000005E-3</v>
      </c>
      <c r="DK5002">
        <v>-2.7236900000000001E-2</v>
      </c>
      <c r="DL5002">
        <v>-3.0508299999999999E-2</v>
      </c>
      <c r="DM5002">
        <v>-4.1125200000000001E-2</v>
      </c>
      <c r="DN5002">
        <v>-4.5576999999999999E-2</v>
      </c>
      <c r="DO5002">
        <v>-4.9783000000000001E-2</v>
      </c>
      <c r="DP5002">
        <v>-6.8176399999999998E-2</v>
      </c>
      <c r="DQ5002">
        <v>-8.6230100000000004E-2</v>
      </c>
      <c r="DR5002">
        <v>-9.0191499999999994E-2</v>
      </c>
      <c r="DS5002">
        <v>0.27129199999999998</v>
      </c>
      <c r="DT5002">
        <v>0.36413859999999998</v>
      </c>
      <c r="DU5002">
        <v>0.34398859999999998</v>
      </c>
      <c r="DV5002">
        <v>0.25838499999999998</v>
      </c>
      <c r="DW5002">
        <v>-0.24448629999999999</v>
      </c>
      <c r="DX5002">
        <v>-0.25779289999999999</v>
      </c>
      <c r="DY5002">
        <v>-0.16101879999999999</v>
      </c>
      <c r="DZ5002">
        <v>-9.6127500000000005E-2</v>
      </c>
      <c r="EA5002">
        <v>-7.3593000000000006E-2</v>
      </c>
      <c r="EB5002">
        <v>-5.3106500000000001E-2</v>
      </c>
      <c r="EC5002">
        <v>-2.92549E-2</v>
      </c>
      <c r="ED5002">
        <v>-1.30025E-2</v>
      </c>
      <c r="EE5002">
        <v>-2.2092000000000001E-3</v>
      </c>
      <c r="EF5002">
        <v>1.5823E-3</v>
      </c>
      <c r="EG5002">
        <v>-6.0838000000000003E-3</v>
      </c>
      <c r="EH5002">
        <v>-4.7647999999999996E-3</v>
      </c>
      <c r="EI5002">
        <v>-2.3497299999999999E-2</v>
      </c>
      <c r="EJ5002">
        <v>-2.6458700000000002E-2</v>
      </c>
      <c r="EK5002">
        <v>-3.6780500000000001E-2</v>
      </c>
      <c r="EL5002">
        <v>-4.0913499999999998E-2</v>
      </c>
      <c r="EM5002">
        <v>-4.4768599999999999E-2</v>
      </c>
      <c r="EN5002">
        <v>-6.2866000000000005E-2</v>
      </c>
      <c r="EO5002">
        <v>-8.0776799999999996E-2</v>
      </c>
      <c r="EP5002">
        <v>-8.46248E-2</v>
      </c>
      <c r="EQ5002">
        <v>0.276833</v>
      </c>
      <c r="ER5002">
        <v>0.3697511</v>
      </c>
      <c r="ES5002">
        <v>0.34951939999999998</v>
      </c>
      <c r="ET5002">
        <v>0.26354620000000001</v>
      </c>
      <c r="EU5002">
        <v>-0.2390988</v>
      </c>
      <c r="EV5002">
        <v>-0.25248429999999999</v>
      </c>
      <c r="EW5002">
        <v>-0.1560309</v>
      </c>
      <c r="EX5002">
        <v>-9.1506900000000002E-2</v>
      </c>
      <c r="EY5002">
        <v>82.756069999999994</v>
      </c>
      <c r="EZ5002">
        <v>81.190089999999998</v>
      </c>
      <c r="FA5002">
        <v>79.458799999999997</v>
      </c>
      <c r="FB5002">
        <v>78.688190000000006</v>
      </c>
      <c r="FC5002">
        <v>77.49342</v>
      </c>
      <c r="FD5002">
        <v>76.030720000000002</v>
      </c>
      <c r="FE5002">
        <v>75.427520000000001</v>
      </c>
      <c r="FF5002">
        <v>76.242069999999998</v>
      </c>
      <c r="FG5002">
        <v>80.731430000000003</v>
      </c>
      <c r="FH5002">
        <v>85.861199999999997</v>
      </c>
      <c r="FI5002">
        <v>90.571749999999994</v>
      </c>
      <c r="FJ5002">
        <v>94.533699999999996</v>
      </c>
      <c r="FK5002">
        <v>98.173230000000004</v>
      </c>
      <c r="FL5002">
        <v>101.136</v>
      </c>
      <c r="FM5002">
        <v>103.0163</v>
      </c>
      <c r="FN5002">
        <v>103.9991</v>
      </c>
      <c r="FO5002">
        <v>103.8599</v>
      </c>
      <c r="FP5002">
        <v>102.108</v>
      </c>
      <c r="FQ5002">
        <v>97.757099999999994</v>
      </c>
      <c r="FR5002">
        <v>92.168310000000005</v>
      </c>
      <c r="FS5002">
        <v>88.465389999999999</v>
      </c>
      <c r="FT5002">
        <v>86.487740000000002</v>
      </c>
      <c r="FU5002">
        <v>84.170060000000007</v>
      </c>
      <c r="FV5002">
        <v>82.009839999999997</v>
      </c>
      <c r="FW5002">
        <v>7.0547499999999999E-2</v>
      </c>
      <c r="FX5002">
        <v>3.6083999999999999E-3</v>
      </c>
      <c r="FY5002">
        <v>3.6083999999999999E-3</v>
      </c>
      <c r="FZ5002">
        <v>0</v>
      </c>
      <c r="GA5002">
        <v>0</v>
      </c>
    </row>
    <row r="5003" spans="1:183" x14ac:dyDescent="0.3">
      <c r="A5003" t="s">
        <v>52</v>
      </c>
      <c r="B5003" t="s">
        <v>53</v>
      </c>
      <c r="C5003" t="s">
        <v>95</v>
      </c>
      <c r="D5003" s="6" t="s">
        <v>299</v>
      </c>
      <c r="E5003" s="46">
        <v>17</v>
      </c>
      <c r="F5003">
        <v>20</v>
      </c>
      <c r="G5003">
        <v>17</v>
      </c>
      <c r="H5003">
        <v>20</v>
      </c>
      <c r="I5003">
        <v>20168</v>
      </c>
      <c r="J5003">
        <v>20356</v>
      </c>
      <c r="K5003">
        <v>1.7855909999999999</v>
      </c>
      <c r="L5003">
        <v>1.5468189999999999</v>
      </c>
      <c r="M5003">
        <v>1.356187</v>
      </c>
      <c r="N5003">
        <v>1.2149399999999999</v>
      </c>
      <c r="O5003">
        <v>1.1268119999999999</v>
      </c>
      <c r="P5003">
        <v>1.0584389999999999</v>
      </c>
      <c r="Q5003">
        <v>1.0308139999999999</v>
      </c>
      <c r="R5003">
        <v>1.0216350000000001</v>
      </c>
      <c r="S5003">
        <v>1.022489</v>
      </c>
      <c r="T5003">
        <v>1.151837</v>
      </c>
      <c r="U5003">
        <v>1.3734200000000001</v>
      </c>
      <c r="V5003">
        <v>1.6658900000000001</v>
      </c>
      <c r="W5003">
        <v>1.984877</v>
      </c>
      <c r="X5003">
        <v>2.3066049999999998</v>
      </c>
      <c r="Y5003">
        <v>2.6010260000000001</v>
      </c>
      <c r="Z5003">
        <v>2.8918360000000001</v>
      </c>
      <c r="AA5003">
        <v>3.130252</v>
      </c>
      <c r="AB5003">
        <v>3.288599</v>
      </c>
      <c r="AC5003">
        <v>3.3063790000000002</v>
      </c>
      <c r="AD5003">
        <v>3.1049310000000001</v>
      </c>
      <c r="AE5003">
        <v>2.8880400000000002</v>
      </c>
      <c r="AF5003">
        <v>2.6169440000000002</v>
      </c>
      <c r="AG5003">
        <v>2.240459</v>
      </c>
      <c r="AH5003">
        <v>1.8758859999999999</v>
      </c>
      <c r="AI5003">
        <v>-0.1051488</v>
      </c>
      <c r="AJ5003">
        <v>-7.4309799999999995E-2</v>
      </c>
      <c r="AK5003">
        <v>-5.4334500000000001E-2</v>
      </c>
      <c r="AL5003">
        <v>-4.66402E-2</v>
      </c>
      <c r="AM5003">
        <v>-2.6187700000000001E-2</v>
      </c>
      <c r="AN5003">
        <v>-1.9920299999999998E-2</v>
      </c>
      <c r="AO5003">
        <v>-1.9812300000000001E-2</v>
      </c>
      <c r="AP5003">
        <v>-1.41257E-2</v>
      </c>
      <c r="AQ5003">
        <v>-3.3166599999999997E-2</v>
      </c>
      <c r="AR5003">
        <v>-3.0046099999999999E-2</v>
      </c>
      <c r="AS5003">
        <v>-5.36236E-2</v>
      </c>
      <c r="AT5003">
        <v>-5.8678500000000001E-2</v>
      </c>
      <c r="AU5003">
        <v>-7.9290100000000002E-2</v>
      </c>
      <c r="AV5003">
        <v>-8.7218299999999999E-2</v>
      </c>
      <c r="AW5003">
        <v>-0.1134848</v>
      </c>
      <c r="AX5003">
        <v>-0.1048414</v>
      </c>
      <c r="AY5003">
        <v>0.2648741</v>
      </c>
      <c r="AZ5003">
        <v>0.3527672</v>
      </c>
      <c r="BA5003">
        <v>0.34268939999999998</v>
      </c>
      <c r="BB5003">
        <v>0.2632698</v>
      </c>
      <c r="BC5003">
        <v>-0.26849889999999998</v>
      </c>
      <c r="BD5003">
        <v>-0.2764916</v>
      </c>
      <c r="BE5003">
        <v>-0.19247429999999999</v>
      </c>
      <c r="BF5003">
        <v>-0.1236926</v>
      </c>
      <c r="BG5003">
        <v>-9.7796300000000003E-2</v>
      </c>
      <c r="BH5003">
        <v>-6.7595699999999995E-2</v>
      </c>
      <c r="BI5003">
        <v>-4.8190200000000002E-2</v>
      </c>
      <c r="BJ5003">
        <v>-4.09833E-2</v>
      </c>
      <c r="BK5003">
        <v>-2.0922900000000001E-2</v>
      </c>
      <c r="BL5003">
        <v>-1.49558E-2</v>
      </c>
      <c r="BM5003">
        <v>-1.4816599999999999E-2</v>
      </c>
      <c r="BN5003">
        <v>-8.8126000000000003E-3</v>
      </c>
      <c r="BO5003">
        <v>-2.73954E-2</v>
      </c>
      <c r="BP5003">
        <v>-2.3603699999999998E-2</v>
      </c>
      <c r="BQ5003">
        <v>-4.63989E-2</v>
      </c>
      <c r="BR5003">
        <v>-5.0821199999999997E-2</v>
      </c>
      <c r="BS5003">
        <v>-7.0946999999999996E-2</v>
      </c>
      <c r="BT5003">
        <v>-7.8505900000000003E-2</v>
      </c>
      <c r="BU5003">
        <v>-0.1046742</v>
      </c>
      <c r="BV5003">
        <v>-9.6124100000000004E-2</v>
      </c>
      <c r="BW5003">
        <v>0.27373459999999999</v>
      </c>
      <c r="BX5003">
        <v>0.36161209999999999</v>
      </c>
      <c r="BY5003">
        <v>0.35134320000000002</v>
      </c>
      <c r="BZ5003">
        <v>0.2713759</v>
      </c>
      <c r="CA5003">
        <v>-0.26011909999999999</v>
      </c>
      <c r="CB5003">
        <v>-0.2682967</v>
      </c>
      <c r="CC5003">
        <v>-0.1846933</v>
      </c>
      <c r="CD5003">
        <v>-0.1165508</v>
      </c>
      <c r="CE5003">
        <v>-9.2703900000000006E-2</v>
      </c>
      <c r="CF5003">
        <v>-6.2945500000000001E-2</v>
      </c>
      <c r="CG5003">
        <v>-4.39347E-2</v>
      </c>
      <c r="CH5003">
        <v>-3.7065300000000002E-2</v>
      </c>
      <c r="CI5003">
        <v>-1.72766E-2</v>
      </c>
      <c r="CJ5003">
        <v>-1.1517400000000001E-2</v>
      </c>
      <c r="CK5003">
        <v>-1.13566E-2</v>
      </c>
      <c r="CL5003">
        <v>-5.1326999999999996E-3</v>
      </c>
      <c r="CM5003">
        <v>-2.33983E-2</v>
      </c>
      <c r="CN5003">
        <v>-1.9141600000000002E-2</v>
      </c>
      <c r="CO5003">
        <v>-4.1395000000000001E-2</v>
      </c>
      <c r="CP5003">
        <v>-4.5379200000000001E-2</v>
      </c>
      <c r="CQ5003">
        <v>-6.5168500000000004E-2</v>
      </c>
      <c r="CR5003">
        <v>-7.24717E-2</v>
      </c>
      <c r="CS5003">
        <v>-9.8572000000000007E-2</v>
      </c>
      <c r="CT5003">
        <v>-9.0086600000000003E-2</v>
      </c>
      <c r="CU5003">
        <v>0.27987139999999999</v>
      </c>
      <c r="CV5003">
        <v>0.36773800000000001</v>
      </c>
      <c r="CW5003">
        <v>0.35733670000000001</v>
      </c>
      <c r="CX5003">
        <v>0.27699020000000002</v>
      </c>
      <c r="CY5003">
        <v>-0.25431530000000002</v>
      </c>
      <c r="CZ5003">
        <v>-0.26262089999999999</v>
      </c>
      <c r="DA5003">
        <v>-0.17930409999999999</v>
      </c>
      <c r="DB5003">
        <v>-0.11160440000000001</v>
      </c>
      <c r="DC5003">
        <v>-8.7611599999999998E-2</v>
      </c>
      <c r="DD5003">
        <v>-5.8295300000000001E-2</v>
      </c>
      <c r="DE5003">
        <v>-3.9679100000000002E-2</v>
      </c>
      <c r="DF5003">
        <v>-3.3147299999999998E-2</v>
      </c>
      <c r="DG5003">
        <v>-1.36303E-2</v>
      </c>
      <c r="DH5003">
        <v>-8.0789999999999994E-3</v>
      </c>
      <c r="DI5003">
        <v>-7.8965000000000007E-3</v>
      </c>
      <c r="DJ5003">
        <v>-1.4529E-3</v>
      </c>
      <c r="DK5003">
        <v>-1.94012E-2</v>
      </c>
      <c r="DL5003">
        <v>-1.4679599999999999E-2</v>
      </c>
      <c r="DM5003">
        <v>-3.6391199999999999E-2</v>
      </c>
      <c r="DN5003">
        <v>-3.9937199999999999E-2</v>
      </c>
      <c r="DO5003">
        <v>-5.9390100000000001E-2</v>
      </c>
      <c r="DP5003">
        <v>-6.6437599999999999E-2</v>
      </c>
      <c r="DQ5003">
        <v>-9.2469899999999994E-2</v>
      </c>
      <c r="DR5003">
        <v>-8.4049100000000002E-2</v>
      </c>
      <c r="DS5003">
        <v>0.28600819999999999</v>
      </c>
      <c r="DT5003">
        <v>0.37386390000000003</v>
      </c>
      <c r="DU5003">
        <v>0.36333029999999999</v>
      </c>
      <c r="DV5003">
        <v>0.28260449999999998</v>
      </c>
      <c r="DW5003">
        <v>-0.24851139999999999</v>
      </c>
      <c r="DX5003">
        <v>-0.25694519999999998</v>
      </c>
      <c r="DY5003">
        <v>-0.17391499999999999</v>
      </c>
      <c r="DZ5003">
        <v>-0.106658</v>
      </c>
      <c r="EA5003">
        <v>-8.0258999999999997E-2</v>
      </c>
      <c r="EB5003">
        <v>-5.1581099999999998E-2</v>
      </c>
      <c r="EC5003">
        <v>-3.3534799999999997E-2</v>
      </c>
      <c r="ED5003">
        <v>-2.7490400000000002E-2</v>
      </c>
      <c r="EE5003">
        <v>-8.3654999999999997E-3</v>
      </c>
      <c r="EF5003">
        <v>-3.1145000000000001E-3</v>
      </c>
      <c r="EG5003">
        <v>-2.9007999999999998E-3</v>
      </c>
      <c r="EH5003">
        <v>3.8601999999999998E-3</v>
      </c>
      <c r="EI5003">
        <v>-1.363E-2</v>
      </c>
      <c r="EJ5003">
        <v>-8.2372000000000001E-3</v>
      </c>
      <c r="EK5003">
        <v>-2.9166500000000001E-2</v>
      </c>
      <c r="EL5003">
        <v>-3.2079900000000001E-2</v>
      </c>
      <c r="EM5003">
        <v>-5.1047000000000002E-2</v>
      </c>
      <c r="EN5003">
        <v>-5.7725199999999997E-2</v>
      </c>
      <c r="EO5003">
        <v>-8.3659300000000006E-2</v>
      </c>
      <c r="EP5003">
        <v>-7.5331800000000004E-2</v>
      </c>
      <c r="EQ5003">
        <v>0.29486869999999998</v>
      </c>
      <c r="ER5003">
        <v>0.38270880000000002</v>
      </c>
      <c r="ES5003">
        <v>0.37198399999999998</v>
      </c>
      <c r="ET5003">
        <v>0.29071069999999999</v>
      </c>
      <c r="EU5003">
        <v>-0.2401316</v>
      </c>
      <c r="EV5003">
        <v>-0.24875030000000001</v>
      </c>
      <c r="EW5003">
        <v>-0.1661339</v>
      </c>
      <c r="EX5003">
        <v>-9.9516199999999999E-2</v>
      </c>
      <c r="EY5003">
        <v>86.587620000000001</v>
      </c>
      <c r="EZ5003">
        <v>84.931740000000005</v>
      </c>
      <c r="FA5003">
        <v>82.621080000000006</v>
      </c>
      <c r="FB5003">
        <v>81.647350000000003</v>
      </c>
      <c r="FC5003">
        <v>80.408119999999997</v>
      </c>
      <c r="FD5003">
        <v>78.519180000000006</v>
      </c>
      <c r="FE5003">
        <v>77.808199999999999</v>
      </c>
      <c r="FF5003">
        <v>78.340810000000005</v>
      </c>
      <c r="FG5003">
        <v>82.9101</v>
      </c>
      <c r="FH5003">
        <v>88.328000000000003</v>
      </c>
      <c r="FI5003">
        <v>93.394000000000005</v>
      </c>
      <c r="FJ5003">
        <v>97.221270000000004</v>
      </c>
      <c r="FK5003">
        <v>100.77119999999999</v>
      </c>
      <c r="FL5003">
        <v>103.5491</v>
      </c>
      <c r="FM5003">
        <v>105.39619999999999</v>
      </c>
      <c r="FN5003">
        <v>106.4299</v>
      </c>
      <c r="FO5003">
        <v>106.3758</v>
      </c>
      <c r="FP5003">
        <v>104.78319999999999</v>
      </c>
      <c r="FQ5003">
        <v>101.27290000000001</v>
      </c>
      <c r="FR5003">
        <v>96.383390000000006</v>
      </c>
      <c r="FS5003">
        <v>92.996930000000006</v>
      </c>
      <c r="FT5003">
        <v>90.935609999999997</v>
      </c>
      <c r="FU5003">
        <v>88.402659999999997</v>
      </c>
      <c r="FV5003">
        <v>85.692790000000002</v>
      </c>
      <c r="FW5003">
        <v>0.103952</v>
      </c>
      <c r="FX5003">
        <v>5.6934999999999998E-3</v>
      </c>
      <c r="FY5003">
        <v>5.6934999999999998E-3</v>
      </c>
      <c r="FZ5003">
        <v>0</v>
      </c>
      <c r="GA5003">
        <v>0</v>
      </c>
    </row>
    <row r="5004" spans="1:183" x14ac:dyDescent="0.3">
      <c r="A5004" t="s">
        <v>52</v>
      </c>
      <c r="B5004" t="s">
        <v>53</v>
      </c>
      <c r="C5004" t="s">
        <v>104</v>
      </c>
      <c r="D5004" s="6" t="s">
        <v>299</v>
      </c>
      <c r="E5004" s="46">
        <v>17</v>
      </c>
      <c r="F5004">
        <v>20</v>
      </c>
      <c r="G5004">
        <v>17</v>
      </c>
      <c r="H5004">
        <v>20</v>
      </c>
      <c r="I5004">
        <v>61252</v>
      </c>
      <c r="J5004">
        <v>62564</v>
      </c>
      <c r="K5004">
        <v>1.8553280000000001</v>
      </c>
      <c r="L5004">
        <v>1.603532</v>
      </c>
      <c r="M5004">
        <v>1.415591</v>
      </c>
      <c r="N5004">
        <v>1.272939</v>
      </c>
      <c r="O5004">
        <v>1.1715549999999999</v>
      </c>
      <c r="P5004">
        <v>1.1225449999999999</v>
      </c>
      <c r="Q5004">
        <v>1.1294310000000001</v>
      </c>
      <c r="R5004">
        <v>1.1202160000000001</v>
      </c>
      <c r="S5004">
        <v>1.0755809999999999</v>
      </c>
      <c r="T5004">
        <v>1.1372850000000001</v>
      </c>
      <c r="U5004">
        <v>1.2814840000000001</v>
      </c>
      <c r="V5004">
        <v>1.500472</v>
      </c>
      <c r="W5004">
        <v>1.7802089999999999</v>
      </c>
      <c r="X5004">
        <v>2.0654379999999999</v>
      </c>
      <c r="Y5004">
        <v>2.3618809999999999</v>
      </c>
      <c r="Z5004">
        <v>2.677225</v>
      </c>
      <c r="AA5004">
        <v>2.9271790000000002</v>
      </c>
      <c r="AB5004">
        <v>3.1591909999999999</v>
      </c>
      <c r="AC5004">
        <v>3.2480169999999999</v>
      </c>
      <c r="AD5004">
        <v>3.0688149999999998</v>
      </c>
      <c r="AE5004">
        <v>2.8547359999999999</v>
      </c>
      <c r="AF5004">
        <v>2.6107309999999999</v>
      </c>
      <c r="AG5004">
        <v>2.2441870000000002</v>
      </c>
      <c r="AH5004">
        <v>1.8765750000000001</v>
      </c>
      <c r="AI5004">
        <v>-9.5155699999999996E-2</v>
      </c>
      <c r="AJ5004">
        <v>-7.3097700000000002E-2</v>
      </c>
      <c r="AK5004">
        <v>-4.7143400000000002E-2</v>
      </c>
      <c r="AL5004">
        <v>-3.0321799999999999E-2</v>
      </c>
      <c r="AM5004">
        <v>-1.8044600000000001E-2</v>
      </c>
      <c r="AN5004">
        <v>-1.0558400000000001E-2</v>
      </c>
      <c r="AO5004">
        <v>-1.8998999999999999E-2</v>
      </c>
      <c r="AP5004">
        <v>-1.7643699999999998E-2</v>
      </c>
      <c r="AQ5004">
        <v>-3.7019900000000001E-2</v>
      </c>
      <c r="AR5004">
        <v>-4.1236500000000002E-2</v>
      </c>
      <c r="AS5004">
        <v>-5.08008E-2</v>
      </c>
      <c r="AT5004">
        <v>-5.5393199999999997E-2</v>
      </c>
      <c r="AU5004">
        <v>-5.9932699999999998E-2</v>
      </c>
      <c r="AV5004">
        <v>-7.8946100000000005E-2</v>
      </c>
      <c r="AW5004">
        <v>-9.76712E-2</v>
      </c>
      <c r="AX5004">
        <v>-0.10155309999999999</v>
      </c>
      <c r="AY5004">
        <v>0.26443440000000001</v>
      </c>
      <c r="AZ5004">
        <v>0.35829630000000001</v>
      </c>
      <c r="BA5004">
        <v>0.33656570000000002</v>
      </c>
      <c r="BB5004">
        <v>0.2506756</v>
      </c>
      <c r="BC5004">
        <v>-0.26083849999999997</v>
      </c>
      <c r="BD5004">
        <v>-0.27527750000000001</v>
      </c>
      <c r="BE5004">
        <v>-0.1765824</v>
      </c>
      <c r="BF5004">
        <v>-0.109539</v>
      </c>
      <c r="BG5004">
        <v>-9.0051300000000001E-2</v>
      </c>
      <c r="BH5004">
        <v>-6.8356E-2</v>
      </c>
      <c r="BI5004">
        <v>-4.27791E-2</v>
      </c>
      <c r="BJ5004">
        <v>-2.6299900000000001E-2</v>
      </c>
      <c r="BK5004">
        <v>-1.43724E-2</v>
      </c>
      <c r="BL5004">
        <v>-7.1777000000000004E-3</v>
      </c>
      <c r="BM5004">
        <v>-1.5638800000000001E-2</v>
      </c>
      <c r="BN5004">
        <v>-1.4061499999999999E-2</v>
      </c>
      <c r="BO5004">
        <v>-3.3207899999999999E-2</v>
      </c>
      <c r="BP5004">
        <v>-3.7110400000000002E-2</v>
      </c>
      <c r="BQ5004">
        <v>-4.6389800000000002E-2</v>
      </c>
      <c r="BR5004">
        <v>-5.0665099999999998E-2</v>
      </c>
      <c r="BS5004">
        <v>-5.4845900000000003E-2</v>
      </c>
      <c r="BT5004">
        <v>-7.3555700000000002E-2</v>
      </c>
      <c r="BU5004">
        <v>-9.2133999999999994E-2</v>
      </c>
      <c r="BV5004">
        <v>-9.5896700000000001E-2</v>
      </c>
      <c r="BW5004">
        <v>0.2700572</v>
      </c>
      <c r="BX5004">
        <v>0.36398540000000001</v>
      </c>
      <c r="BY5004">
        <v>0.34218359999999998</v>
      </c>
      <c r="BZ5004">
        <v>0.25591599999999998</v>
      </c>
      <c r="CA5004">
        <v>-0.25537260000000001</v>
      </c>
      <c r="CB5004">
        <v>-0.26988689999999999</v>
      </c>
      <c r="CC5004">
        <v>-0.1715246</v>
      </c>
      <c r="CD5004">
        <v>-0.1048477</v>
      </c>
      <c r="CE5004">
        <v>-8.6515900000000007E-2</v>
      </c>
      <c r="CF5004">
        <v>-6.5071900000000002E-2</v>
      </c>
      <c r="CG5004">
        <v>-3.9756399999999997E-2</v>
      </c>
      <c r="CH5004">
        <v>-2.3514299999999998E-2</v>
      </c>
      <c r="CI5004">
        <v>-1.1828999999999999E-2</v>
      </c>
      <c r="CJ5004">
        <v>-4.8361999999999997E-3</v>
      </c>
      <c r="CK5004">
        <v>-1.33115E-2</v>
      </c>
      <c r="CL5004">
        <v>-1.1580500000000001E-2</v>
      </c>
      <c r="CM5004">
        <v>-3.0567799999999999E-2</v>
      </c>
      <c r="CN5004">
        <v>-3.4252699999999997E-2</v>
      </c>
      <c r="CO5004">
        <v>-4.33348E-2</v>
      </c>
      <c r="CP5004">
        <v>-4.7390300000000003E-2</v>
      </c>
      <c r="CQ5004">
        <v>-5.1322699999999999E-2</v>
      </c>
      <c r="CR5004">
        <v>-6.9822300000000004E-2</v>
      </c>
      <c r="CS5004">
        <v>-8.82989E-2</v>
      </c>
      <c r="CT5004">
        <v>-9.1979000000000005E-2</v>
      </c>
      <c r="CU5004">
        <v>0.27395150000000001</v>
      </c>
      <c r="CV5004">
        <v>0.36792570000000002</v>
      </c>
      <c r="CW5004">
        <v>0.34607460000000001</v>
      </c>
      <c r="CX5004">
        <v>0.25954559999999999</v>
      </c>
      <c r="CY5004">
        <v>-0.25158700000000001</v>
      </c>
      <c r="CZ5004">
        <v>-0.26615349999999999</v>
      </c>
      <c r="DA5004">
        <v>-0.16802159999999999</v>
      </c>
      <c r="DB5004">
        <v>-0.10159849999999999</v>
      </c>
      <c r="DC5004">
        <v>-8.2980600000000002E-2</v>
      </c>
      <c r="DD5004">
        <v>-6.17879E-2</v>
      </c>
      <c r="DE5004">
        <v>-3.6733700000000001E-2</v>
      </c>
      <c r="DF5004">
        <v>-2.0728699999999999E-2</v>
      </c>
      <c r="DG5004">
        <v>-9.2856999999999992E-3</v>
      </c>
      <c r="DH5004">
        <v>-2.4946999999999999E-3</v>
      </c>
      <c r="DI5004">
        <v>-1.0984300000000001E-2</v>
      </c>
      <c r="DJ5004">
        <v>-9.0994999999999999E-3</v>
      </c>
      <c r="DK5004">
        <v>-2.79276E-2</v>
      </c>
      <c r="DL5004">
        <v>-3.1395100000000002E-2</v>
      </c>
      <c r="DM5004">
        <v>-4.0279700000000002E-2</v>
      </c>
      <c r="DN5004">
        <v>-4.4115599999999998E-2</v>
      </c>
      <c r="DO5004">
        <v>-4.7799599999999998E-2</v>
      </c>
      <c r="DP5004">
        <v>-6.6088900000000006E-2</v>
      </c>
      <c r="DQ5004">
        <v>-8.4463800000000006E-2</v>
      </c>
      <c r="DR5004">
        <v>-8.8061299999999995E-2</v>
      </c>
      <c r="DS5004">
        <v>0.27784589999999998</v>
      </c>
      <c r="DT5004">
        <v>0.37186599999999997</v>
      </c>
      <c r="DU5004">
        <v>0.34996549999999998</v>
      </c>
      <c r="DV5004">
        <v>0.2631751</v>
      </c>
      <c r="DW5004">
        <v>-0.2478014</v>
      </c>
      <c r="DX5004">
        <v>-0.26241999999999999</v>
      </c>
      <c r="DY5004">
        <v>-0.16451859999999999</v>
      </c>
      <c r="DZ5004">
        <v>-9.8349300000000001E-2</v>
      </c>
      <c r="EA5004">
        <v>-7.7876200000000007E-2</v>
      </c>
      <c r="EB5004">
        <v>-5.7046199999999998E-2</v>
      </c>
      <c r="EC5004">
        <v>-3.23694E-2</v>
      </c>
      <c r="ED5004">
        <v>-1.6706800000000001E-2</v>
      </c>
      <c r="EE5004">
        <v>-5.6134999999999996E-3</v>
      </c>
      <c r="EF5004">
        <v>8.8610000000000002E-4</v>
      </c>
      <c r="EG5004">
        <v>-7.6241E-3</v>
      </c>
      <c r="EH5004">
        <v>-5.5173000000000002E-3</v>
      </c>
      <c r="EI5004">
        <v>-2.41157E-2</v>
      </c>
      <c r="EJ5004">
        <v>-2.7269000000000002E-2</v>
      </c>
      <c r="EK5004">
        <v>-3.5868700000000003E-2</v>
      </c>
      <c r="EL5004">
        <v>-3.9387499999999999E-2</v>
      </c>
      <c r="EM5004">
        <v>-4.2712800000000002E-2</v>
      </c>
      <c r="EN5004">
        <v>-6.0698500000000002E-2</v>
      </c>
      <c r="EO5004">
        <v>-7.89266E-2</v>
      </c>
      <c r="EP5004">
        <v>-8.24048E-2</v>
      </c>
      <c r="EQ5004">
        <v>0.28346870000000002</v>
      </c>
      <c r="ER5004">
        <v>0.37755509999999998</v>
      </c>
      <c r="ES5004">
        <v>0.35558339999999999</v>
      </c>
      <c r="ET5004">
        <v>0.26841559999999998</v>
      </c>
      <c r="EU5004">
        <v>-0.24233550000000001</v>
      </c>
      <c r="EV5004">
        <v>-0.25702940000000002</v>
      </c>
      <c r="EW5004">
        <v>-0.15946080000000001</v>
      </c>
      <c r="EX5004">
        <v>-9.3658000000000005E-2</v>
      </c>
      <c r="EY5004">
        <v>82.926789999999997</v>
      </c>
      <c r="EZ5004">
        <v>81.37115</v>
      </c>
      <c r="FA5004">
        <v>79.620599999999996</v>
      </c>
      <c r="FB5004">
        <v>78.845619999999997</v>
      </c>
      <c r="FC5004">
        <v>77.652839999999998</v>
      </c>
      <c r="FD5004">
        <v>76.175039999999996</v>
      </c>
      <c r="FE5004">
        <v>75.573509999999999</v>
      </c>
      <c r="FF5004">
        <v>76.38091</v>
      </c>
      <c r="FG5004">
        <v>80.884010000000004</v>
      </c>
      <c r="FH5004">
        <v>86.030460000000005</v>
      </c>
      <c r="FI5004">
        <v>90.74588</v>
      </c>
      <c r="FJ5004">
        <v>94.686869999999999</v>
      </c>
      <c r="FK5004">
        <v>98.303650000000005</v>
      </c>
      <c r="FL5004">
        <v>101.24890000000001</v>
      </c>
      <c r="FM5004">
        <v>103.1302</v>
      </c>
      <c r="FN5004">
        <v>104.1212</v>
      </c>
      <c r="FO5004">
        <v>103.98779999999999</v>
      </c>
      <c r="FP5004">
        <v>102.251</v>
      </c>
      <c r="FQ5004">
        <v>97.940100000000001</v>
      </c>
      <c r="FR5004">
        <v>92.377669999999995</v>
      </c>
      <c r="FS5004">
        <v>88.681399999999996</v>
      </c>
      <c r="FT5004">
        <v>86.693650000000005</v>
      </c>
      <c r="FU5004">
        <v>84.360590000000002</v>
      </c>
      <c r="FV5004">
        <v>82.181690000000003</v>
      </c>
      <c r="FW5004">
        <v>7.1840500000000002E-2</v>
      </c>
      <c r="FX5004">
        <v>3.6619999999999999E-3</v>
      </c>
      <c r="FY5004">
        <v>3.6619999999999999E-3</v>
      </c>
      <c r="FZ5004">
        <v>0</v>
      </c>
      <c r="GA5004">
        <v>0</v>
      </c>
    </row>
    <row r="5005" spans="1:183" x14ac:dyDescent="0.3">
      <c r="A5005" t="s">
        <v>52</v>
      </c>
      <c r="B5005" t="s">
        <v>53</v>
      </c>
      <c r="C5005" t="s">
        <v>94</v>
      </c>
      <c r="D5005" s="6" t="s">
        <v>299</v>
      </c>
      <c r="E5005" s="46">
        <v>17</v>
      </c>
      <c r="F5005">
        <v>20</v>
      </c>
      <c r="G5005">
        <v>17</v>
      </c>
      <c r="H5005">
        <v>20</v>
      </c>
      <c r="I5005">
        <v>0</v>
      </c>
      <c r="J5005">
        <v>6045</v>
      </c>
      <c r="FZ5005">
        <v>0</v>
      </c>
      <c r="GA5005">
        <v>0</v>
      </c>
    </row>
    <row r="5006" spans="1:183" x14ac:dyDescent="0.3">
      <c r="A5006" t="s">
        <v>52</v>
      </c>
      <c r="B5006" t="s">
        <v>53</v>
      </c>
      <c r="C5006" t="s">
        <v>102</v>
      </c>
      <c r="D5006" s="6" t="s">
        <v>299</v>
      </c>
      <c r="E5006" s="46">
        <v>17</v>
      </c>
      <c r="F5006">
        <v>20</v>
      </c>
      <c r="G5006">
        <v>17</v>
      </c>
      <c r="H5006">
        <v>20</v>
      </c>
      <c r="I5006">
        <v>35435</v>
      </c>
      <c r="J5006">
        <v>36342</v>
      </c>
      <c r="K5006">
        <v>1.7742370000000001</v>
      </c>
      <c r="L5006">
        <v>1.5328790000000001</v>
      </c>
      <c r="M5006">
        <v>1.3564909999999999</v>
      </c>
      <c r="N5006">
        <v>1.2236340000000001</v>
      </c>
      <c r="O5006">
        <v>1.1286240000000001</v>
      </c>
      <c r="P5006">
        <v>1.0884400000000001</v>
      </c>
      <c r="Q5006">
        <v>1.10066</v>
      </c>
      <c r="R5006">
        <v>1.0880399999999999</v>
      </c>
      <c r="S5006">
        <v>1.042046</v>
      </c>
      <c r="T5006">
        <v>1.094603</v>
      </c>
      <c r="U5006">
        <v>1.2183809999999999</v>
      </c>
      <c r="V5006">
        <v>1.412609</v>
      </c>
      <c r="W5006">
        <v>1.6651530000000001</v>
      </c>
      <c r="X5006">
        <v>1.9266730000000001</v>
      </c>
      <c r="Y5006">
        <v>2.2015030000000002</v>
      </c>
      <c r="Z5006">
        <v>2.4970889999999999</v>
      </c>
      <c r="AA5006">
        <v>2.7302749999999998</v>
      </c>
      <c r="AB5006">
        <v>2.9591069999999999</v>
      </c>
      <c r="AC5006">
        <v>3.064791</v>
      </c>
      <c r="AD5006">
        <v>2.8966769999999999</v>
      </c>
      <c r="AE5006">
        <v>2.68893</v>
      </c>
      <c r="AF5006">
        <v>2.4657900000000001</v>
      </c>
      <c r="AG5006">
        <v>2.1209880000000001</v>
      </c>
      <c r="AH5006">
        <v>1.7633760000000001</v>
      </c>
      <c r="AI5006">
        <v>-8.2852300000000004E-2</v>
      </c>
      <c r="AJ5006">
        <v>-6.4854400000000006E-2</v>
      </c>
      <c r="AK5006">
        <v>-3.9257800000000002E-2</v>
      </c>
      <c r="AL5006">
        <v>-1.9390600000000001E-2</v>
      </c>
      <c r="AM5006">
        <v>-9.5183000000000004E-3</v>
      </c>
      <c r="AN5006">
        <v>-2.7244000000000001E-3</v>
      </c>
      <c r="AO5006">
        <v>-1.9263700000000002E-2</v>
      </c>
      <c r="AP5006">
        <v>-2.4339E-2</v>
      </c>
      <c r="AQ5006">
        <v>-4.7750800000000003E-2</v>
      </c>
      <c r="AR5006">
        <v>-5.1057999999999999E-2</v>
      </c>
      <c r="AS5006">
        <v>-6.3371899999999995E-2</v>
      </c>
      <c r="AT5006">
        <v>-7.5459100000000001E-2</v>
      </c>
      <c r="AU5006">
        <v>-8.4996600000000005E-2</v>
      </c>
      <c r="AV5006">
        <v>-0.1062723</v>
      </c>
      <c r="AW5006">
        <v>-0.12787109999999999</v>
      </c>
      <c r="AX5006">
        <v>-0.1376008</v>
      </c>
      <c r="AY5006">
        <v>0.20686769999999999</v>
      </c>
      <c r="AZ5006">
        <v>0.32196839999999999</v>
      </c>
      <c r="BA5006">
        <v>0.3101949</v>
      </c>
      <c r="BB5006">
        <v>0.23096990000000001</v>
      </c>
      <c r="BC5006">
        <v>-0.26581359999999998</v>
      </c>
      <c r="BD5006">
        <v>-0.29462050000000001</v>
      </c>
      <c r="BE5006">
        <v>-0.1779577</v>
      </c>
      <c r="BF5006">
        <v>-0.1162311</v>
      </c>
      <c r="BG5006">
        <v>-7.5907100000000005E-2</v>
      </c>
      <c r="BH5006">
        <v>-5.8373700000000001E-2</v>
      </c>
      <c r="BI5006">
        <v>-3.3321999999999997E-2</v>
      </c>
      <c r="BJ5006">
        <v>-1.3938900000000001E-2</v>
      </c>
      <c r="BK5006">
        <v>-4.5560000000000002E-3</v>
      </c>
      <c r="BL5006">
        <v>1.8607999999999999E-3</v>
      </c>
      <c r="BM5006">
        <v>-1.4744800000000001E-2</v>
      </c>
      <c r="BN5006">
        <v>-1.9559900000000002E-2</v>
      </c>
      <c r="BO5006">
        <v>-4.2628399999999997E-2</v>
      </c>
      <c r="BP5006">
        <v>-4.5504799999999998E-2</v>
      </c>
      <c r="BQ5006">
        <v>-5.7444799999999997E-2</v>
      </c>
      <c r="BR5006">
        <v>-6.9103999999999999E-2</v>
      </c>
      <c r="BS5006">
        <v>-7.8143900000000002E-2</v>
      </c>
      <c r="BT5006">
        <v>-9.9018700000000001E-2</v>
      </c>
      <c r="BU5006">
        <v>-0.1203931</v>
      </c>
      <c r="BV5006">
        <v>-0.1299168</v>
      </c>
      <c r="BW5006">
        <v>0.2143892</v>
      </c>
      <c r="BX5006">
        <v>0.32956829999999998</v>
      </c>
      <c r="BY5006">
        <v>0.31774010000000003</v>
      </c>
      <c r="BZ5006">
        <v>0.23799490000000001</v>
      </c>
      <c r="CA5006">
        <v>-0.25838660000000002</v>
      </c>
      <c r="CB5006">
        <v>-0.28728320000000002</v>
      </c>
      <c r="CC5006">
        <v>-0.17111670000000001</v>
      </c>
      <c r="CD5006">
        <v>-0.1098906</v>
      </c>
      <c r="CE5006">
        <v>-7.1096900000000005E-2</v>
      </c>
      <c r="CF5006">
        <v>-5.3885200000000001E-2</v>
      </c>
      <c r="CG5006">
        <v>-2.9210799999999999E-2</v>
      </c>
      <c r="CH5006">
        <v>-1.01631E-2</v>
      </c>
      <c r="CI5006">
        <v>-1.1192000000000001E-3</v>
      </c>
      <c r="CJ5006">
        <v>5.0363999999999999E-3</v>
      </c>
      <c r="CK5006">
        <v>-1.16151E-2</v>
      </c>
      <c r="CL5006">
        <v>-1.6249900000000001E-2</v>
      </c>
      <c r="CM5006">
        <v>-3.9080700000000003E-2</v>
      </c>
      <c r="CN5006">
        <v>-4.16587E-2</v>
      </c>
      <c r="CO5006">
        <v>-5.33398E-2</v>
      </c>
      <c r="CP5006">
        <v>-6.4702499999999996E-2</v>
      </c>
      <c r="CQ5006">
        <v>-7.3397799999999999E-2</v>
      </c>
      <c r="CR5006">
        <v>-9.3994900000000006E-2</v>
      </c>
      <c r="CS5006">
        <v>-0.11521389999999999</v>
      </c>
      <c r="CT5006">
        <v>-0.12459489999999999</v>
      </c>
      <c r="CU5006">
        <v>0.21959870000000001</v>
      </c>
      <c r="CV5006">
        <v>0.33483200000000002</v>
      </c>
      <c r="CW5006">
        <v>0.32296580000000003</v>
      </c>
      <c r="CX5006">
        <v>0.2428603</v>
      </c>
      <c r="CY5006">
        <v>-0.25324269999999999</v>
      </c>
      <c r="CZ5006">
        <v>-0.28220139999999999</v>
      </c>
      <c r="DA5006">
        <v>-0.16637859999999999</v>
      </c>
      <c r="DB5006">
        <v>-0.1054991</v>
      </c>
      <c r="DC5006">
        <v>-6.6286600000000001E-2</v>
      </c>
      <c r="DD5006">
        <v>-4.9396700000000002E-2</v>
      </c>
      <c r="DE5006">
        <v>-2.5099699999999999E-2</v>
      </c>
      <c r="DF5006">
        <v>-6.3873000000000003E-3</v>
      </c>
      <c r="DG5006">
        <v>2.3176999999999998E-3</v>
      </c>
      <c r="DH5006">
        <v>8.2121E-3</v>
      </c>
      <c r="DI5006">
        <v>-8.4852999999999994E-3</v>
      </c>
      <c r="DJ5006">
        <v>-1.2939900000000001E-2</v>
      </c>
      <c r="DK5006">
        <v>-3.5532899999999999E-2</v>
      </c>
      <c r="DL5006">
        <v>-3.7812600000000002E-2</v>
      </c>
      <c r="DM5006">
        <v>-4.9234699999999999E-2</v>
      </c>
      <c r="DN5006">
        <v>-6.0300899999999998E-2</v>
      </c>
      <c r="DO5006">
        <v>-6.8651699999999996E-2</v>
      </c>
      <c r="DP5006">
        <v>-8.8971099999999997E-2</v>
      </c>
      <c r="DQ5006">
        <v>-0.1100347</v>
      </c>
      <c r="DR5006">
        <v>-0.119273</v>
      </c>
      <c r="DS5006">
        <v>0.22480810000000001</v>
      </c>
      <c r="DT5006">
        <v>0.3400957</v>
      </c>
      <c r="DU5006">
        <v>0.32819160000000003</v>
      </c>
      <c r="DV5006">
        <v>0.2477258</v>
      </c>
      <c r="DW5006">
        <v>-0.24809890000000001</v>
      </c>
      <c r="DX5006">
        <v>-0.27711960000000002</v>
      </c>
      <c r="DY5006">
        <v>-0.16164049999999999</v>
      </c>
      <c r="DZ5006">
        <v>-0.10110760000000001</v>
      </c>
      <c r="EA5006">
        <v>-5.9341400000000002E-2</v>
      </c>
      <c r="EB5006">
        <v>-4.2916000000000003E-2</v>
      </c>
      <c r="EC5006">
        <v>-1.9163800000000002E-2</v>
      </c>
      <c r="ED5006">
        <v>-9.3559999999999997E-4</v>
      </c>
      <c r="EE5006">
        <v>7.2798999999999997E-3</v>
      </c>
      <c r="EF5006">
        <v>1.2797299999999999E-2</v>
      </c>
      <c r="EG5006">
        <v>-3.9664000000000001E-3</v>
      </c>
      <c r="EH5006">
        <v>-8.1607999999999993E-3</v>
      </c>
      <c r="EI5006">
        <v>-3.04105E-2</v>
      </c>
      <c r="EJ5006">
        <v>-3.2259500000000003E-2</v>
      </c>
      <c r="EK5006">
        <v>-4.3307699999999998E-2</v>
      </c>
      <c r="EL5006">
        <v>-5.3945899999999998E-2</v>
      </c>
      <c r="EM5006">
        <v>-6.1799100000000003E-2</v>
      </c>
      <c r="EN5006">
        <v>-8.1717499999999998E-2</v>
      </c>
      <c r="EO5006">
        <v>-0.1025567</v>
      </c>
      <c r="EP5006">
        <v>-0.11158899999999999</v>
      </c>
      <c r="EQ5006">
        <v>0.2323296</v>
      </c>
      <c r="ER5006">
        <v>0.34769559999999999</v>
      </c>
      <c r="ES5006">
        <v>0.3357368</v>
      </c>
      <c r="ET5006">
        <v>0.2547507</v>
      </c>
      <c r="EU5006">
        <v>-0.24067189999999999</v>
      </c>
      <c r="EV5006">
        <v>-0.26978239999999998</v>
      </c>
      <c r="EW5006">
        <v>-0.15479950000000001</v>
      </c>
      <c r="EX5006">
        <v>-9.4767000000000004E-2</v>
      </c>
      <c r="EY5006">
        <v>80.826070000000001</v>
      </c>
      <c r="EZ5006">
        <v>79.298839999999998</v>
      </c>
      <c r="FA5006">
        <v>77.777460000000005</v>
      </c>
      <c r="FB5006">
        <v>77.076570000000004</v>
      </c>
      <c r="FC5006">
        <v>75.959209999999999</v>
      </c>
      <c r="FD5006">
        <v>74.68562</v>
      </c>
      <c r="FE5006">
        <v>74.094930000000005</v>
      </c>
      <c r="FF5006">
        <v>75.05247</v>
      </c>
      <c r="FG5006">
        <v>79.547169999999994</v>
      </c>
      <c r="FH5006">
        <v>84.571659999999994</v>
      </c>
      <c r="FI5006">
        <v>89.161529999999999</v>
      </c>
      <c r="FJ5006">
        <v>93.195779999999999</v>
      </c>
      <c r="FK5006">
        <v>96.931920000000005</v>
      </c>
      <c r="FL5006">
        <v>100.0035</v>
      </c>
      <c r="FM5006">
        <v>101.892</v>
      </c>
      <c r="FN5006">
        <v>102.7992</v>
      </c>
      <c r="FO5006">
        <v>102.6755</v>
      </c>
      <c r="FP5006">
        <v>100.87739999999999</v>
      </c>
      <c r="FQ5006">
        <v>96.124030000000005</v>
      </c>
      <c r="FR5006">
        <v>90.143960000000007</v>
      </c>
      <c r="FS5006">
        <v>86.245509999999996</v>
      </c>
      <c r="FT5006">
        <v>84.300380000000004</v>
      </c>
      <c r="FU5006">
        <v>82.018770000000004</v>
      </c>
      <c r="FV5006">
        <v>80.090900000000005</v>
      </c>
      <c r="FW5006">
        <v>9.7215599999999999E-2</v>
      </c>
      <c r="FX5006">
        <v>4.9042000000000001E-3</v>
      </c>
      <c r="FY5006">
        <v>4.9042000000000001E-3</v>
      </c>
      <c r="FZ5006">
        <v>0</v>
      </c>
      <c r="GA5006">
        <v>0</v>
      </c>
    </row>
    <row r="5007" spans="1:183" x14ac:dyDescent="0.3">
      <c r="A5007" t="s">
        <v>52</v>
      </c>
      <c r="B5007" t="s">
        <v>53</v>
      </c>
      <c r="C5007" t="s">
        <v>103</v>
      </c>
      <c r="D5007" s="6" t="s">
        <v>299</v>
      </c>
      <c r="E5007" s="46">
        <v>17</v>
      </c>
      <c r="F5007">
        <v>20</v>
      </c>
      <c r="G5007">
        <v>17</v>
      </c>
      <c r="H5007">
        <v>20</v>
      </c>
      <c r="I5007">
        <v>11604</v>
      </c>
      <c r="J5007">
        <v>11891</v>
      </c>
      <c r="K5007">
        <v>1.854722</v>
      </c>
      <c r="L5007">
        <v>1.594862</v>
      </c>
      <c r="M5007">
        <v>1.407529</v>
      </c>
      <c r="N5007">
        <v>1.259196</v>
      </c>
      <c r="O5007">
        <v>1.1567769999999999</v>
      </c>
      <c r="P5007">
        <v>1.0898080000000001</v>
      </c>
      <c r="Q5007">
        <v>1.086149</v>
      </c>
      <c r="R5007">
        <v>1.093899</v>
      </c>
      <c r="S5007">
        <v>1.064735</v>
      </c>
      <c r="T5007">
        <v>1.1346369999999999</v>
      </c>
      <c r="U5007">
        <v>1.3050090000000001</v>
      </c>
      <c r="V5007">
        <v>1.5439210000000001</v>
      </c>
      <c r="W5007">
        <v>1.842206</v>
      </c>
      <c r="X5007">
        <v>2.1370100000000001</v>
      </c>
      <c r="Y5007">
        <v>2.4462470000000001</v>
      </c>
      <c r="Z5007">
        <v>2.7624029999999999</v>
      </c>
      <c r="AA5007">
        <v>2.9948999999999999</v>
      </c>
      <c r="AB5007">
        <v>3.2017910000000001</v>
      </c>
      <c r="AC5007">
        <v>3.271026</v>
      </c>
      <c r="AD5007">
        <v>3.071866</v>
      </c>
      <c r="AE5007">
        <v>2.876112</v>
      </c>
      <c r="AF5007">
        <v>2.6442160000000001</v>
      </c>
      <c r="AG5007">
        <v>2.2821060000000002</v>
      </c>
      <c r="AH5007">
        <v>1.911327</v>
      </c>
      <c r="AI5007">
        <v>-0.16001750000000001</v>
      </c>
      <c r="AJ5007">
        <v>-0.13236539999999999</v>
      </c>
      <c r="AK5007">
        <v>-8.6990899999999996E-2</v>
      </c>
      <c r="AL5007">
        <v>-7.7219499999999996E-2</v>
      </c>
      <c r="AM5007">
        <v>-4.9217400000000001E-2</v>
      </c>
      <c r="AN5007">
        <v>-5.1788300000000002E-2</v>
      </c>
      <c r="AO5007">
        <v>-4.35614E-2</v>
      </c>
      <c r="AP5007">
        <v>-2.6641999999999999E-2</v>
      </c>
      <c r="AQ5007">
        <v>-2.82128E-2</v>
      </c>
      <c r="AR5007">
        <v>-4.4831000000000003E-2</v>
      </c>
      <c r="AS5007">
        <v>-4.2546300000000002E-2</v>
      </c>
      <c r="AT5007">
        <v>-4.3253100000000003E-2</v>
      </c>
      <c r="AU5007">
        <v>-4.8510699999999997E-2</v>
      </c>
      <c r="AV5007">
        <v>-6.29083E-2</v>
      </c>
      <c r="AW5007">
        <v>-6.1392500000000003E-2</v>
      </c>
      <c r="AX5007">
        <v>-6.0835300000000002E-2</v>
      </c>
      <c r="AY5007">
        <v>0.25866719999999999</v>
      </c>
      <c r="AZ5007">
        <v>0.42929909999999999</v>
      </c>
      <c r="BA5007">
        <v>0.43164180000000002</v>
      </c>
      <c r="BB5007">
        <v>0.32362479999999999</v>
      </c>
      <c r="BC5007">
        <v>-0.27815869999999998</v>
      </c>
      <c r="BD5007">
        <v>-0.30120459999999999</v>
      </c>
      <c r="BE5007">
        <v>-0.18299009999999999</v>
      </c>
      <c r="BF5007">
        <v>-0.1143028</v>
      </c>
      <c r="BG5007">
        <v>-0.14832780000000001</v>
      </c>
      <c r="BH5007">
        <v>-0.12166200000000001</v>
      </c>
      <c r="BI5007">
        <v>-7.7137499999999998E-2</v>
      </c>
      <c r="BJ5007">
        <v>-6.8059700000000001E-2</v>
      </c>
      <c r="BK5007">
        <v>-4.0791399999999998E-2</v>
      </c>
      <c r="BL5007">
        <v>-4.4019299999999997E-2</v>
      </c>
      <c r="BM5007">
        <v>-3.5867099999999999E-2</v>
      </c>
      <c r="BN5007">
        <v>-1.8469699999999999E-2</v>
      </c>
      <c r="BO5007">
        <v>-1.9583300000000001E-2</v>
      </c>
      <c r="BP5007">
        <v>-3.5516199999999998E-2</v>
      </c>
      <c r="BQ5007">
        <v>-3.2474200000000002E-2</v>
      </c>
      <c r="BR5007">
        <v>-3.2491199999999998E-2</v>
      </c>
      <c r="BS5007">
        <v>-3.6815199999999999E-2</v>
      </c>
      <c r="BT5007">
        <v>-5.0612699999999997E-2</v>
      </c>
      <c r="BU5007">
        <v>-4.87871E-2</v>
      </c>
      <c r="BV5007">
        <v>-4.7987000000000002E-2</v>
      </c>
      <c r="BW5007">
        <v>0.2714664</v>
      </c>
      <c r="BX5007">
        <v>0.44232050000000001</v>
      </c>
      <c r="BY5007">
        <v>0.44440540000000001</v>
      </c>
      <c r="BZ5007">
        <v>0.33556150000000001</v>
      </c>
      <c r="CA5007">
        <v>-0.26558860000000001</v>
      </c>
      <c r="CB5007">
        <v>-0.28870570000000001</v>
      </c>
      <c r="CC5007">
        <v>-0.1711076</v>
      </c>
      <c r="CD5007">
        <v>-0.1034023</v>
      </c>
      <c r="CE5007">
        <v>-0.14023160000000001</v>
      </c>
      <c r="CF5007">
        <v>-0.1142488</v>
      </c>
      <c r="CG5007">
        <v>-7.0313000000000001E-2</v>
      </c>
      <c r="CH5007">
        <v>-6.1715699999999998E-2</v>
      </c>
      <c r="CI5007">
        <v>-3.49555E-2</v>
      </c>
      <c r="CJ5007">
        <v>-3.8638600000000002E-2</v>
      </c>
      <c r="CK5007">
        <v>-3.0537999999999999E-2</v>
      </c>
      <c r="CL5007">
        <v>-1.2809600000000001E-2</v>
      </c>
      <c r="CM5007">
        <v>-1.3606500000000001E-2</v>
      </c>
      <c r="CN5007">
        <v>-2.9064900000000001E-2</v>
      </c>
      <c r="CO5007">
        <v>-2.5498300000000002E-2</v>
      </c>
      <c r="CP5007">
        <v>-2.50376E-2</v>
      </c>
      <c r="CQ5007">
        <v>-2.8714900000000002E-2</v>
      </c>
      <c r="CR5007">
        <v>-4.2096799999999997E-2</v>
      </c>
      <c r="CS5007">
        <v>-4.0056599999999998E-2</v>
      </c>
      <c r="CT5007">
        <v>-3.9088400000000002E-2</v>
      </c>
      <c r="CU5007">
        <v>0.2803312</v>
      </c>
      <c r="CV5007">
        <v>0.45133909999999999</v>
      </c>
      <c r="CW5007">
        <v>0.45324550000000002</v>
      </c>
      <c r="CX5007">
        <v>0.34382889999999999</v>
      </c>
      <c r="CY5007">
        <v>-0.25688270000000002</v>
      </c>
      <c r="CZ5007">
        <v>-0.28004899999999999</v>
      </c>
      <c r="DA5007">
        <v>-0.16287779999999999</v>
      </c>
      <c r="DB5007">
        <v>-9.5852699999999999E-2</v>
      </c>
      <c r="DC5007">
        <v>-0.13213539999999999</v>
      </c>
      <c r="DD5007">
        <v>-0.1068356</v>
      </c>
      <c r="DE5007">
        <v>-6.3488600000000006E-2</v>
      </c>
      <c r="DF5007">
        <v>-5.5371700000000003E-2</v>
      </c>
      <c r="DG5007">
        <v>-2.9119699999999998E-2</v>
      </c>
      <c r="DH5007">
        <v>-3.3257799999999997E-2</v>
      </c>
      <c r="DI5007">
        <v>-2.5208999999999999E-2</v>
      </c>
      <c r="DJ5007">
        <v>-7.1494999999999996E-3</v>
      </c>
      <c r="DK5007">
        <v>-7.6296999999999997E-3</v>
      </c>
      <c r="DL5007">
        <v>-2.2613500000000002E-2</v>
      </c>
      <c r="DM5007">
        <v>-1.8522400000000001E-2</v>
      </c>
      <c r="DN5007">
        <v>-1.7583999999999999E-2</v>
      </c>
      <c r="DO5007">
        <v>-2.06146E-2</v>
      </c>
      <c r="DP5007">
        <v>-3.3580899999999997E-2</v>
      </c>
      <c r="DQ5007">
        <v>-3.1326199999999998E-2</v>
      </c>
      <c r="DR5007">
        <v>-3.01897E-2</v>
      </c>
      <c r="DS5007">
        <v>0.28919590000000001</v>
      </c>
      <c r="DT5007">
        <v>0.46035769999999998</v>
      </c>
      <c r="DU5007">
        <v>0.46208549999999998</v>
      </c>
      <c r="DV5007">
        <v>0.35209620000000003</v>
      </c>
      <c r="DW5007">
        <v>-0.2481767</v>
      </c>
      <c r="DX5007">
        <v>-0.27139229999999998</v>
      </c>
      <c r="DY5007">
        <v>-0.15464800000000001</v>
      </c>
      <c r="DZ5007">
        <v>-8.8303099999999995E-2</v>
      </c>
      <c r="EA5007">
        <v>-0.1204457</v>
      </c>
      <c r="EB5007">
        <v>-9.6132200000000001E-2</v>
      </c>
      <c r="EC5007">
        <v>-5.3635200000000001E-2</v>
      </c>
      <c r="ED5007">
        <v>-4.62119E-2</v>
      </c>
      <c r="EE5007">
        <v>-2.0693699999999999E-2</v>
      </c>
      <c r="EF5007">
        <v>-2.5488799999999999E-2</v>
      </c>
      <c r="EG5007">
        <v>-1.7514600000000002E-2</v>
      </c>
      <c r="EH5007">
        <v>1.0227000000000001E-3</v>
      </c>
      <c r="EI5007">
        <v>9.9989999999999996E-4</v>
      </c>
      <c r="EJ5007">
        <v>-1.32988E-2</v>
      </c>
      <c r="EK5007">
        <v>-8.4501999999999997E-3</v>
      </c>
      <c r="EL5007">
        <v>-6.8221999999999996E-3</v>
      </c>
      <c r="EM5007">
        <v>-8.9190999999999993E-3</v>
      </c>
      <c r="EN5007">
        <v>-2.12853E-2</v>
      </c>
      <c r="EO5007">
        <v>-1.87207E-2</v>
      </c>
      <c r="EP5007">
        <v>-1.73414E-2</v>
      </c>
      <c r="EQ5007">
        <v>0.30199510000000002</v>
      </c>
      <c r="ER5007">
        <v>0.4733791</v>
      </c>
      <c r="ES5007">
        <v>0.47484910000000002</v>
      </c>
      <c r="ET5007">
        <v>0.364033</v>
      </c>
      <c r="EU5007">
        <v>-0.2356066</v>
      </c>
      <c r="EV5007">
        <v>-0.2588934</v>
      </c>
      <c r="EW5007">
        <v>-0.14276549999999999</v>
      </c>
      <c r="EX5007">
        <v>-7.7402700000000005E-2</v>
      </c>
      <c r="EY5007">
        <v>83.756709999999998</v>
      </c>
      <c r="EZ5007">
        <v>82.318389999999994</v>
      </c>
      <c r="FA5007">
        <v>80.375050000000002</v>
      </c>
      <c r="FB5007">
        <v>79.45823</v>
      </c>
      <c r="FC5007">
        <v>78.198779999999999</v>
      </c>
      <c r="FD5007">
        <v>76.651859999999999</v>
      </c>
      <c r="FE5007">
        <v>75.905799999999999</v>
      </c>
      <c r="FF5007">
        <v>76.727869999999996</v>
      </c>
      <c r="FG5007">
        <v>81.332989999999995</v>
      </c>
      <c r="FH5007">
        <v>86.506119999999996</v>
      </c>
      <c r="FI5007">
        <v>91.262969999999996</v>
      </c>
      <c r="FJ5007">
        <v>95.106920000000002</v>
      </c>
      <c r="FK5007">
        <v>98.7303</v>
      </c>
      <c r="FL5007">
        <v>101.77370000000001</v>
      </c>
      <c r="FM5007">
        <v>103.76139999999999</v>
      </c>
      <c r="FN5007">
        <v>104.68980000000001</v>
      </c>
      <c r="FO5007">
        <v>104.4282</v>
      </c>
      <c r="FP5007">
        <v>102.55370000000001</v>
      </c>
      <c r="FQ5007">
        <v>98.314920000000001</v>
      </c>
      <c r="FR5007">
        <v>92.987960000000001</v>
      </c>
      <c r="FS5007">
        <v>89.492679999999993</v>
      </c>
      <c r="FT5007">
        <v>87.543850000000006</v>
      </c>
      <c r="FU5007">
        <v>85.097049999999996</v>
      </c>
      <c r="FV5007">
        <v>82.942369999999997</v>
      </c>
      <c r="FW5007">
        <v>0.1622393</v>
      </c>
      <c r="FX5007">
        <v>8.3450999999999994E-3</v>
      </c>
      <c r="FY5007">
        <v>8.3450999999999994E-3</v>
      </c>
      <c r="FZ5007">
        <v>0</v>
      </c>
      <c r="GA5007">
        <v>0</v>
      </c>
    </row>
    <row r="5008" spans="1:183" x14ac:dyDescent="0.3">
      <c r="A5008" t="s">
        <v>52</v>
      </c>
      <c r="B5008" t="s">
        <v>53</v>
      </c>
      <c r="C5008" t="s">
        <v>108</v>
      </c>
      <c r="D5008" s="6" t="s">
        <v>299</v>
      </c>
      <c r="E5008" s="46">
        <v>17</v>
      </c>
      <c r="F5008">
        <v>20</v>
      </c>
      <c r="G5008">
        <v>17</v>
      </c>
      <c r="H5008">
        <v>20</v>
      </c>
      <c r="I5008">
        <v>28655</v>
      </c>
      <c r="J5008">
        <v>29014</v>
      </c>
      <c r="K5008">
        <v>2.350956</v>
      </c>
      <c r="L5008">
        <v>2.023164</v>
      </c>
      <c r="M5008">
        <v>1.770632</v>
      </c>
      <c r="N5008">
        <v>1.581782</v>
      </c>
      <c r="O5008">
        <v>1.4502839999999999</v>
      </c>
      <c r="P5008">
        <v>1.3839779999999999</v>
      </c>
      <c r="Q5008">
        <v>1.3768450000000001</v>
      </c>
      <c r="R5008">
        <v>1.3579650000000001</v>
      </c>
      <c r="S5008">
        <v>1.321658</v>
      </c>
      <c r="T5008">
        <v>1.418099</v>
      </c>
      <c r="U5008">
        <v>1.6240650000000001</v>
      </c>
      <c r="V5008">
        <v>1.929872</v>
      </c>
      <c r="W5008">
        <v>2.2985630000000001</v>
      </c>
      <c r="X5008">
        <v>2.6685129999999999</v>
      </c>
      <c r="Y5008">
        <v>3.0605920000000002</v>
      </c>
      <c r="Z5008">
        <v>3.468928</v>
      </c>
      <c r="AA5008">
        <v>3.8144110000000002</v>
      </c>
      <c r="AB5008">
        <v>4.1200460000000003</v>
      </c>
      <c r="AC5008">
        <v>4.2334750000000003</v>
      </c>
      <c r="AD5008">
        <v>4.0079900000000004</v>
      </c>
      <c r="AE5008">
        <v>3.7001629999999999</v>
      </c>
      <c r="AF5008">
        <v>3.3308469999999999</v>
      </c>
      <c r="AG5008">
        <v>2.8423039999999999</v>
      </c>
      <c r="AH5008">
        <v>2.3725510000000001</v>
      </c>
      <c r="AI5008">
        <v>-0.1032315</v>
      </c>
      <c r="AJ5008">
        <v>-8.4258100000000002E-2</v>
      </c>
      <c r="AK5008">
        <v>-6.23429E-2</v>
      </c>
      <c r="AL5008">
        <v>-5.1510899999999998E-2</v>
      </c>
      <c r="AM5008">
        <v>-3.7281099999999998E-2</v>
      </c>
      <c r="AN5008">
        <v>-2.54069E-2</v>
      </c>
      <c r="AO5008">
        <v>-3.4199399999999998E-2</v>
      </c>
      <c r="AP5008">
        <v>-2.03424E-2</v>
      </c>
      <c r="AQ5008">
        <v>-3.2640700000000002E-2</v>
      </c>
      <c r="AR5008">
        <v>-3.2444000000000001E-2</v>
      </c>
      <c r="AS5008">
        <v>-4.9493000000000002E-2</v>
      </c>
      <c r="AT5008">
        <v>-4.2910499999999997E-2</v>
      </c>
      <c r="AU5008">
        <v>-4.0084799999999997E-2</v>
      </c>
      <c r="AV5008">
        <v>-5.0260600000000002E-2</v>
      </c>
      <c r="AW5008">
        <v>-5.7539600000000003E-2</v>
      </c>
      <c r="AX5008">
        <v>-5.7814900000000002E-2</v>
      </c>
      <c r="AY5008">
        <v>0.36273630000000001</v>
      </c>
      <c r="AZ5008">
        <v>0.46803050000000002</v>
      </c>
      <c r="BA5008">
        <v>0.44932</v>
      </c>
      <c r="BB5008">
        <v>0.35776619999999998</v>
      </c>
      <c r="BC5008">
        <v>-0.28357179999999998</v>
      </c>
      <c r="BD5008">
        <v>-0.31025269999999999</v>
      </c>
      <c r="BE5008">
        <v>-0.19385669999999999</v>
      </c>
      <c r="BF5008">
        <v>-0.12440039999999999</v>
      </c>
      <c r="BG5008">
        <v>-9.4875000000000001E-2</v>
      </c>
      <c r="BH5008">
        <v>-7.6532799999999998E-2</v>
      </c>
      <c r="BI5008">
        <v>-5.52005E-2</v>
      </c>
      <c r="BJ5008">
        <v>-4.48864E-2</v>
      </c>
      <c r="BK5008">
        <v>-3.1219299999999998E-2</v>
      </c>
      <c r="BL5008">
        <v>-1.9815699999999999E-2</v>
      </c>
      <c r="BM5008">
        <v>-2.8610799999999999E-2</v>
      </c>
      <c r="BN5008">
        <v>-1.4376099999999999E-2</v>
      </c>
      <c r="BO5008">
        <v>-2.6237799999999999E-2</v>
      </c>
      <c r="BP5008">
        <v>-2.5524499999999999E-2</v>
      </c>
      <c r="BQ5008">
        <v>-4.2007599999999999E-2</v>
      </c>
      <c r="BR5008">
        <v>-3.4899399999999997E-2</v>
      </c>
      <c r="BS5008">
        <v>-3.1527199999999998E-2</v>
      </c>
      <c r="BT5008">
        <v>-4.1325000000000001E-2</v>
      </c>
      <c r="BU5008">
        <v>-4.8446999999999997E-2</v>
      </c>
      <c r="BV5008">
        <v>-4.8592799999999998E-2</v>
      </c>
      <c r="BW5008">
        <v>0.37214429999999998</v>
      </c>
      <c r="BX5008">
        <v>0.4775662</v>
      </c>
      <c r="BY5008">
        <v>0.45867069999999999</v>
      </c>
      <c r="BZ5008">
        <v>0.3665119</v>
      </c>
      <c r="CA5008">
        <v>-0.27456950000000002</v>
      </c>
      <c r="CB5008">
        <v>-0.3014173</v>
      </c>
      <c r="CC5008">
        <v>-0.18553720000000001</v>
      </c>
      <c r="CD5008">
        <v>-0.11668770000000001</v>
      </c>
      <c r="CE5008">
        <v>-8.9087299999999994E-2</v>
      </c>
      <c r="CF5008">
        <v>-7.1182200000000001E-2</v>
      </c>
      <c r="CG5008">
        <v>-5.0253699999999998E-2</v>
      </c>
      <c r="CH5008">
        <v>-4.0298300000000002E-2</v>
      </c>
      <c r="CI5008">
        <v>-2.70209E-2</v>
      </c>
      <c r="CJ5008">
        <v>-1.5943200000000001E-2</v>
      </c>
      <c r="CK5008">
        <v>-2.4740100000000001E-2</v>
      </c>
      <c r="CL5008">
        <v>-1.0243800000000001E-2</v>
      </c>
      <c r="CM5008">
        <v>-2.1803199999999998E-2</v>
      </c>
      <c r="CN5008">
        <v>-2.07321E-2</v>
      </c>
      <c r="CO5008">
        <v>-3.68232E-2</v>
      </c>
      <c r="CP5008">
        <v>-2.9350899999999999E-2</v>
      </c>
      <c r="CQ5008">
        <v>-2.56002E-2</v>
      </c>
      <c r="CR5008">
        <v>-3.5136300000000002E-2</v>
      </c>
      <c r="CS5008">
        <v>-4.2149499999999999E-2</v>
      </c>
      <c r="CT5008">
        <v>-4.22055E-2</v>
      </c>
      <c r="CU5008">
        <v>0.3786602</v>
      </c>
      <c r="CV5008">
        <v>0.48417060000000001</v>
      </c>
      <c r="CW5008">
        <v>0.46514689999999997</v>
      </c>
      <c r="CX5008">
        <v>0.37256919999999999</v>
      </c>
      <c r="CY5008">
        <v>-0.26833439999999997</v>
      </c>
      <c r="CZ5008">
        <v>-0.2952979</v>
      </c>
      <c r="DA5008">
        <v>-0.17977509999999999</v>
      </c>
      <c r="DB5008">
        <v>-0.1113459</v>
      </c>
      <c r="DC5008">
        <v>-8.3299600000000001E-2</v>
      </c>
      <c r="DD5008">
        <v>-6.5831700000000007E-2</v>
      </c>
      <c r="DE5008">
        <v>-4.5306800000000001E-2</v>
      </c>
      <c r="DF5008">
        <v>-3.5710199999999997E-2</v>
      </c>
      <c r="DG5008">
        <v>-2.2822599999999998E-2</v>
      </c>
      <c r="DH5008">
        <v>-1.20708E-2</v>
      </c>
      <c r="DI5008">
        <v>-2.0869499999999999E-2</v>
      </c>
      <c r="DJ5008">
        <v>-6.1116E-3</v>
      </c>
      <c r="DK5008">
        <v>-1.7368600000000001E-2</v>
      </c>
      <c r="DL5008">
        <v>-1.5939600000000002E-2</v>
      </c>
      <c r="DM5008">
        <v>-3.1638899999999998E-2</v>
      </c>
      <c r="DN5008">
        <v>-2.3802500000000001E-2</v>
      </c>
      <c r="DO5008">
        <v>-1.9673199999999998E-2</v>
      </c>
      <c r="DP5008">
        <v>-2.8947500000000001E-2</v>
      </c>
      <c r="DQ5008">
        <v>-3.5852000000000002E-2</v>
      </c>
      <c r="DR5008">
        <v>-3.5818299999999997E-2</v>
      </c>
      <c r="DS5008">
        <v>0.38517620000000002</v>
      </c>
      <c r="DT5008">
        <v>0.49077490000000001</v>
      </c>
      <c r="DU5008">
        <v>0.47162310000000002</v>
      </c>
      <c r="DV5008">
        <v>0.37862649999999998</v>
      </c>
      <c r="DW5008">
        <v>-0.26209939999999998</v>
      </c>
      <c r="DX5008">
        <v>-0.28917860000000001</v>
      </c>
      <c r="DY5008">
        <v>-0.1740131</v>
      </c>
      <c r="DZ5008">
        <v>-0.10600420000000001</v>
      </c>
      <c r="EA5008">
        <v>-7.4943099999999999E-2</v>
      </c>
      <c r="EB5008">
        <v>-5.81063E-2</v>
      </c>
      <c r="EC5008">
        <v>-3.8164400000000001E-2</v>
      </c>
      <c r="ED5008">
        <v>-2.9085699999999999E-2</v>
      </c>
      <c r="EE5008">
        <v>-1.6760799999999999E-2</v>
      </c>
      <c r="EF5008">
        <v>-6.4795E-3</v>
      </c>
      <c r="EG5008">
        <v>-1.52809E-2</v>
      </c>
      <c r="EH5008">
        <v>-1.4530000000000001E-4</v>
      </c>
      <c r="EI5008">
        <v>-1.09658E-2</v>
      </c>
      <c r="EJ5008">
        <v>-9.0200999999999996E-3</v>
      </c>
      <c r="EK5008">
        <v>-2.4153399999999998E-2</v>
      </c>
      <c r="EL5008">
        <v>-1.5791400000000001E-2</v>
      </c>
      <c r="EM5008">
        <v>-1.11156E-2</v>
      </c>
      <c r="EN5008">
        <v>-2.0011999999999999E-2</v>
      </c>
      <c r="EO5008">
        <v>-2.6759399999999999E-2</v>
      </c>
      <c r="EP5008">
        <v>-2.65962E-2</v>
      </c>
      <c r="EQ5008">
        <v>0.39458409999999999</v>
      </c>
      <c r="ER5008">
        <v>0.50031060000000005</v>
      </c>
      <c r="ES5008">
        <v>0.48097380000000001</v>
      </c>
      <c r="ET5008">
        <v>0.3873723</v>
      </c>
      <c r="EU5008">
        <v>-0.25309710000000002</v>
      </c>
      <c r="EV5008">
        <v>-0.28034310000000001</v>
      </c>
      <c r="EW5008">
        <v>-0.1656936</v>
      </c>
      <c r="EX5008">
        <v>-9.8291500000000004E-2</v>
      </c>
      <c r="EY5008">
        <v>84.259399999999999</v>
      </c>
      <c r="EZ5008">
        <v>82.644000000000005</v>
      </c>
      <c r="FA5008">
        <v>80.675830000000005</v>
      </c>
      <c r="FB5008">
        <v>79.855930000000001</v>
      </c>
      <c r="FC5008">
        <v>78.658519999999996</v>
      </c>
      <c r="FD5008">
        <v>77.074550000000002</v>
      </c>
      <c r="FE5008">
        <v>76.426580000000001</v>
      </c>
      <c r="FF5008">
        <v>77.161529999999999</v>
      </c>
      <c r="FG5008">
        <v>81.801100000000005</v>
      </c>
      <c r="FH5008">
        <v>87.10436</v>
      </c>
      <c r="FI5008">
        <v>91.972179999999994</v>
      </c>
      <c r="FJ5008">
        <v>95.862939999999995</v>
      </c>
      <c r="FK5008">
        <v>99.451570000000004</v>
      </c>
      <c r="FL5008">
        <v>102.43770000000001</v>
      </c>
      <c r="FM5008">
        <v>104.3927</v>
      </c>
      <c r="FN5008">
        <v>105.3725</v>
      </c>
      <c r="FO5008">
        <v>105.072</v>
      </c>
      <c r="FP5008">
        <v>103.2698</v>
      </c>
      <c r="FQ5008">
        <v>99.156210000000002</v>
      </c>
      <c r="FR5008">
        <v>93.812340000000006</v>
      </c>
      <c r="FS5008">
        <v>90.269040000000004</v>
      </c>
      <c r="FT5008">
        <v>88.262540000000001</v>
      </c>
      <c r="FU5008">
        <v>85.871989999999997</v>
      </c>
      <c r="FV5008">
        <v>83.460800000000006</v>
      </c>
      <c r="FW5008">
        <v>0.1188775</v>
      </c>
      <c r="FX5008">
        <v>6.1183000000000001E-3</v>
      </c>
      <c r="FY5008">
        <v>6.1183000000000001E-3</v>
      </c>
      <c r="FZ5008">
        <v>0</v>
      </c>
      <c r="GA5008">
        <v>0</v>
      </c>
    </row>
    <row r="5009" spans="1:183" x14ac:dyDescent="0.3">
      <c r="A5009" t="s">
        <v>52</v>
      </c>
      <c r="B5009" t="s">
        <v>53</v>
      </c>
      <c r="C5009" t="s">
        <v>106</v>
      </c>
      <c r="D5009" s="6" t="s">
        <v>299</v>
      </c>
      <c r="E5009" s="46">
        <v>17</v>
      </c>
      <c r="F5009">
        <v>20</v>
      </c>
      <c r="G5009">
        <v>17</v>
      </c>
      <c r="H5009">
        <v>20</v>
      </c>
      <c r="I5009">
        <v>7691</v>
      </c>
      <c r="J5009">
        <v>7959</v>
      </c>
      <c r="K5009">
        <v>1.2080340000000001</v>
      </c>
      <c r="L5009">
        <v>1.071388</v>
      </c>
      <c r="M5009">
        <v>0.97644370000000003</v>
      </c>
      <c r="N5009">
        <v>0.8953854</v>
      </c>
      <c r="O5009">
        <v>0.82767449999999998</v>
      </c>
      <c r="P5009">
        <v>0.80539749999999999</v>
      </c>
      <c r="Q5009">
        <v>0.82516250000000002</v>
      </c>
      <c r="R5009">
        <v>0.82139660000000003</v>
      </c>
      <c r="S5009">
        <v>0.7519304</v>
      </c>
      <c r="T5009">
        <v>0.75618819999999998</v>
      </c>
      <c r="U5009">
        <v>0.78677180000000002</v>
      </c>
      <c r="V5009">
        <v>0.86148259999999999</v>
      </c>
      <c r="W5009">
        <v>0.972553</v>
      </c>
      <c r="X5009">
        <v>1.084846</v>
      </c>
      <c r="Y5009">
        <v>1.2069019999999999</v>
      </c>
      <c r="Z5009">
        <v>1.357701</v>
      </c>
      <c r="AA5009">
        <v>1.4251320000000001</v>
      </c>
      <c r="AB5009">
        <v>1.559059</v>
      </c>
      <c r="AC5009">
        <v>1.6402490000000001</v>
      </c>
      <c r="AD5009">
        <v>1.587189</v>
      </c>
      <c r="AE5009">
        <v>1.578165</v>
      </c>
      <c r="AF5009">
        <v>1.581045</v>
      </c>
      <c r="AG5009">
        <v>1.420169</v>
      </c>
      <c r="AH5009">
        <v>1.2092050000000001</v>
      </c>
      <c r="AI5009">
        <v>-9.6305299999999996E-2</v>
      </c>
      <c r="AJ5009">
        <v>-6.5519499999999994E-2</v>
      </c>
      <c r="AK5009">
        <v>-4.6879299999999999E-2</v>
      </c>
      <c r="AL5009">
        <v>-1.6706599999999999E-2</v>
      </c>
      <c r="AM5009">
        <v>-4.9251E-3</v>
      </c>
      <c r="AN5009">
        <v>-2.942E-4</v>
      </c>
      <c r="AO5009">
        <v>-1.29143E-2</v>
      </c>
      <c r="AP5009">
        <v>-3.3343400000000002E-2</v>
      </c>
      <c r="AQ5009">
        <v>-6.2535900000000005E-2</v>
      </c>
      <c r="AR5009">
        <v>-5.88505E-2</v>
      </c>
      <c r="AS5009">
        <v>-7.0930999999999994E-2</v>
      </c>
      <c r="AT5009">
        <v>-8.5345199999999996E-2</v>
      </c>
      <c r="AU5009">
        <v>-0.1085972</v>
      </c>
      <c r="AV5009">
        <v>-0.1509828</v>
      </c>
      <c r="AW5009">
        <v>-0.21439359999999999</v>
      </c>
      <c r="AX5009">
        <v>-0.22581960000000001</v>
      </c>
      <c r="AY5009">
        <v>3.6818799999999999E-2</v>
      </c>
      <c r="AZ5009">
        <v>0.1050439</v>
      </c>
      <c r="BA5009">
        <v>8.6645899999999998E-2</v>
      </c>
      <c r="BB5009">
        <v>2.9361600000000002E-2</v>
      </c>
      <c r="BC5009">
        <v>-0.1814886</v>
      </c>
      <c r="BD5009">
        <v>-0.23325080000000001</v>
      </c>
      <c r="BE5009">
        <v>-0.1890725</v>
      </c>
      <c r="BF5009">
        <v>-0.1224406</v>
      </c>
      <c r="BG5009">
        <v>-8.3812300000000006E-2</v>
      </c>
      <c r="BH5009">
        <v>-5.3665600000000001E-2</v>
      </c>
      <c r="BI5009">
        <v>-3.5901700000000002E-2</v>
      </c>
      <c r="BJ5009">
        <v>-6.8113999999999996E-3</v>
      </c>
      <c r="BK5009">
        <v>4.0879000000000002E-3</v>
      </c>
      <c r="BL5009">
        <v>8.0601000000000006E-3</v>
      </c>
      <c r="BM5009">
        <v>-4.6972999999999997E-3</v>
      </c>
      <c r="BN5009">
        <v>-2.4427399999999998E-2</v>
      </c>
      <c r="BO5009">
        <v>-5.3849000000000001E-2</v>
      </c>
      <c r="BP5009">
        <v>-4.9739600000000002E-2</v>
      </c>
      <c r="BQ5009">
        <v>-6.1449200000000002E-2</v>
      </c>
      <c r="BR5009">
        <v>-7.5021400000000002E-2</v>
      </c>
      <c r="BS5009">
        <v>-9.7217499999999998E-2</v>
      </c>
      <c r="BT5009">
        <v>-0.13868759999999999</v>
      </c>
      <c r="BU5009">
        <v>-0.200989</v>
      </c>
      <c r="BV5009">
        <v>-0.21162829999999999</v>
      </c>
      <c r="BW5009">
        <v>4.9515400000000001E-2</v>
      </c>
      <c r="BX5009">
        <v>0.1177081</v>
      </c>
      <c r="BY5009">
        <v>9.9240200000000001E-2</v>
      </c>
      <c r="BZ5009">
        <v>4.1108400000000003E-2</v>
      </c>
      <c r="CA5009">
        <v>-0.16842370000000001</v>
      </c>
      <c r="CB5009">
        <v>-0.2196874</v>
      </c>
      <c r="CC5009">
        <v>-0.17647160000000001</v>
      </c>
      <c r="CD5009">
        <v>-0.1108937</v>
      </c>
      <c r="CE5009">
        <v>-7.5159699999999996E-2</v>
      </c>
      <c r="CF5009">
        <v>-4.5455500000000003E-2</v>
      </c>
      <c r="CG5009">
        <v>-2.82986E-2</v>
      </c>
      <c r="CH5009">
        <v>4.1999999999999998E-5</v>
      </c>
      <c r="CI5009">
        <v>1.0330300000000001E-2</v>
      </c>
      <c r="CJ5009">
        <v>1.38464E-2</v>
      </c>
      <c r="CK5009">
        <v>9.9379999999999998E-4</v>
      </c>
      <c r="CL5009">
        <v>-1.82522E-2</v>
      </c>
      <c r="CM5009">
        <v>-4.78325E-2</v>
      </c>
      <c r="CN5009">
        <v>-4.3429500000000003E-2</v>
      </c>
      <c r="CO5009">
        <v>-5.4882199999999999E-2</v>
      </c>
      <c r="CP5009">
        <v>-6.7871200000000007E-2</v>
      </c>
      <c r="CQ5009">
        <v>-8.9335899999999996E-2</v>
      </c>
      <c r="CR5009">
        <v>-0.13017190000000001</v>
      </c>
      <c r="CS5009">
        <v>-0.19170499999999999</v>
      </c>
      <c r="CT5009">
        <v>-0.20179939999999999</v>
      </c>
      <c r="CU5009">
        <v>5.8309E-2</v>
      </c>
      <c r="CV5009">
        <v>0.12647929999999999</v>
      </c>
      <c r="CW5009">
        <v>0.107963</v>
      </c>
      <c r="CX5009">
        <v>4.9244299999999998E-2</v>
      </c>
      <c r="CY5009">
        <v>-0.15937499999999999</v>
      </c>
      <c r="CZ5009">
        <v>-0.21029339999999999</v>
      </c>
      <c r="DA5009">
        <v>-0.16774420000000001</v>
      </c>
      <c r="DB5009">
        <v>-0.1028963</v>
      </c>
      <c r="DC5009">
        <v>-6.6506999999999997E-2</v>
      </c>
      <c r="DD5009">
        <v>-3.7245500000000001E-2</v>
      </c>
      <c r="DE5009">
        <v>-2.0695499999999999E-2</v>
      </c>
      <c r="DF5009">
        <v>6.8954000000000003E-3</v>
      </c>
      <c r="DG5009">
        <v>1.65726E-2</v>
      </c>
      <c r="DH5009">
        <v>1.96326E-2</v>
      </c>
      <c r="DI5009">
        <v>6.6848000000000003E-3</v>
      </c>
      <c r="DJ5009">
        <v>-1.20771E-2</v>
      </c>
      <c r="DK5009">
        <v>-4.1815900000000003E-2</v>
      </c>
      <c r="DL5009">
        <v>-3.7119300000000001E-2</v>
      </c>
      <c r="DM5009">
        <v>-4.83151E-2</v>
      </c>
      <c r="DN5009">
        <v>-6.0720999999999997E-2</v>
      </c>
      <c r="DO5009">
        <v>-8.1454399999999996E-2</v>
      </c>
      <c r="DP5009">
        <v>-0.12165629999999999</v>
      </c>
      <c r="DQ5009">
        <v>-0.1824211</v>
      </c>
      <c r="DR5009">
        <v>-0.19197059999999999</v>
      </c>
      <c r="DS5009">
        <v>6.7102599999999998E-2</v>
      </c>
      <c r="DT5009">
        <v>0.13525039999999999</v>
      </c>
      <c r="DU5009">
        <v>0.11668580000000001</v>
      </c>
      <c r="DV5009">
        <v>5.7380100000000003E-2</v>
      </c>
      <c r="DW5009">
        <v>-0.15032619999999999</v>
      </c>
      <c r="DX5009">
        <v>-0.20089950000000001</v>
      </c>
      <c r="DY5009">
        <v>-0.15901689999999999</v>
      </c>
      <c r="DZ5009">
        <v>-9.4898899999999994E-2</v>
      </c>
      <c r="EA5009">
        <v>-5.4014E-2</v>
      </c>
      <c r="EB5009">
        <v>-2.53916E-2</v>
      </c>
      <c r="EC5009">
        <v>-9.7178000000000004E-3</v>
      </c>
      <c r="ED5009">
        <v>1.6790599999999999E-2</v>
      </c>
      <c r="EE5009">
        <v>2.55856E-2</v>
      </c>
      <c r="EF5009">
        <v>2.7987000000000001E-2</v>
      </c>
      <c r="EG5009">
        <v>1.4901899999999999E-2</v>
      </c>
      <c r="EH5009">
        <v>-3.1611E-3</v>
      </c>
      <c r="EI5009">
        <v>-3.3128999999999999E-2</v>
      </c>
      <c r="EJ5009">
        <v>-2.8008399999999999E-2</v>
      </c>
      <c r="EK5009">
        <v>-3.8833300000000001E-2</v>
      </c>
      <c r="EL5009">
        <v>-5.0397200000000003E-2</v>
      </c>
      <c r="EM5009">
        <v>-7.0074700000000004E-2</v>
      </c>
      <c r="EN5009">
        <v>-0.1093611</v>
      </c>
      <c r="EO5009">
        <v>-0.16901649999999999</v>
      </c>
      <c r="EP5009">
        <v>-0.1777793</v>
      </c>
      <c r="EQ5009">
        <v>7.9799200000000001E-2</v>
      </c>
      <c r="ER5009">
        <v>0.14791470000000001</v>
      </c>
      <c r="ES5009">
        <v>0.12928010000000001</v>
      </c>
      <c r="ET5009">
        <v>6.9126900000000005E-2</v>
      </c>
      <c r="EU5009">
        <v>-0.1372613</v>
      </c>
      <c r="EV5009">
        <v>-0.187336</v>
      </c>
      <c r="EW5009">
        <v>-0.14641589999999999</v>
      </c>
      <c r="EX5009">
        <v>-8.3351999999999996E-2</v>
      </c>
      <c r="EY5009">
        <v>79.649069999999995</v>
      </c>
      <c r="EZ5009">
        <v>78.09675</v>
      </c>
      <c r="FA5009">
        <v>76.814710000000005</v>
      </c>
      <c r="FB5009">
        <v>76.138940000000005</v>
      </c>
      <c r="FC5009">
        <v>74.95823</v>
      </c>
      <c r="FD5009">
        <v>73.755139999999997</v>
      </c>
      <c r="FE5009">
        <v>73.248170000000002</v>
      </c>
      <c r="FF5009">
        <v>74.208569999999995</v>
      </c>
      <c r="FG5009">
        <v>78.396839999999997</v>
      </c>
      <c r="FH5009">
        <v>83.172060000000002</v>
      </c>
      <c r="FI5009">
        <v>87.621250000000003</v>
      </c>
      <c r="FJ5009">
        <v>91.765029999999996</v>
      </c>
      <c r="FK5009">
        <v>95.525760000000005</v>
      </c>
      <c r="FL5009">
        <v>98.460030000000003</v>
      </c>
      <c r="FM5009">
        <v>100.16889999999999</v>
      </c>
      <c r="FN5009">
        <v>101.1738</v>
      </c>
      <c r="FO5009">
        <v>101.3207</v>
      </c>
      <c r="FP5009">
        <v>99.624139999999997</v>
      </c>
      <c r="FQ5009">
        <v>94.779089999999997</v>
      </c>
      <c r="FR5009">
        <v>88.684200000000004</v>
      </c>
      <c r="FS5009">
        <v>84.689890000000005</v>
      </c>
      <c r="FT5009">
        <v>82.812160000000006</v>
      </c>
      <c r="FU5009">
        <v>80.681880000000007</v>
      </c>
      <c r="FV5009">
        <v>78.977969999999999</v>
      </c>
      <c r="FW5009">
        <v>0.17442559999999999</v>
      </c>
      <c r="FX5009">
        <v>8.2094999999999998E-3</v>
      </c>
      <c r="FY5009">
        <v>8.2094999999999998E-3</v>
      </c>
      <c r="FZ5009">
        <v>0</v>
      </c>
      <c r="GA5009">
        <v>0</v>
      </c>
    </row>
    <row r="5010" spans="1:183" x14ac:dyDescent="0.3">
      <c r="A5010" t="s">
        <v>52</v>
      </c>
      <c r="B5010" t="s">
        <v>53</v>
      </c>
      <c r="C5010" t="s">
        <v>107</v>
      </c>
      <c r="D5010" s="6" t="s">
        <v>299</v>
      </c>
      <c r="E5010" s="46">
        <v>17</v>
      </c>
      <c r="F5010">
        <v>20</v>
      </c>
      <c r="G5010">
        <v>17</v>
      </c>
      <c r="H5010">
        <v>20</v>
      </c>
      <c r="I5010">
        <v>25025</v>
      </c>
      <c r="J5010">
        <v>25644</v>
      </c>
      <c r="K5010">
        <v>1.510745</v>
      </c>
      <c r="L5010">
        <v>1.3035570000000001</v>
      </c>
      <c r="M5010">
        <v>1.1554960000000001</v>
      </c>
      <c r="N5010">
        <v>1.0446869999999999</v>
      </c>
      <c r="O5010">
        <v>0.96267519999999995</v>
      </c>
      <c r="P5010">
        <v>0.92318650000000002</v>
      </c>
      <c r="Q5010">
        <v>0.93825970000000003</v>
      </c>
      <c r="R5010">
        <v>0.94205110000000003</v>
      </c>
      <c r="S5010">
        <v>0.90759469999999998</v>
      </c>
      <c r="T5010">
        <v>0.96308910000000003</v>
      </c>
      <c r="U5010">
        <v>1.088433</v>
      </c>
      <c r="V5010">
        <v>1.268413</v>
      </c>
      <c r="W5010">
        <v>1.5153080000000001</v>
      </c>
      <c r="X5010">
        <v>1.775857</v>
      </c>
      <c r="Y5010">
        <v>2.0362399999999998</v>
      </c>
      <c r="Z5010">
        <v>2.3030819999999999</v>
      </c>
      <c r="AA5010">
        <v>2.4982150000000001</v>
      </c>
      <c r="AB5010">
        <v>2.6693199999999999</v>
      </c>
      <c r="AC5010">
        <v>2.7141649999999999</v>
      </c>
      <c r="AD5010">
        <v>2.5257969999999998</v>
      </c>
      <c r="AE5010">
        <v>2.3355950000000001</v>
      </c>
      <c r="AF5010">
        <v>2.1477849999999998</v>
      </c>
      <c r="AG5010">
        <v>1.84572</v>
      </c>
      <c r="AH5010">
        <v>1.535477</v>
      </c>
      <c r="AI5010">
        <v>-8.0685499999999993E-2</v>
      </c>
      <c r="AJ5010">
        <v>-5.9040700000000002E-2</v>
      </c>
      <c r="AK5010">
        <v>-2.8704400000000001E-2</v>
      </c>
      <c r="AL5010">
        <v>-9.3007999999999997E-3</v>
      </c>
      <c r="AM5010">
        <v>-1.099E-4</v>
      </c>
      <c r="AN5010">
        <v>-1.0539E-3</v>
      </c>
      <c r="AO5010">
        <v>-6.7575999999999999E-3</v>
      </c>
      <c r="AP5010">
        <v>-1.47548E-2</v>
      </c>
      <c r="AQ5010">
        <v>-3.6344099999999997E-2</v>
      </c>
      <c r="AR5010">
        <v>-4.8047699999999999E-2</v>
      </c>
      <c r="AS5010">
        <v>-5.2995500000000001E-2</v>
      </c>
      <c r="AT5010">
        <v>-6.8963099999999999E-2</v>
      </c>
      <c r="AU5010">
        <v>-7.6961699999999994E-2</v>
      </c>
      <c r="AV5010">
        <v>-9.8481899999999997E-2</v>
      </c>
      <c r="AW5010">
        <v>-0.1153013</v>
      </c>
      <c r="AX5010">
        <v>-0.1247359</v>
      </c>
      <c r="AY5010">
        <v>0.2223705</v>
      </c>
      <c r="AZ5010">
        <v>0.31218620000000002</v>
      </c>
      <c r="BA5010">
        <v>0.28417920000000002</v>
      </c>
      <c r="BB5010">
        <v>0.1915385</v>
      </c>
      <c r="BC5010">
        <v>-0.29229680000000002</v>
      </c>
      <c r="BD5010">
        <v>-0.26263219999999998</v>
      </c>
      <c r="BE5010">
        <v>-0.1574731</v>
      </c>
      <c r="BF5010">
        <v>-9.3181399999999998E-2</v>
      </c>
      <c r="BG5010">
        <v>-7.3606199999999997E-2</v>
      </c>
      <c r="BH5010">
        <v>-5.2453600000000003E-2</v>
      </c>
      <c r="BI5010">
        <v>-2.27079E-2</v>
      </c>
      <c r="BJ5010">
        <v>-3.7873E-3</v>
      </c>
      <c r="BK5010">
        <v>4.9229E-3</v>
      </c>
      <c r="BL5010">
        <v>3.5815E-3</v>
      </c>
      <c r="BM5010">
        <v>-2.1963E-3</v>
      </c>
      <c r="BN5010">
        <v>-9.9153999999999996E-3</v>
      </c>
      <c r="BO5010">
        <v>-3.1117800000000001E-2</v>
      </c>
      <c r="BP5010">
        <v>-4.2282599999999997E-2</v>
      </c>
      <c r="BQ5010">
        <v>-4.6838699999999997E-2</v>
      </c>
      <c r="BR5010">
        <v>-6.2340300000000001E-2</v>
      </c>
      <c r="BS5010">
        <v>-6.9768800000000006E-2</v>
      </c>
      <c r="BT5010">
        <v>-9.0709999999999999E-2</v>
      </c>
      <c r="BU5010">
        <v>-0.107255</v>
      </c>
      <c r="BV5010">
        <v>-0.11653959999999999</v>
      </c>
      <c r="BW5010">
        <v>0.2303741</v>
      </c>
      <c r="BX5010">
        <v>0.3202583</v>
      </c>
      <c r="BY5010">
        <v>0.29217870000000001</v>
      </c>
      <c r="BZ5010">
        <v>0.1989745</v>
      </c>
      <c r="CA5010">
        <v>-0.28448709999999999</v>
      </c>
      <c r="CB5010">
        <v>-0.25500620000000002</v>
      </c>
      <c r="CC5010">
        <v>-0.15033060000000001</v>
      </c>
      <c r="CD5010">
        <v>-8.6559800000000006E-2</v>
      </c>
      <c r="CE5010">
        <v>-6.8703100000000003E-2</v>
      </c>
      <c r="CF5010">
        <v>-4.7891299999999998E-2</v>
      </c>
      <c r="CG5010">
        <v>-1.85547E-2</v>
      </c>
      <c r="CH5010">
        <v>3.1399999999999998E-5</v>
      </c>
      <c r="CI5010">
        <v>8.4086000000000004E-3</v>
      </c>
      <c r="CJ5010">
        <v>6.7920000000000003E-3</v>
      </c>
      <c r="CK5010">
        <v>9.6290000000000004E-4</v>
      </c>
      <c r="CL5010">
        <v>-6.5636000000000002E-3</v>
      </c>
      <c r="CM5010">
        <v>-2.7498100000000001E-2</v>
      </c>
      <c r="CN5010">
        <v>-3.8289700000000003E-2</v>
      </c>
      <c r="CO5010">
        <v>-4.2574500000000001E-2</v>
      </c>
      <c r="CP5010">
        <v>-5.77533E-2</v>
      </c>
      <c r="CQ5010">
        <v>-6.47871E-2</v>
      </c>
      <c r="CR5010">
        <v>-8.5327200000000006E-2</v>
      </c>
      <c r="CS5010">
        <v>-0.1016822</v>
      </c>
      <c r="CT5010">
        <v>-0.110863</v>
      </c>
      <c r="CU5010">
        <v>0.2359174</v>
      </c>
      <c r="CV5010">
        <v>0.325849</v>
      </c>
      <c r="CW5010">
        <v>0.29771910000000001</v>
      </c>
      <c r="CX5010">
        <v>0.20412469999999999</v>
      </c>
      <c r="CY5010">
        <v>-0.2790781</v>
      </c>
      <c r="CZ5010">
        <v>-0.24972440000000001</v>
      </c>
      <c r="DA5010">
        <v>-0.14538380000000001</v>
      </c>
      <c r="DB5010">
        <v>-8.1973699999999997E-2</v>
      </c>
      <c r="DC5010">
        <v>-6.3799900000000007E-2</v>
      </c>
      <c r="DD5010">
        <v>-4.3329100000000002E-2</v>
      </c>
      <c r="DE5010">
        <v>-1.4401499999999999E-2</v>
      </c>
      <c r="DF5010">
        <v>3.8500000000000001E-3</v>
      </c>
      <c r="DG5010">
        <v>1.18943E-2</v>
      </c>
      <c r="DH5010">
        <v>1.0002499999999999E-2</v>
      </c>
      <c r="DI5010">
        <v>4.1221000000000001E-3</v>
      </c>
      <c r="DJ5010">
        <v>-3.2117999999999999E-3</v>
      </c>
      <c r="DK5010">
        <v>-2.3878400000000001E-2</v>
      </c>
      <c r="DL5010">
        <v>-3.4296699999999999E-2</v>
      </c>
      <c r="DM5010">
        <v>-3.8310299999999999E-2</v>
      </c>
      <c r="DN5010">
        <v>-5.31663E-2</v>
      </c>
      <c r="DO5010">
        <v>-5.9805299999999999E-2</v>
      </c>
      <c r="DP5010">
        <v>-7.9944500000000002E-2</v>
      </c>
      <c r="DQ5010">
        <v>-9.6109399999999998E-2</v>
      </c>
      <c r="DR5010">
        <v>-0.1051863</v>
      </c>
      <c r="DS5010">
        <v>0.2414607</v>
      </c>
      <c r="DT5010">
        <v>0.3314397</v>
      </c>
      <c r="DU5010">
        <v>0.30325950000000002</v>
      </c>
      <c r="DV5010">
        <v>0.20927480000000001</v>
      </c>
      <c r="DW5010">
        <v>-0.2736691</v>
      </c>
      <c r="DX5010">
        <v>-0.24444270000000001</v>
      </c>
      <c r="DY5010">
        <v>-0.1404369</v>
      </c>
      <c r="DZ5010">
        <v>-7.7387600000000001E-2</v>
      </c>
      <c r="EA5010">
        <v>-5.6720600000000003E-2</v>
      </c>
      <c r="EB5010">
        <v>-3.6741999999999997E-2</v>
      </c>
      <c r="EC5010">
        <v>-8.4049999999999993E-3</v>
      </c>
      <c r="ED5010">
        <v>9.3635999999999997E-3</v>
      </c>
      <c r="EE5010">
        <v>1.69272E-2</v>
      </c>
      <c r="EF5010">
        <v>1.4637900000000001E-2</v>
      </c>
      <c r="EG5010">
        <v>8.6835000000000002E-3</v>
      </c>
      <c r="EH5010">
        <v>1.6276999999999999E-3</v>
      </c>
      <c r="EI5010">
        <v>-1.8652100000000001E-2</v>
      </c>
      <c r="EJ5010">
        <v>-2.8531600000000001E-2</v>
      </c>
      <c r="EK5010">
        <v>-3.2153399999999999E-2</v>
      </c>
      <c r="EL5010">
        <v>-4.6543500000000002E-2</v>
      </c>
      <c r="EM5010">
        <v>-5.26125E-2</v>
      </c>
      <c r="EN5010">
        <v>-7.2172600000000003E-2</v>
      </c>
      <c r="EO5010">
        <v>-8.8063100000000005E-2</v>
      </c>
      <c r="EP5010">
        <v>-9.6990000000000007E-2</v>
      </c>
      <c r="EQ5010">
        <v>0.2494643</v>
      </c>
      <c r="ER5010">
        <v>0.33951179999999997</v>
      </c>
      <c r="ES5010">
        <v>0.31125900000000001</v>
      </c>
      <c r="ET5010">
        <v>0.21671080000000001</v>
      </c>
      <c r="EU5010">
        <v>-0.26585940000000002</v>
      </c>
      <c r="EV5010">
        <v>-0.23681669999999999</v>
      </c>
      <c r="EW5010">
        <v>-0.13329450000000001</v>
      </c>
      <c r="EX5010">
        <v>-7.0765999999999996E-2</v>
      </c>
      <c r="EY5010">
        <v>82.471339999999998</v>
      </c>
      <c r="EZ5010">
        <v>80.970439999999996</v>
      </c>
      <c r="FA5010">
        <v>79.309139999999999</v>
      </c>
      <c r="FB5010">
        <v>78.556359999999998</v>
      </c>
      <c r="FC5010">
        <v>77.358180000000004</v>
      </c>
      <c r="FD5010">
        <v>75.913889999999995</v>
      </c>
      <c r="FE5010">
        <v>75.319509999999994</v>
      </c>
      <c r="FF5010">
        <v>76.16592</v>
      </c>
      <c r="FG5010">
        <v>80.628720000000001</v>
      </c>
      <c r="FH5010">
        <v>85.730090000000004</v>
      </c>
      <c r="FI5010">
        <v>90.378330000000005</v>
      </c>
      <c r="FJ5010">
        <v>94.337680000000006</v>
      </c>
      <c r="FK5010">
        <v>97.983400000000003</v>
      </c>
      <c r="FL5010">
        <v>100.92919999999999</v>
      </c>
      <c r="FM5010">
        <v>102.7997</v>
      </c>
      <c r="FN5010">
        <v>103.76349999999999</v>
      </c>
      <c r="FO5010">
        <v>103.6752</v>
      </c>
      <c r="FP5010">
        <v>101.9632</v>
      </c>
      <c r="FQ5010">
        <v>97.56344</v>
      </c>
      <c r="FR5010">
        <v>91.921369999999996</v>
      </c>
      <c r="FS5010">
        <v>88.164109999999994</v>
      </c>
      <c r="FT5010">
        <v>86.172939999999997</v>
      </c>
      <c r="FU5010">
        <v>83.851830000000007</v>
      </c>
      <c r="FV5010">
        <v>81.767330000000001</v>
      </c>
      <c r="FW5010">
        <v>9.7585099999999994E-2</v>
      </c>
      <c r="FX5010">
        <v>5.2050000000000004E-3</v>
      </c>
      <c r="FY5010">
        <v>5.2050000000000004E-3</v>
      </c>
      <c r="FZ5010">
        <v>0</v>
      </c>
      <c r="GA5010">
        <v>0</v>
      </c>
    </row>
    <row r="5011" spans="1:183" x14ac:dyDescent="0.3">
      <c r="A5011" t="s">
        <v>52</v>
      </c>
      <c r="B5011" t="s">
        <v>53</v>
      </c>
      <c r="C5011" t="s">
        <v>97</v>
      </c>
      <c r="D5011" s="6" t="s">
        <v>299</v>
      </c>
      <c r="E5011" s="46">
        <v>17</v>
      </c>
      <c r="F5011">
        <v>20</v>
      </c>
      <c r="G5011">
        <v>17</v>
      </c>
      <c r="H5011">
        <v>20</v>
      </c>
      <c r="I5011">
        <v>22365</v>
      </c>
      <c r="J5011">
        <v>22744</v>
      </c>
      <c r="K5011">
        <v>2.3228140000000002</v>
      </c>
      <c r="L5011">
        <v>2.0241229999999999</v>
      </c>
      <c r="M5011">
        <v>1.7928539999999999</v>
      </c>
      <c r="N5011">
        <v>1.619434</v>
      </c>
      <c r="O5011">
        <v>1.4891730000000001</v>
      </c>
      <c r="P5011">
        <v>1.4191849999999999</v>
      </c>
      <c r="Q5011">
        <v>1.417735</v>
      </c>
      <c r="R5011">
        <v>1.279423</v>
      </c>
      <c r="S5011">
        <v>0.99785959999999996</v>
      </c>
      <c r="T5011">
        <v>0.8584233</v>
      </c>
      <c r="U5011">
        <v>0.78930529999999999</v>
      </c>
      <c r="V5011">
        <v>0.80331989999999998</v>
      </c>
      <c r="W5011">
        <v>0.9076166</v>
      </c>
      <c r="X5011">
        <v>1.087852</v>
      </c>
      <c r="Y5011">
        <v>1.395394</v>
      </c>
      <c r="Z5011">
        <v>1.8645039999999999</v>
      </c>
      <c r="AA5011">
        <v>2.4556110000000002</v>
      </c>
      <c r="AB5011">
        <v>3.1123159999999999</v>
      </c>
      <c r="AC5011">
        <v>3.5823689999999999</v>
      </c>
      <c r="AD5011">
        <v>3.5818080000000001</v>
      </c>
      <c r="AE5011">
        <v>3.3747410000000002</v>
      </c>
      <c r="AF5011">
        <v>3.1248550000000002</v>
      </c>
      <c r="AG5011">
        <v>2.7329509999999999</v>
      </c>
      <c r="AH5011">
        <v>2.3325399999999998</v>
      </c>
      <c r="AI5011">
        <v>-0.1030215</v>
      </c>
      <c r="AJ5011">
        <v>-8.5007100000000002E-2</v>
      </c>
      <c r="AK5011">
        <v>-6.1398800000000003E-2</v>
      </c>
      <c r="AL5011">
        <v>-3.4957599999999998E-2</v>
      </c>
      <c r="AM5011">
        <v>-2.40136E-2</v>
      </c>
      <c r="AN5011">
        <v>-1.4567699999999999E-2</v>
      </c>
      <c r="AO5011">
        <v>-2.4970599999999999E-2</v>
      </c>
      <c r="AP5011">
        <v>-2.1193900000000002E-2</v>
      </c>
      <c r="AQ5011">
        <v>-4.1969699999999999E-2</v>
      </c>
      <c r="AR5011">
        <v>-3.9298399999999997E-2</v>
      </c>
      <c r="AS5011">
        <v>-4.0477899999999997E-2</v>
      </c>
      <c r="AT5011">
        <v>-4.9133499999999997E-2</v>
      </c>
      <c r="AU5011">
        <v>-5.4034499999999999E-2</v>
      </c>
      <c r="AV5011">
        <v>-6.7694199999999996E-2</v>
      </c>
      <c r="AW5011">
        <v>-5.6312599999999997E-2</v>
      </c>
      <c r="AX5011">
        <v>-6.6848900000000003E-2</v>
      </c>
      <c r="AY5011">
        <v>0.25175229999999998</v>
      </c>
      <c r="AZ5011">
        <v>0.37525809999999998</v>
      </c>
      <c r="BA5011">
        <v>0.35684009999999999</v>
      </c>
      <c r="BB5011">
        <v>0.27963589999999999</v>
      </c>
      <c r="BC5011">
        <v>-0.22081709999999999</v>
      </c>
      <c r="BD5011">
        <v>-0.25608350000000002</v>
      </c>
      <c r="BE5011">
        <v>-0.16897309999999999</v>
      </c>
      <c r="BF5011">
        <v>-0.1036311</v>
      </c>
      <c r="BG5011">
        <v>-9.3117699999999998E-2</v>
      </c>
      <c r="BH5011">
        <v>-7.5698600000000005E-2</v>
      </c>
      <c r="BI5011">
        <v>-5.2767000000000001E-2</v>
      </c>
      <c r="BJ5011">
        <v>-2.69772E-2</v>
      </c>
      <c r="BK5011">
        <v>-1.6769599999999999E-2</v>
      </c>
      <c r="BL5011">
        <v>-7.9713000000000006E-3</v>
      </c>
      <c r="BM5011">
        <v>-1.8450399999999999E-2</v>
      </c>
      <c r="BN5011">
        <v>-1.4319999999999999E-2</v>
      </c>
      <c r="BO5011">
        <v>-3.4976699999999999E-2</v>
      </c>
      <c r="BP5011">
        <v>-3.2287900000000001E-2</v>
      </c>
      <c r="BQ5011">
        <v>-3.37533E-2</v>
      </c>
      <c r="BR5011">
        <v>-4.2405600000000002E-2</v>
      </c>
      <c r="BS5011">
        <v>-4.69696E-2</v>
      </c>
      <c r="BT5011">
        <v>-6.01106E-2</v>
      </c>
      <c r="BU5011">
        <v>-4.8226900000000003E-2</v>
      </c>
      <c r="BV5011">
        <v>-5.8078400000000002E-2</v>
      </c>
      <c r="BW5011">
        <v>0.26110650000000002</v>
      </c>
      <c r="BX5011">
        <v>0.38533240000000002</v>
      </c>
      <c r="BY5011">
        <v>0.36717119999999998</v>
      </c>
      <c r="BZ5011">
        <v>0.28941549999999999</v>
      </c>
      <c r="CA5011">
        <v>-0.2108611</v>
      </c>
      <c r="CB5011">
        <v>-0.24608930000000001</v>
      </c>
      <c r="CC5011">
        <v>-0.1594033</v>
      </c>
      <c r="CD5011">
        <v>-9.44831E-2</v>
      </c>
      <c r="CE5011">
        <v>-8.6258299999999996E-2</v>
      </c>
      <c r="CF5011">
        <v>-6.9251499999999994E-2</v>
      </c>
      <c r="CG5011">
        <v>-4.67886E-2</v>
      </c>
      <c r="CH5011">
        <v>-2.145E-2</v>
      </c>
      <c r="CI5011">
        <v>-1.17524E-2</v>
      </c>
      <c r="CJ5011">
        <v>-3.4026E-3</v>
      </c>
      <c r="CK5011">
        <v>-1.3934500000000001E-2</v>
      </c>
      <c r="CL5011">
        <v>-9.5592000000000003E-3</v>
      </c>
      <c r="CM5011">
        <v>-3.0133400000000001E-2</v>
      </c>
      <c r="CN5011">
        <v>-2.74323E-2</v>
      </c>
      <c r="CO5011">
        <v>-2.9095800000000002E-2</v>
      </c>
      <c r="CP5011">
        <v>-3.7745800000000003E-2</v>
      </c>
      <c r="CQ5011">
        <v>-4.20764E-2</v>
      </c>
      <c r="CR5011">
        <v>-5.4858200000000003E-2</v>
      </c>
      <c r="CS5011">
        <v>-4.2626699999999997E-2</v>
      </c>
      <c r="CT5011">
        <v>-5.2004000000000002E-2</v>
      </c>
      <c r="CU5011">
        <v>0.26758510000000002</v>
      </c>
      <c r="CV5011">
        <v>0.39230979999999999</v>
      </c>
      <c r="CW5011">
        <v>0.37432650000000001</v>
      </c>
      <c r="CX5011">
        <v>0.29618879999999997</v>
      </c>
      <c r="CY5011">
        <v>-0.2039656</v>
      </c>
      <c r="CZ5011">
        <v>-0.2391673</v>
      </c>
      <c r="DA5011">
        <v>-0.1527753</v>
      </c>
      <c r="DB5011">
        <v>-8.8147199999999995E-2</v>
      </c>
      <c r="DC5011">
        <v>-7.9398899999999994E-2</v>
      </c>
      <c r="DD5011">
        <v>-6.2804399999999996E-2</v>
      </c>
      <c r="DE5011">
        <v>-4.0810199999999998E-2</v>
      </c>
      <c r="DF5011">
        <v>-1.5922800000000001E-2</v>
      </c>
      <c r="DG5011">
        <v>-6.7352000000000002E-3</v>
      </c>
      <c r="DH5011">
        <v>1.1659999999999999E-3</v>
      </c>
      <c r="DI5011">
        <v>-9.4187000000000003E-3</v>
      </c>
      <c r="DJ5011">
        <v>-4.7984000000000004E-3</v>
      </c>
      <c r="DK5011">
        <v>-2.5290099999999999E-2</v>
      </c>
      <c r="DL5011">
        <v>-2.2576800000000001E-2</v>
      </c>
      <c r="DM5011">
        <v>-2.4438399999999999E-2</v>
      </c>
      <c r="DN5011">
        <v>-3.30861E-2</v>
      </c>
      <c r="DO5011">
        <v>-3.7183300000000002E-2</v>
      </c>
      <c r="DP5011">
        <v>-4.9605799999999999E-2</v>
      </c>
      <c r="DQ5011">
        <v>-3.70266E-2</v>
      </c>
      <c r="DR5011">
        <v>-4.5929600000000001E-2</v>
      </c>
      <c r="DS5011">
        <v>0.27406380000000002</v>
      </c>
      <c r="DT5011">
        <v>0.39928730000000001</v>
      </c>
      <c r="DU5011">
        <v>0.38148179999999998</v>
      </c>
      <c r="DV5011">
        <v>0.30296210000000001</v>
      </c>
      <c r="DW5011">
        <v>-0.1970701</v>
      </c>
      <c r="DX5011">
        <v>-0.23224529999999999</v>
      </c>
      <c r="DY5011">
        <v>-0.14614730000000001</v>
      </c>
      <c r="DZ5011">
        <v>-8.1811300000000003E-2</v>
      </c>
      <c r="EA5011">
        <v>-6.9495100000000004E-2</v>
      </c>
      <c r="EB5011">
        <v>-5.3495800000000003E-2</v>
      </c>
      <c r="EC5011">
        <v>-3.21783E-2</v>
      </c>
      <c r="ED5011">
        <v>-7.9424000000000005E-3</v>
      </c>
      <c r="EE5011">
        <v>5.0880000000000001E-4</v>
      </c>
      <c r="EF5011">
        <v>7.7625000000000003E-3</v>
      </c>
      <c r="EG5011">
        <v>-2.8985E-3</v>
      </c>
      <c r="EH5011">
        <v>2.0755000000000001E-3</v>
      </c>
      <c r="EI5011">
        <v>-1.82971E-2</v>
      </c>
      <c r="EJ5011">
        <v>-1.5566200000000001E-2</v>
      </c>
      <c r="EK5011">
        <v>-1.7713699999999999E-2</v>
      </c>
      <c r="EL5011">
        <v>-2.6358099999999999E-2</v>
      </c>
      <c r="EM5011">
        <v>-3.0118300000000001E-2</v>
      </c>
      <c r="EN5011">
        <v>-4.2022200000000003E-2</v>
      </c>
      <c r="EO5011">
        <v>-2.8940899999999999E-2</v>
      </c>
      <c r="EP5011">
        <v>-3.71591E-2</v>
      </c>
      <c r="EQ5011">
        <v>0.283418</v>
      </c>
      <c r="ER5011">
        <v>0.40936159999999999</v>
      </c>
      <c r="ES5011">
        <v>0.39181290000000002</v>
      </c>
      <c r="ET5011">
        <v>0.31274160000000001</v>
      </c>
      <c r="EU5011">
        <v>-0.18711410000000001</v>
      </c>
      <c r="EV5011">
        <v>-0.22225110000000001</v>
      </c>
      <c r="EW5011">
        <v>-0.13657749999999999</v>
      </c>
      <c r="EX5011">
        <v>-7.26633E-2</v>
      </c>
      <c r="EY5011">
        <v>83.489779999999996</v>
      </c>
      <c r="EZ5011">
        <v>81.961979999999997</v>
      </c>
      <c r="FA5011">
        <v>80.131200000000007</v>
      </c>
      <c r="FB5011">
        <v>79.312240000000003</v>
      </c>
      <c r="FC5011">
        <v>78.119470000000007</v>
      </c>
      <c r="FD5011">
        <v>76.589839999999995</v>
      </c>
      <c r="FE5011">
        <v>75.986620000000002</v>
      </c>
      <c r="FF5011">
        <v>76.801599999999993</v>
      </c>
      <c r="FG5011">
        <v>81.363950000000003</v>
      </c>
      <c r="FH5011">
        <v>86.568439999999995</v>
      </c>
      <c r="FI5011">
        <v>91.328280000000007</v>
      </c>
      <c r="FJ5011">
        <v>95.227230000000006</v>
      </c>
      <c r="FK5011">
        <v>98.798400000000001</v>
      </c>
      <c r="FL5011">
        <v>101.69970000000001</v>
      </c>
      <c r="FM5011">
        <v>103.5826</v>
      </c>
      <c r="FN5011">
        <v>104.5579</v>
      </c>
      <c r="FO5011">
        <v>104.4123</v>
      </c>
      <c r="FP5011">
        <v>102.6965</v>
      </c>
      <c r="FQ5011">
        <v>98.505009999999999</v>
      </c>
      <c r="FR5011">
        <v>93.033060000000006</v>
      </c>
      <c r="FS5011">
        <v>89.370410000000007</v>
      </c>
      <c r="FT5011">
        <v>87.367140000000006</v>
      </c>
      <c r="FU5011">
        <v>85.000780000000006</v>
      </c>
      <c r="FV5011">
        <v>82.764390000000006</v>
      </c>
      <c r="FW5011">
        <v>1.20821E-2</v>
      </c>
      <c r="FX5011">
        <v>6.5319999999999996E-3</v>
      </c>
      <c r="FY5011">
        <v>6.5319999999999996E-3</v>
      </c>
      <c r="FZ5011">
        <v>0</v>
      </c>
      <c r="GA5011">
        <v>0</v>
      </c>
    </row>
    <row r="5012" spans="1:183" x14ac:dyDescent="0.3">
      <c r="A5012" t="s">
        <v>52</v>
      </c>
      <c r="B5012" t="s">
        <v>53</v>
      </c>
      <c r="C5012" t="s">
        <v>96</v>
      </c>
      <c r="D5012" s="6" t="s">
        <v>299</v>
      </c>
      <c r="E5012" s="46">
        <v>17</v>
      </c>
      <c r="F5012">
        <v>20</v>
      </c>
      <c r="G5012">
        <v>17</v>
      </c>
      <c r="H5012">
        <v>20</v>
      </c>
      <c r="I5012">
        <v>43920</v>
      </c>
      <c r="J5012">
        <v>45100</v>
      </c>
      <c r="K5012">
        <v>1.8391770000000001</v>
      </c>
      <c r="L5012">
        <v>1.5883039999999999</v>
      </c>
      <c r="M5012">
        <v>1.4057770000000001</v>
      </c>
      <c r="N5012">
        <v>1.268143</v>
      </c>
      <c r="O5012">
        <v>1.1627989999999999</v>
      </c>
      <c r="P5012">
        <v>1.123022</v>
      </c>
      <c r="Q5012">
        <v>1.145157</v>
      </c>
      <c r="R5012">
        <v>1.138619</v>
      </c>
      <c r="S5012">
        <v>1.078336</v>
      </c>
      <c r="T5012">
        <v>1.112344</v>
      </c>
      <c r="U5012">
        <v>1.2200059999999999</v>
      </c>
      <c r="V5012">
        <v>1.402466</v>
      </c>
      <c r="W5012">
        <v>1.658371</v>
      </c>
      <c r="X5012">
        <v>1.9203710000000001</v>
      </c>
      <c r="Y5012">
        <v>2.2109670000000001</v>
      </c>
      <c r="Z5012">
        <v>2.525487</v>
      </c>
      <c r="AA5012">
        <v>2.7686929999999998</v>
      </c>
      <c r="AB5012">
        <v>3.022567</v>
      </c>
      <c r="AC5012">
        <v>3.1359520000000001</v>
      </c>
      <c r="AD5012">
        <v>2.9681340000000001</v>
      </c>
      <c r="AE5012">
        <v>2.7604229999999998</v>
      </c>
      <c r="AF5012">
        <v>2.5387189999999999</v>
      </c>
      <c r="AG5012">
        <v>2.1884079999999999</v>
      </c>
      <c r="AH5012">
        <v>1.8290200000000001</v>
      </c>
      <c r="AI5012">
        <v>-8.8024199999999997E-2</v>
      </c>
      <c r="AJ5012">
        <v>-7.0139599999999996E-2</v>
      </c>
      <c r="AK5012">
        <v>-4.23083E-2</v>
      </c>
      <c r="AL5012">
        <v>-2.0278600000000001E-2</v>
      </c>
      <c r="AM5012">
        <v>-1.1856999999999999E-2</v>
      </c>
      <c r="AN5012">
        <v>-7.6984999999999996E-3</v>
      </c>
      <c r="AO5012">
        <v>-1.8986599999999999E-2</v>
      </c>
      <c r="AP5012">
        <v>-2.0920399999999999E-2</v>
      </c>
      <c r="AQ5012">
        <v>-4.0837699999999998E-2</v>
      </c>
      <c r="AR5012">
        <v>-4.8452099999999998E-2</v>
      </c>
      <c r="AS5012">
        <v>-5.4484100000000001E-2</v>
      </c>
      <c r="AT5012">
        <v>-6.0091100000000001E-2</v>
      </c>
      <c r="AU5012">
        <v>-5.8134999999999999E-2</v>
      </c>
      <c r="AV5012">
        <v>-8.2725099999999996E-2</v>
      </c>
      <c r="AW5012">
        <v>-9.7725800000000002E-2</v>
      </c>
      <c r="AX5012">
        <v>-0.10768659999999999</v>
      </c>
      <c r="AY5012">
        <v>0.2498986</v>
      </c>
      <c r="AZ5012">
        <v>0.34497800000000001</v>
      </c>
      <c r="BA5012">
        <v>0.32076870000000002</v>
      </c>
      <c r="BB5012">
        <v>0.23399410000000001</v>
      </c>
      <c r="BC5012">
        <v>-0.25709710000000002</v>
      </c>
      <c r="BD5012">
        <v>-0.27231270000000002</v>
      </c>
      <c r="BE5012">
        <v>-0.168374</v>
      </c>
      <c r="BF5012">
        <v>-0.1036313</v>
      </c>
      <c r="BG5012">
        <v>-8.1595600000000004E-2</v>
      </c>
      <c r="BH5012">
        <v>-6.4140799999999998E-2</v>
      </c>
      <c r="BI5012">
        <v>-3.67824E-2</v>
      </c>
      <c r="BJ5012">
        <v>-1.5181800000000001E-2</v>
      </c>
      <c r="BK5012">
        <v>-7.2277000000000001E-3</v>
      </c>
      <c r="BL5012">
        <v>-3.4619999999999998E-3</v>
      </c>
      <c r="BM5012">
        <v>-1.4800000000000001E-2</v>
      </c>
      <c r="BN5012">
        <v>-1.6471E-2</v>
      </c>
      <c r="BO5012">
        <v>-3.6116200000000001E-2</v>
      </c>
      <c r="BP5012">
        <v>-4.3381999999999997E-2</v>
      </c>
      <c r="BQ5012">
        <v>-4.9124000000000001E-2</v>
      </c>
      <c r="BR5012">
        <v>-5.4364999999999997E-2</v>
      </c>
      <c r="BS5012">
        <v>-5.1946899999999997E-2</v>
      </c>
      <c r="BT5012">
        <v>-7.6135599999999998E-2</v>
      </c>
      <c r="BU5012">
        <v>-9.0920200000000007E-2</v>
      </c>
      <c r="BV5012">
        <v>-0.100673</v>
      </c>
      <c r="BW5012">
        <v>0.25680629999999999</v>
      </c>
      <c r="BX5012">
        <v>0.3520008</v>
      </c>
      <c r="BY5012">
        <v>0.32770969999999999</v>
      </c>
      <c r="BZ5012">
        <v>0.2404665</v>
      </c>
      <c r="CA5012">
        <v>-0.25030819999999998</v>
      </c>
      <c r="CB5012">
        <v>-0.26559070000000001</v>
      </c>
      <c r="CC5012">
        <v>-0.162079</v>
      </c>
      <c r="CD5012">
        <v>-9.7787100000000002E-2</v>
      </c>
      <c r="CE5012">
        <v>-7.7143100000000006E-2</v>
      </c>
      <c r="CF5012">
        <v>-5.9985999999999998E-2</v>
      </c>
      <c r="CG5012">
        <v>-3.2955199999999997E-2</v>
      </c>
      <c r="CH5012">
        <v>-1.1651699999999999E-2</v>
      </c>
      <c r="CI5012">
        <v>-4.0214999999999999E-3</v>
      </c>
      <c r="CJ5012">
        <v>-5.2780000000000004E-4</v>
      </c>
      <c r="CK5012">
        <v>-1.1900300000000001E-2</v>
      </c>
      <c r="CL5012">
        <v>-1.3389399999999999E-2</v>
      </c>
      <c r="CM5012">
        <v>-3.2846199999999999E-2</v>
      </c>
      <c r="CN5012">
        <v>-3.98704E-2</v>
      </c>
      <c r="CO5012">
        <v>-4.54115E-2</v>
      </c>
      <c r="CP5012">
        <v>-5.0399100000000002E-2</v>
      </c>
      <c r="CQ5012">
        <v>-4.7661099999999998E-2</v>
      </c>
      <c r="CR5012">
        <v>-7.1571700000000002E-2</v>
      </c>
      <c r="CS5012">
        <v>-8.62068E-2</v>
      </c>
      <c r="CT5012">
        <v>-9.5815399999999995E-2</v>
      </c>
      <c r="CU5012">
        <v>0.2615905</v>
      </c>
      <c r="CV5012">
        <v>0.35686479999999998</v>
      </c>
      <c r="CW5012">
        <v>0.33251700000000001</v>
      </c>
      <c r="CX5012">
        <v>0.24494930000000001</v>
      </c>
      <c r="CY5012">
        <v>-0.2456062</v>
      </c>
      <c r="CZ5012">
        <v>-0.26093509999999998</v>
      </c>
      <c r="DA5012">
        <v>-0.157719</v>
      </c>
      <c r="DB5012">
        <v>-9.3739400000000001E-2</v>
      </c>
      <c r="DC5012">
        <v>-7.2690699999999997E-2</v>
      </c>
      <c r="DD5012">
        <v>-5.58313E-2</v>
      </c>
      <c r="DE5012">
        <v>-2.9128000000000001E-2</v>
      </c>
      <c r="DF5012">
        <v>-8.1217000000000008E-3</v>
      </c>
      <c r="DG5012">
        <v>-8.1519999999999997E-4</v>
      </c>
      <c r="DH5012">
        <v>2.4063999999999999E-3</v>
      </c>
      <c r="DI5012">
        <v>-9.0005999999999992E-3</v>
      </c>
      <c r="DJ5012">
        <v>-1.0307800000000001E-2</v>
      </c>
      <c r="DK5012">
        <v>-2.9576100000000001E-2</v>
      </c>
      <c r="DL5012">
        <v>-3.63589E-2</v>
      </c>
      <c r="DM5012">
        <v>-4.1699E-2</v>
      </c>
      <c r="DN5012">
        <v>-4.6433200000000001E-2</v>
      </c>
      <c r="DO5012">
        <v>-4.3375299999999999E-2</v>
      </c>
      <c r="DP5012">
        <v>-6.7007800000000006E-2</v>
      </c>
      <c r="DQ5012">
        <v>-8.1493300000000005E-2</v>
      </c>
      <c r="DR5012">
        <v>-9.0957899999999994E-2</v>
      </c>
      <c r="DS5012">
        <v>0.26637460000000002</v>
      </c>
      <c r="DT5012">
        <v>0.36172870000000001</v>
      </c>
      <c r="DU5012">
        <v>0.33732430000000002</v>
      </c>
      <c r="DV5012">
        <v>0.24943209999999999</v>
      </c>
      <c r="DW5012">
        <v>-0.24090429999999999</v>
      </c>
      <c r="DX5012">
        <v>-0.25627949999999999</v>
      </c>
      <c r="DY5012">
        <v>-0.1533591</v>
      </c>
      <c r="DZ5012">
        <v>-8.9691699999999999E-2</v>
      </c>
      <c r="EA5012">
        <v>-6.6262000000000001E-2</v>
      </c>
      <c r="EB5012">
        <v>-4.9832500000000002E-2</v>
      </c>
      <c r="EC5012">
        <v>-2.3602100000000001E-2</v>
      </c>
      <c r="ED5012">
        <v>-3.0249000000000001E-3</v>
      </c>
      <c r="EE5012">
        <v>3.8140000000000001E-3</v>
      </c>
      <c r="EF5012">
        <v>6.6429999999999996E-3</v>
      </c>
      <c r="EG5012">
        <v>-4.8139000000000003E-3</v>
      </c>
      <c r="EH5012">
        <v>-5.8583999999999997E-3</v>
      </c>
      <c r="EI5012">
        <v>-2.4854600000000001E-2</v>
      </c>
      <c r="EJ5012">
        <v>-3.1288700000000003E-2</v>
      </c>
      <c r="EK5012">
        <v>-3.63389E-2</v>
      </c>
      <c r="EL5012">
        <v>-4.0707E-2</v>
      </c>
      <c r="EM5012">
        <v>-3.7187199999999997E-2</v>
      </c>
      <c r="EN5012">
        <v>-6.0418300000000001E-2</v>
      </c>
      <c r="EO5012">
        <v>-7.4687799999999999E-2</v>
      </c>
      <c r="EP5012">
        <v>-8.3944299999999999E-2</v>
      </c>
      <c r="EQ5012">
        <v>0.27328229999999998</v>
      </c>
      <c r="ER5012">
        <v>0.36875150000000001</v>
      </c>
      <c r="ES5012">
        <v>0.3442653</v>
      </c>
      <c r="ET5012">
        <v>0.25590449999999998</v>
      </c>
      <c r="EU5012">
        <v>-0.2341154</v>
      </c>
      <c r="EV5012">
        <v>-0.24955749999999999</v>
      </c>
      <c r="EW5012">
        <v>-0.147064</v>
      </c>
      <c r="EX5012">
        <v>-8.3847400000000002E-2</v>
      </c>
      <c r="EY5012">
        <v>80.987690000000001</v>
      </c>
      <c r="EZ5012">
        <v>79.463229999999996</v>
      </c>
      <c r="FA5012">
        <v>77.998729999999995</v>
      </c>
      <c r="FB5012">
        <v>77.321100000000001</v>
      </c>
      <c r="FC5012">
        <v>76.146420000000006</v>
      </c>
      <c r="FD5012">
        <v>74.880070000000003</v>
      </c>
      <c r="FE5012">
        <v>74.325739999999996</v>
      </c>
      <c r="FF5012">
        <v>75.270579999999995</v>
      </c>
      <c r="FG5012">
        <v>79.722589999999997</v>
      </c>
      <c r="FH5012">
        <v>84.718190000000007</v>
      </c>
      <c r="FI5012">
        <v>89.265140000000002</v>
      </c>
      <c r="FJ5012">
        <v>93.289940000000001</v>
      </c>
      <c r="FK5012">
        <v>96.972009999999997</v>
      </c>
      <c r="FL5012">
        <v>100.021</v>
      </c>
      <c r="FM5012">
        <v>101.9171</v>
      </c>
      <c r="FN5012">
        <v>102.87609999999999</v>
      </c>
      <c r="FO5012">
        <v>102.6966</v>
      </c>
      <c r="FP5012">
        <v>100.8702</v>
      </c>
      <c r="FQ5012">
        <v>96.132220000000004</v>
      </c>
      <c r="FR5012">
        <v>90.222740000000002</v>
      </c>
      <c r="FS5012">
        <v>86.375240000000005</v>
      </c>
      <c r="FT5012">
        <v>84.43629</v>
      </c>
      <c r="FU5012">
        <v>82.217560000000006</v>
      </c>
      <c r="FV5012">
        <v>80.311220000000006</v>
      </c>
      <c r="FW5012">
        <v>9.0165700000000001E-2</v>
      </c>
      <c r="FX5012">
        <v>4.5164999999999997E-3</v>
      </c>
      <c r="FY5012">
        <v>4.5164999999999997E-3</v>
      </c>
      <c r="FZ5012">
        <v>0</v>
      </c>
      <c r="GA5012">
        <v>0</v>
      </c>
    </row>
    <row r="5013" spans="1:183" x14ac:dyDescent="0.3">
      <c r="A5013" t="s">
        <v>52</v>
      </c>
      <c r="B5013" t="s">
        <v>53</v>
      </c>
      <c r="C5013" t="s">
        <v>98</v>
      </c>
      <c r="D5013" s="6" t="s">
        <v>299</v>
      </c>
      <c r="E5013" s="46">
        <v>17</v>
      </c>
      <c r="F5013">
        <v>20</v>
      </c>
      <c r="G5013">
        <v>17</v>
      </c>
      <c r="H5013">
        <v>20</v>
      </c>
      <c r="I5013">
        <v>41723</v>
      </c>
      <c r="J5013">
        <v>42712</v>
      </c>
      <c r="K5013">
        <v>1.555741</v>
      </c>
      <c r="L5013">
        <v>1.3366629999999999</v>
      </c>
      <c r="M5013">
        <v>1.1762170000000001</v>
      </c>
      <c r="N5013">
        <v>1.0558989999999999</v>
      </c>
      <c r="O5013">
        <v>0.97202429999999995</v>
      </c>
      <c r="P5013">
        <v>0.93457120000000005</v>
      </c>
      <c r="Q5013">
        <v>0.94817309999999999</v>
      </c>
      <c r="R5013">
        <v>1.014645</v>
      </c>
      <c r="S5013">
        <v>1.100897</v>
      </c>
      <c r="T5013">
        <v>1.2728440000000001</v>
      </c>
      <c r="U5013">
        <v>1.5276890000000001</v>
      </c>
      <c r="V5013">
        <v>1.8514790000000001</v>
      </c>
      <c r="W5013">
        <v>2.2181630000000001</v>
      </c>
      <c r="X5013">
        <v>2.5550820000000001</v>
      </c>
      <c r="Y5013">
        <v>2.8423889999999998</v>
      </c>
      <c r="Z5013">
        <v>3.0678519999999998</v>
      </c>
      <c r="AA5013">
        <v>3.1274850000000001</v>
      </c>
      <c r="AB5013">
        <v>3.1205099999999999</v>
      </c>
      <c r="AC5013">
        <v>2.9925470000000001</v>
      </c>
      <c r="AD5013">
        <v>2.7103000000000002</v>
      </c>
      <c r="AE5013">
        <v>2.492543</v>
      </c>
      <c r="AF5013">
        <v>2.2619470000000002</v>
      </c>
      <c r="AG5013">
        <v>1.9215260000000001</v>
      </c>
      <c r="AH5013">
        <v>1.581647</v>
      </c>
      <c r="AI5013">
        <v>-8.2938799999999993E-2</v>
      </c>
      <c r="AJ5013">
        <v>-5.9031500000000001E-2</v>
      </c>
      <c r="AK5013">
        <v>-3.3223000000000003E-2</v>
      </c>
      <c r="AL5013">
        <v>-2.09319E-2</v>
      </c>
      <c r="AM5013">
        <v>-8.4379999999999993E-3</v>
      </c>
      <c r="AN5013">
        <v>-6.2826000000000002E-3</v>
      </c>
      <c r="AO5013">
        <v>-9.6714999999999995E-3</v>
      </c>
      <c r="AP5013">
        <v>-8.5889E-3</v>
      </c>
      <c r="AQ5013">
        <v>-3.1494300000000003E-2</v>
      </c>
      <c r="AR5013">
        <v>-4.2360099999999998E-2</v>
      </c>
      <c r="AS5013">
        <v>-6.3831100000000002E-2</v>
      </c>
      <c r="AT5013">
        <v>-7.1260299999999999E-2</v>
      </c>
      <c r="AU5013">
        <v>-7.90072E-2</v>
      </c>
      <c r="AV5013">
        <v>-0.1002571</v>
      </c>
      <c r="AW5013">
        <v>-0.13123080000000001</v>
      </c>
      <c r="AX5013">
        <v>-0.12545680000000001</v>
      </c>
      <c r="AY5013">
        <v>0.26751999999999998</v>
      </c>
      <c r="AZ5013">
        <v>0.34873290000000001</v>
      </c>
      <c r="BA5013">
        <v>0.3278025</v>
      </c>
      <c r="BB5013">
        <v>0.23251810000000001</v>
      </c>
      <c r="BC5013">
        <v>-0.27844350000000001</v>
      </c>
      <c r="BD5013">
        <v>-0.27940670000000001</v>
      </c>
      <c r="BE5013">
        <v>-0.17596890000000001</v>
      </c>
      <c r="BF5013">
        <v>-0.1099173</v>
      </c>
      <c r="BG5013">
        <v>-7.7376500000000001E-2</v>
      </c>
      <c r="BH5013">
        <v>-5.39122E-2</v>
      </c>
      <c r="BI5013">
        <v>-2.8543900000000001E-2</v>
      </c>
      <c r="BJ5013">
        <v>-1.66328E-2</v>
      </c>
      <c r="BK5013">
        <v>-4.4869999999999997E-3</v>
      </c>
      <c r="BL5013">
        <v>-2.5982000000000002E-3</v>
      </c>
      <c r="BM5013">
        <v>-6.0169999999999998E-3</v>
      </c>
      <c r="BN5013">
        <v>-4.6905999999999996E-3</v>
      </c>
      <c r="BO5013">
        <v>-2.7146199999999999E-2</v>
      </c>
      <c r="BP5013">
        <v>-3.7403400000000003E-2</v>
      </c>
      <c r="BQ5013">
        <v>-5.8232899999999997E-2</v>
      </c>
      <c r="BR5013">
        <v>-6.5120399999999995E-2</v>
      </c>
      <c r="BS5013">
        <v>-7.2378300000000007E-2</v>
      </c>
      <c r="BT5013">
        <v>-9.3260300000000004E-2</v>
      </c>
      <c r="BU5013">
        <v>-0.1241154</v>
      </c>
      <c r="BV5013">
        <v>-0.1183337</v>
      </c>
      <c r="BW5013">
        <v>0.27434930000000002</v>
      </c>
      <c r="BX5013">
        <v>0.3553656</v>
      </c>
      <c r="BY5013">
        <v>0.33416269999999998</v>
      </c>
      <c r="BZ5013">
        <v>0.23845279999999999</v>
      </c>
      <c r="CA5013">
        <v>-0.27209539999999999</v>
      </c>
      <c r="CB5013">
        <v>-0.27323049999999999</v>
      </c>
      <c r="CC5013">
        <v>-0.17025419999999999</v>
      </c>
      <c r="CD5013">
        <v>-0.1047617</v>
      </c>
      <c r="CE5013">
        <v>-7.3524099999999995E-2</v>
      </c>
      <c r="CF5013">
        <v>-5.0366599999999997E-2</v>
      </c>
      <c r="CG5013">
        <v>-2.5303099999999999E-2</v>
      </c>
      <c r="CH5013">
        <v>-1.3655199999999999E-2</v>
      </c>
      <c r="CI5013">
        <v>-1.7505999999999999E-3</v>
      </c>
      <c r="CJ5013">
        <v>-4.6400000000000003E-5</v>
      </c>
      <c r="CK5013">
        <v>-3.4859000000000001E-3</v>
      </c>
      <c r="CL5013">
        <v>-1.9905999999999999E-3</v>
      </c>
      <c r="CM5013">
        <v>-2.4134599999999999E-2</v>
      </c>
      <c r="CN5013">
        <v>-3.3970399999999998E-2</v>
      </c>
      <c r="CO5013">
        <v>-5.4355500000000001E-2</v>
      </c>
      <c r="CP5013">
        <v>-6.0867999999999998E-2</v>
      </c>
      <c r="CQ5013">
        <v>-6.7787100000000003E-2</v>
      </c>
      <c r="CR5013">
        <v>-8.8414400000000004E-2</v>
      </c>
      <c r="CS5013">
        <v>-0.1191873</v>
      </c>
      <c r="CT5013">
        <v>-0.1134003</v>
      </c>
      <c r="CU5013">
        <v>0.27907920000000003</v>
      </c>
      <c r="CV5013">
        <v>0.35995939999999998</v>
      </c>
      <c r="CW5013">
        <v>0.33856770000000003</v>
      </c>
      <c r="CX5013">
        <v>0.2425631</v>
      </c>
      <c r="CY5013">
        <v>-0.26769860000000001</v>
      </c>
      <c r="CZ5013">
        <v>-0.26895279999999999</v>
      </c>
      <c r="DA5013">
        <v>-0.1662961</v>
      </c>
      <c r="DB5013">
        <v>-0.1011909</v>
      </c>
      <c r="DC5013">
        <v>-6.9671700000000003E-2</v>
      </c>
      <c r="DD5013">
        <v>-4.6821000000000002E-2</v>
      </c>
      <c r="DE5013">
        <v>-2.2062399999999999E-2</v>
      </c>
      <c r="DF5013">
        <v>-1.06777E-2</v>
      </c>
      <c r="DG5013">
        <v>9.8590000000000006E-4</v>
      </c>
      <c r="DH5013">
        <v>2.5054000000000001E-3</v>
      </c>
      <c r="DI5013">
        <v>-9.5489999999999995E-4</v>
      </c>
      <c r="DJ5013">
        <v>7.094E-4</v>
      </c>
      <c r="DK5013">
        <v>-2.1123099999999999E-2</v>
      </c>
      <c r="DL5013">
        <v>-3.0537399999999999E-2</v>
      </c>
      <c r="DM5013">
        <v>-5.0478200000000001E-2</v>
      </c>
      <c r="DN5013">
        <v>-5.6615600000000002E-2</v>
      </c>
      <c r="DO5013">
        <v>-6.3195899999999999E-2</v>
      </c>
      <c r="DP5013">
        <v>-8.3568400000000001E-2</v>
      </c>
      <c r="DQ5013">
        <v>-0.11425920000000001</v>
      </c>
      <c r="DR5013">
        <v>-0.10846699999999999</v>
      </c>
      <c r="DS5013">
        <v>0.28380909999999998</v>
      </c>
      <c r="DT5013">
        <v>0.36455320000000002</v>
      </c>
      <c r="DU5013">
        <v>0.34297270000000002</v>
      </c>
      <c r="DV5013">
        <v>0.24667339999999999</v>
      </c>
      <c r="DW5013">
        <v>-0.26330189999999998</v>
      </c>
      <c r="DX5013">
        <v>-0.2646752</v>
      </c>
      <c r="DY5013">
        <v>-0.16233810000000001</v>
      </c>
      <c r="DZ5013">
        <v>-9.7620100000000001E-2</v>
      </c>
      <c r="EA5013">
        <v>-6.41095E-2</v>
      </c>
      <c r="EB5013">
        <v>-4.1701700000000001E-2</v>
      </c>
      <c r="EC5013">
        <v>-1.7383200000000001E-2</v>
      </c>
      <c r="ED5013">
        <v>-6.3784999999999996E-3</v>
      </c>
      <c r="EE5013">
        <v>4.9369000000000001E-3</v>
      </c>
      <c r="EF5013">
        <v>6.1897000000000002E-3</v>
      </c>
      <c r="EG5013">
        <v>2.6995999999999999E-3</v>
      </c>
      <c r="EH5013">
        <v>4.6077999999999996E-3</v>
      </c>
      <c r="EI5013">
        <v>-1.6775000000000002E-2</v>
      </c>
      <c r="EJ5013">
        <v>-2.5580599999999998E-2</v>
      </c>
      <c r="EK5013">
        <v>-4.48799E-2</v>
      </c>
      <c r="EL5013">
        <v>-5.0475800000000001E-2</v>
      </c>
      <c r="EM5013">
        <v>-5.6566999999999999E-2</v>
      </c>
      <c r="EN5013">
        <v>-7.6571700000000006E-2</v>
      </c>
      <c r="EO5013">
        <v>-0.1071438</v>
      </c>
      <c r="EP5013">
        <v>-0.1013439</v>
      </c>
      <c r="EQ5013">
        <v>0.29063830000000002</v>
      </c>
      <c r="ER5013">
        <v>0.37118590000000001</v>
      </c>
      <c r="ES5013">
        <v>0.3493329</v>
      </c>
      <c r="ET5013">
        <v>0.2526081</v>
      </c>
      <c r="EU5013">
        <v>-0.25695380000000001</v>
      </c>
      <c r="EV5013">
        <v>-0.25849899999999998</v>
      </c>
      <c r="EW5013">
        <v>-0.15662329999999999</v>
      </c>
      <c r="EX5013">
        <v>-9.2464500000000005E-2</v>
      </c>
      <c r="EY5013">
        <v>82.352599999999995</v>
      </c>
      <c r="EZ5013">
        <v>80.765910000000005</v>
      </c>
      <c r="FA5013">
        <v>79.089240000000004</v>
      </c>
      <c r="FB5013">
        <v>78.344859999999997</v>
      </c>
      <c r="FC5013">
        <v>77.149119999999996</v>
      </c>
      <c r="FD5013">
        <v>75.723100000000002</v>
      </c>
      <c r="FE5013">
        <v>75.119609999999994</v>
      </c>
      <c r="FF5013">
        <v>75.934560000000005</v>
      </c>
      <c r="FG5013">
        <v>80.383870000000002</v>
      </c>
      <c r="FH5013">
        <v>85.471739999999997</v>
      </c>
      <c r="FI5013">
        <v>90.15531</v>
      </c>
      <c r="FJ5013">
        <v>94.152109999999993</v>
      </c>
      <c r="FK5013">
        <v>97.829549999999998</v>
      </c>
      <c r="FL5013">
        <v>100.82640000000001</v>
      </c>
      <c r="FM5013">
        <v>102.70569999999999</v>
      </c>
      <c r="FN5013">
        <v>103.6919</v>
      </c>
      <c r="FO5013">
        <v>103.5551</v>
      </c>
      <c r="FP5013">
        <v>101.7829</v>
      </c>
      <c r="FQ5013">
        <v>97.345320000000001</v>
      </c>
      <c r="FR5013">
        <v>91.694010000000006</v>
      </c>
      <c r="FS5013">
        <v>87.969710000000006</v>
      </c>
      <c r="FT5013">
        <v>86.006</v>
      </c>
      <c r="FU5013">
        <v>83.714560000000006</v>
      </c>
      <c r="FV5013">
        <v>81.59657</v>
      </c>
      <c r="FW5013">
        <v>8.4772799999999995E-2</v>
      </c>
      <c r="FX5013">
        <v>4.2579999999999996E-3</v>
      </c>
      <c r="FY5013">
        <v>4.2579999999999996E-3</v>
      </c>
      <c r="FZ5013">
        <v>0</v>
      </c>
      <c r="GA5013">
        <v>0</v>
      </c>
    </row>
    <row r="5014" spans="1:183" x14ac:dyDescent="0.3">
      <c r="A5014" t="s">
        <v>52</v>
      </c>
      <c r="B5014" t="s">
        <v>53</v>
      </c>
      <c r="C5014" t="s">
        <v>105</v>
      </c>
      <c r="D5014" s="6" t="s">
        <v>299</v>
      </c>
      <c r="E5014" s="46">
        <v>17</v>
      </c>
      <c r="F5014">
        <v>20</v>
      </c>
      <c r="G5014">
        <v>17</v>
      </c>
      <c r="H5014">
        <v>20</v>
      </c>
      <c r="I5014">
        <v>3251</v>
      </c>
      <c r="J5014">
        <v>3308</v>
      </c>
      <c r="K5014">
        <v>1.210334</v>
      </c>
      <c r="L5014">
        <v>1.0541799999999999</v>
      </c>
      <c r="M5014">
        <v>0.92169889999999999</v>
      </c>
      <c r="N5014">
        <v>0.85609559999999996</v>
      </c>
      <c r="O5014">
        <v>0.78103639999999996</v>
      </c>
      <c r="P5014">
        <v>0.73855289999999996</v>
      </c>
      <c r="Q5014">
        <v>0.73837609999999998</v>
      </c>
      <c r="R5014">
        <v>0.76870050000000001</v>
      </c>
      <c r="S5014">
        <v>0.78841380000000005</v>
      </c>
      <c r="T5014">
        <v>0.89248590000000005</v>
      </c>
      <c r="U5014">
        <v>1.021971</v>
      </c>
      <c r="V5014">
        <v>1.2030890000000001</v>
      </c>
      <c r="W5014">
        <v>1.401624</v>
      </c>
      <c r="X5014">
        <v>1.602268</v>
      </c>
      <c r="Y5014">
        <v>1.811839</v>
      </c>
      <c r="Z5014">
        <v>1.9666429999999999</v>
      </c>
      <c r="AA5014">
        <v>2.0645180000000001</v>
      </c>
      <c r="AB5014">
        <v>2.1370230000000001</v>
      </c>
      <c r="AC5014">
        <v>2.113626</v>
      </c>
      <c r="AD5014">
        <v>1.946626</v>
      </c>
      <c r="AE5014">
        <v>1.802233</v>
      </c>
      <c r="AF5014">
        <v>1.68618</v>
      </c>
      <c r="AG5014">
        <v>1.475336</v>
      </c>
      <c r="AH5014">
        <v>1.2359789999999999</v>
      </c>
      <c r="AI5014">
        <v>-3.0595500000000001E-2</v>
      </c>
      <c r="AJ5014">
        <v>-7.8510000000000003E-3</v>
      </c>
      <c r="AK5014">
        <v>4.3778000000000003E-3</v>
      </c>
      <c r="AL5014">
        <v>3.3927199999999998E-2</v>
      </c>
      <c r="AM5014">
        <v>4.07683E-2</v>
      </c>
      <c r="AN5014">
        <v>-7.1679999999999999E-3</v>
      </c>
      <c r="AO5014">
        <v>5.3030000000000004E-4</v>
      </c>
      <c r="AP5014">
        <v>-1.06014E-2</v>
      </c>
      <c r="AQ5014">
        <v>-3.7631600000000001E-2</v>
      </c>
      <c r="AR5014">
        <v>-4.1920100000000002E-2</v>
      </c>
      <c r="AS5014">
        <v>-8.6897699999999994E-2</v>
      </c>
      <c r="AT5014">
        <v>-0.10577300000000001</v>
      </c>
      <c r="AU5014">
        <v>-0.1257722</v>
      </c>
      <c r="AV5014">
        <v>-0.15091640000000001</v>
      </c>
      <c r="AW5014">
        <v>-0.16294520000000001</v>
      </c>
      <c r="AX5014">
        <v>-0.17054040000000001</v>
      </c>
      <c r="AY5014">
        <v>0.1168937</v>
      </c>
      <c r="AZ5014">
        <v>0.18967400000000001</v>
      </c>
      <c r="BA5014">
        <v>0.200352</v>
      </c>
      <c r="BB5014">
        <v>0.1361764</v>
      </c>
      <c r="BC5014">
        <v>-0.22504060000000001</v>
      </c>
      <c r="BD5014">
        <v>-0.21253849999999999</v>
      </c>
      <c r="BE5014">
        <v>-0.13558120000000001</v>
      </c>
      <c r="BF5014">
        <v>-8.8164500000000007E-2</v>
      </c>
      <c r="BG5014">
        <v>-1.3821999999999999E-2</v>
      </c>
      <c r="BH5014">
        <v>7.9266000000000007E-3</v>
      </c>
      <c r="BI5014">
        <v>1.8707000000000001E-2</v>
      </c>
      <c r="BJ5014">
        <v>4.7248100000000001E-2</v>
      </c>
      <c r="BK5014">
        <v>5.2946300000000002E-2</v>
      </c>
      <c r="BL5014">
        <v>4.3759999999999997E-3</v>
      </c>
      <c r="BM5014">
        <v>1.1306500000000001E-2</v>
      </c>
      <c r="BN5014">
        <v>6.7159999999999995E-4</v>
      </c>
      <c r="BO5014">
        <v>-2.5344999999999999E-2</v>
      </c>
      <c r="BP5014">
        <v>-2.8113599999999999E-2</v>
      </c>
      <c r="BQ5014">
        <v>-7.1552599999999994E-2</v>
      </c>
      <c r="BR5014">
        <v>-8.8823299999999994E-2</v>
      </c>
      <c r="BS5014">
        <v>-0.1069586</v>
      </c>
      <c r="BT5014">
        <v>-0.13121749999999999</v>
      </c>
      <c r="BU5014">
        <v>-0.1427978</v>
      </c>
      <c r="BV5014">
        <v>-0.15037590000000001</v>
      </c>
      <c r="BW5014">
        <v>0.1362555</v>
      </c>
      <c r="BX5014">
        <v>0.20906939999999999</v>
      </c>
      <c r="BY5014">
        <v>0.2185703</v>
      </c>
      <c r="BZ5014">
        <v>0.15334510000000001</v>
      </c>
      <c r="CA5014">
        <v>-0.2061413</v>
      </c>
      <c r="CB5014">
        <v>-0.1935336</v>
      </c>
      <c r="CC5014">
        <v>-0.1176101</v>
      </c>
      <c r="CD5014">
        <v>-7.1652800000000003E-2</v>
      </c>
      <c r="CE5014">
        <v>-2.2047999999999998E-3</v>
      </c>
      <c r="CF5014">
        <v>1.8854200000000002E-2</v>
      </c>
      <c r="CG5014">
        <v>2.8631400000000001E-2</v>
      </c>
      <c r="CH5014">
        <v>5.6474099999999999E-2</v>
      </c>
      <c r="CI5014">
        <v>6.1380700000000003E-2</v>
      </c>
      <c r="CJ5014">
        <v>1.23713E-2</v>
      </c>
      <c r="CK5014">
        <v>1.8769999999999998E-2</v>
      </c>
      <c r="CL5014">
        <v>8.4791999999999992E-3</v>
      </c>
      <c r="CM5014">
        <v>-1.68354E-2</v>
      </c>
      <c r="CN5014">
        <v>-1.85513E-2</v>
      </c>
      <c r="CO5014">
        <v>-6.0924699999999998E-2</v>
      </c>
      <c r="CP5014">
        <v>-7.7084E-2</v>
      </c>
      <c r="CQ5014">
        <v>-9.3928399999999995E-2</v>
      </c>
      <c r="CR5014">
        <v>-0.1175742</v>
      </c>
      <c r="CS5014">
        <v>-0.12884380000000001</v>
      </c>
      <c r="CT5014">
        <v>-0.13641010000000001</v>
      </c>
      <c r="CU5014">
        <v>0.1496654</v>
      </c>
      <c r="CV5014">
        <v>0.22250259999999999</v>
      </c>
      <c r="CW5014">
        <v>0.23118820000000001</v>
      </c>
      <c r="CX5014">
        <v>0.1652361</v>
      </c>
      <c r="CY5014">
        <v>-0.19305169999999999</v>
      </c>
      <c r="CZ5014">
        <v>-0.1803709</v>
      </c>
      <c r="DA5014">
        <v>-0.10516349999999999</v>
      </c>
      <c r="DB5014">
        <v>-6.0216899999999997E-2</v>
      </c>
      <c r="DC5014">
        <v>9.4125000000000007E-3</v>
      </c>
      <c r="DD5014">
        <v>2.9781800000000001E-2</v>
      </c>
      <c r="DE5014">
        <v>3.8555800000000001E-2</v>
      </c>
      <c r="DF5014">
        <v>6.5700099999999997E-2</v>
      </c>
      <c r="DG5014">
        <v>6.9815100000000005E-2</v>
      </c>
      <c r="DH5014">
        <v>2.0366599999999999E-2</v>
      </c>
      <c r="DI5014">
        <v>2.62335E-2</v>
      </c>
      <c r="DJ5014">
        <v>1.62869E-2</v>
      </c>
      <c r="DK5014">
        <v>-8.3257999999999995E-3</v>
      </c>
      <c r="DL5014">
        <v>-8.9890000000000005E-3</v>
      </c>
      <c r="DM5014">
        <v>-5.0296800000000003E-2</v>
      </c>
      <c r="DN5014">
        <v>-6.5344600000000003E-2</v>
      </c>
      <c r="DO5014">
        <v>-8.0898200000000003E-2</v>
      </c>
      <c r="DP5014">
        <v>-0.1039308</v>
      </c>
      <c r="DQ5014">
        <v>-0.1148898</v>
      </c>
      <c r="DR5014">
        <v>-0.12244430000000001</v>
      </c>
      <c r="DS5014">
        <v>0.16307530000000001</v>
      </c>
      <c r="DT5014">
        <v>0.2359358</v>
      </c>
      <c r="DU5014">
        <v>0.2438061</v>
      </c>
      <c r="DV5014">
        <v>0.17712710000000001</v>
      </c>
      <c r="DW5014">
        <v>-0.17996210000000001</v>
      </c>
      <c r="DX5014">
        <v>-0.1672082</v>
      </c>
      <c r="DY5014">
        <v>-9.2716800000000002E-2</v>
      </c>
      <c r="DZ5014">
        <v>-4.8780999999999998E-2</v>
      </c>
      <c r="EA5014">
        <v>2.6186000000000001E-2</v>
      </c>
      <c r="EB5014">
        <v>4.5559500000000003E-2</v>
      </c>
      <c r="EC5014">
        <v>5.2885000000000001E-2</v>
      </c>
      <c r="ED5014">
        <v>7.9020999999999994E-2</v>
      </c>
      <c r="EE5014">
        <v>8.1993099999999999E-2</v>
      </c>
      <c r="EF5014">
        <v>3.1910599999999997E-2</v>
      </c>
      <c r="EG5014">
        <v>3.7009599999999997E-2</v>
      </c>
      <c r="EH5014">
        <v>2.7559899999999998E-2</v>
      </c>
      <c r="EI5014">
        <v>3.9608000000000004E-3</v>
      </c>
      <c r="EJ5014">
        <v>4.8174999999999997E-3</v>
      </c>
      <c r="EK5014">
        <v>-3.4951700000000002E-2</v>
      </c>
      <c r="EL5014">
        <v>-4.8394899999999998E-2</v>
      </c>
      <c r="EM5014">
        <v>-6.2084599999999997E-2</v>
      </c>
      <c r="EN5014">
        <v>-8.4231899999999998E-2</v>
      </c>
      <c r="EO5014">
        <v>-9.4742400000000004E-2</v>
      </c>
      <c r="EP5014">
        <v>-0.1022798</v>
      </c>
      <c r="EQ5014">
        <v>0.18243709999999999</v>
      </c>
      <c r="ER5014">
        <v>0.25533119999999998</v>
      </c>
      <c r="ES5014">
        <v>0.26202429999999999</v>
      </c>
      <c r="ET5014">
        <v>0.19429579999999999</v>
      </c>
      <c r="EU5014">
        <v>-0.16106280000000001</v>
      </c>
      <c r="EV5014">
        <v>-0.14820330000000001</v>
      </c>
      <c r="EW5014">
        <v>-7.4745800000000001E-2</v>
      </c>
      <c r="EX5014">
        <v>-3.2269300000000001E-2</v>
      </c>
      <c r="EY5014">
        <v>79.594049999999996</v>
      </c>
      <c r="EZ5014">
        <v>77.830820000000003</v>
      </c>
      <c r="FA5014">
        <v>76.455889999999997</v>
      </c>
      <c r="FB5014">
        <v>75.767110000000002</v>
      </c>
      <c r="FC5014">
        <v>74.530330000000006</v>
      </c>
      <c r="FD5014">
        <v>73.349260000000001</v>
      </c>
      <c r="FE5014">
        <v>72.712149999999994</v>
      </c>
      <c r="FF5014">
        <v>73.654709999999994</v>
      </c>
      <c r="FG5014">
        <v>77.885480000000001</v>
      </c>
      <c r="FH5014">
        <v>82.698930000000004</v>
      </c>
      <c r="FI5014">
        <v>87.316500000000005</v>
      </c>
      <c r="FJ5014">
        <v>91.668530000000004</v>
      </c>
      <c r="FK5014">
        <v>95.729730000000004</v>
      </c>
      <c r="FL5014">
        <v>99.028080000000003</v>
      </c>
      <c r="FM5014">
        <v>100.89570000000001</v>
      </c>
      <c r="FN5014">
        <v>101.7276</v>
      </c>
      <c r="FO5014">
        <v>101.47320000000001</v>
      </c>
      <c r="FP5014">
        <v>99.437420000000003</v>
      </c>
      <c r="FQ5014">
        <v>94.341430000000003</v>
      </c>
      <c r="FR5014">
        <v>88.268519999999995</v>
      </c>
      <c r="FS5014">
        <v>84.451030000000003</v>
      </c>
      <c r="FT5014">
        <v>82.662220000000005</v>
      </c>
      <c r="FU5014">
        <v>80.634460000000004</v>
      </c>
      <c r="FV5014">
        <v>78.822469999999996</v>
      </c>
      <c r="FW5014">
        <v>0.2441304</v>
      </c>
      <c r="FX5014">
        <v>1.22557E-2</v>
      </c>
      <c r="FY5014">
        <v>1.22557E-2</v>
      </c>
      <c r="FZ5014">
        <v>0</v>
      </c>
      <c r="GA5014">
        <v>0</v>
      </c>
    </row>
    <row r="5015" spans="1:183" x14ac:dyDescent="0.3">
      <c r="A5015" t="s">
        <v>52</v>
      </c>
      <c r="B5015" t="s">
        <v>53</v>
      </c>
      <c r="C5015" t="s">
        <v>93</v>
      </c>
      <c r="D5015" s="6" t="s">
        <v>299</v>
      </c>
      <c r="E5015" s="46">
        <v>17</v>
      </c>
      <c r="F5015">
        <v>20</v>
      </c>
      <c r="G5015">
        <v>17</v>
      </c>
      <c r="H5015">
        <v>20</v>
      </c>
      <c r="I5015">
        <v>64550</v>
      </c>
      <c r="J5015">
        <v>65923</v>
      </c>
      <c r="K5015">
        <v>1.822546</v>
      </c>
      <c r="L5015">
        <v>1.5754490000000001</v>
      </c>
      <c r="M5015">
        <v>1.3903289999999999</v>
      </c>
      <c r="N5015">
        <v>1.251601</v>
      </c>
      <c r="O5015">
        <v>1.151608</v>
      </c>
      <c r="P5015">
        <v>1.10293</v>
      </c>
      <c r="Q5015">
        <v>1.1095630000000001</v>
      </c>
      <c r="R5015">
        <v>1.102201</v>
      </c>
      <c r="S5015">
        <v>1.061023</v>
      </c>
      <c r="T5015">
        <v>1.124933</v>
      </c>
      <c r="U5015">
        <v>1.26834</v>
      </c>
      <c r="V5015">
        <v>1.485357</v>
      </c>
      <c r="W5015">
        <v>1.760937</v>
      </c>
      <c r="X5015">
        <v>2.0417730000000001</v>
      </c>
      <c r="Y5015">
        <v>2.3336749999999999</v>
      </c>
      <c r="Z5015">
        <v>2.6406960000000002</v>
      </c>
      <c r="AA5015">
        <v>2.8827560000000001</v>
      </c>
      <c r="AB5015">
        <v>3.1066229999999999</v>
      </c>
      <c r="AC5015">
        <v>3.189886</v>
      </c>
      <c r="AD5015">
        <v>3.0114339999999999</v>
      </c>
      <c r="AE5015">
        <v>2.801069</v>
      </c>
      <c r="AF5015">
        <v>2.5636260000000002</v>
      </c>
      <c r="AG5015">
        <v>2.2050930000000002</v>
      </c>
      <c r="AH5015">
        <v>1.8440430000000001</v>
      </c>
      <c r="AI5015">
        <v>-9.05445E-2</v>
      </c>
      <c r="AJ5015">
        <v>-6.8850700000000001E-2</v>
      </c>
      <c r="AK5015">
        <v>-4.37402E-2</v>
      </c>
      <c r="AL5015">
        <v>-2.6360600000000001E-2</v>
      </c>
      <c r="AM5015">
        <v>-1.44101E-2</v>
      </c>
      <c r="AN5015">
        <v>-9.6664999999999997E-3</v>
      </c>
      <c r="AO5015">
        <v>-1.72543E-2</v>
      </c>
      <c r="AP5015">
        <v>-1.6649000000000001E-2</v>
      </c>
      <c r="AQ5015">
        <v>-3.6156500000000001E-2</v>
      </c>
      <c r="AR5015">
        <v>-4.0167399999999999E-2</v>
      </c>
      <c r="AS5015">
        <v>-5.1487999999999999E-2</v>
      </c>
      <c r="AT5015">
        <v>-5.6700300000000002E-2</v>
      </c>
      <c r="AU5015">
        <v>-6.17435E-2</v>
      </c>
      <c r="AV5015">
        <v>-8.0842600000000001E-2</v>
      </c>
      <c r="AW5015">
        <v>-9.9237500000000006E-2</v>
      </c>
      <c r="AX5015">
        <v>-0.10346909999999999</v>
      </c>
      <c r="AY5015">
        <v>0.25807580000000002</v>
      </c>
      <c r="AZ5015">
        <v>0.3507517</v>
      </c>
      <c r="BA5015">
        <v>0.3307966</v>
      </c>
      <c r="BB5015">
        <v>0.24607480000000001</v>
      </c>
      <c r="BC5015">
        <v>-0.25733660000000003</v>
      </c>
      <c r="BD5015">
        <v>-0.27045469999999999</v>
      </c>
      <c r="BE5015">
        <v>-0.17291580000000001</v>
      </c>
      <c r="BF5015">
        <v>-0.10714849999999999</v>
      </c>
      <c r="BG5015">
        <v>-8.5536899999999999E-2</v>
      </c>
      <c r="BH5015">
        <v>-6.4199800000000001E-2</v>
      </c>
      <c r="BI5015">
        <v>-3.9461200000000002E-2</v>
      </c>
      <c r="BJ5015">
        <v>-2.24146E-2</v>
      </c>
      <c r="BK5015">
        <v>-1.08059E-2</v>
      </c>
      <c r="BL5015">
        <v>-6.3435999999999996E-3</v>
      </c>
      <c r="BM5015">
        <v>-1.39545E-2</v>
      </c>
      <c r="BN5015">
        <v>-1.31383E-2</v>
      </c>
      <c r="BO5015">
        <v>-3.2416899999999998E-2</v>
      </c>
      <c r="BP5015">
        <v>-3.6117799999999999E-2</v>
      </c>
      <c r="BQ5015">
        <v>-4.7143299999999999E-2</v>
      </c>
      <c r="BR5015">
        <v>-5.2036800000000001E-2</v>
      </c>
      <c r="BS5015">
        <v>-5.6729000000000002E-2</v>
      </c>
      <c r="BT5015">
        <v>-7.5532199999999994E-2</v>
      </c>
      <c r="BU5015">
        <v>-9.3784099999999995E-2</v>
      </c>
      <c r="BV5015">
        <v>-9.7902400000000001E-2</v>
      </c>
      <c r="BW5015">
        <v>0.26361669999999998</v>
      </c>
      <c r="BX5015">
        <v>0.35636420000000002</v>
      </c>
      <c r="BY5015">
        <v>0.3363274</v>
      </c>
      <c r="BZ5015">
        <v>0.25123590000000001</v>
      </c>
      <c r="CA5015">
        <v>-0.25194909999999998</v>
      </c>
      <c r="CB5015">
        <v>-0.2651462</v>
      </c>
      <c r="CC5015">
        <v>-0.16792799999999999</v>
      </c>
      <c r="CD5015">
        <v>-0.10252790000000001</v>
      </c>
      <c r="CE5015">
        <v>-8.2068699999999994E-2</v>
      </c>
      <c r="CF5015">
        <v>-6.0978600000000001E-2</v>
      </c>
      <c r="CG5015">
        <v>-3.6497500000000002E-2</v>
      </c>
      <c r="CH5015">
        <v>-1.96816E-2</v>
      </c>
      <c r="CI5015">
        <v>-8.3096999999999997E-3</v>
      </c>
      <c r="CJ5015">
        <v>-4.0420999999999999E-3</v>
      </c>
      <c r="CK5015">
        <v>-1.1669000000000001E-2</v>
      </c>
      <c r="CL5015">
        <v>-1.07069E-2</v>
      </c>
      <c r="CM5015">
        <v>-2.98269E-2</v>
      </c>
      <c r="CN5015">
        <v>-3.3313099999999998E-2</v>
      </c>
      <c r="CO5015">
        <v>-4.4134199999999998E-2</v>
      </c>
      <c r="CP5015">
        <v>-4.88069E-2</v>
      </c>
      <c r="CQ5015">
        <v>-5.3255999999999998E-2</v>
      </c>
      <c r="CR5015">
        <v>-7.1854299999999996E-2</v>
      </c>
      <c r="CS5015">
        <v>-9.0007100000000007E-2</v>
      </c>
      <c r="CT5015">
        <v>-9.4047000000000006E-2</v>
      </c>
      <c r="CU5015">
        <v>0.26745439999999998</v>
      </c>
      <c r="CV5015">
        <v>0.3602514</v>
      </c>
      <c r="CW5015">
        <v>0.34015800000000002</v>
      </c>
      <c r="CX5015">
        <v>0.2548105</v>
      </c>
      <c r="CY5015">
        <v>-0.24821770000000001</v>
      </c>
      <c r="CZ5015">
        <v>-0.26146950000000002</v>
      </c>
      <c r="DA5015">
        <v>-0.16447339999999999</v>
      </c>
      <c r="DB5015">
        <v>-9.9327700000000005E-2</v>
      </c>
      <c r="DC5015">
        <v>-7.8600500000000004E-2</v>
      </c>
      <c r="DD5015">
        <v>-5.77574E-2</v>
      </c>
      <c r="DE5015">
        <v>-3.3533899999999998E-2</v>
      </c>
      <c r="DF5015">
        <v>-1.6948600000000001E-2</v>
      </c>
      <c r="DG5015">
        <v>-5.8133999999999998E-3</v>
      </c>
      <c r="DH5015">
        <v>-1.7407E-3</v>
      </c>
      <c r="DI5015">
        <v>-9.3836000000000006E-3</v>
      </c>
      <c r="DJ5015">
        <v>-8.2754000000000005E-3</v>
      </c>
      <c r="DK5015">
        <v>-2.7236900000000001E-2</v>
      </c>
      <c r="DL5015">
        <v>-3.0508299999999999E-2</v>
      </c>
      <c r="DM5015">
        <v>-4.1125200000000001E-2</v>
      </c>
      <c r="DN5015">
        <v>-4.5576999999999999E-2</v>
      </c>
      <c r="DO5015">
        <v>-4.9783000000000001E-2</v>
      </c>
      <c r="DP5015">
        <v>-6.8176399999999998E-2</v>
      </c>
      <c r="DQ5015">
        <v>-8.6230100000000004E-2</v>
      </c>
      <c r="DR5015">
        <v>-9.0191499999999994E-2</v>
      </c>
      <c r="DS5015">
        <v>0.27129199999999998</v>
      </c>
      <c r="DT5015">
        <v>0.36413859999999998</v>
      </c>
      <c r="DU5015">
        <v>0.34398859999999998</v>
      </c>
      <c r="DV5015">
        <v>0.25838499999999998</v>
      </c>
      <c r="DW5015">
        <v>-0.24448629999999999</v>
      </c>
      <c r="DX5015">
        <v>-0.25779289999999999</v>
      </c>
      <c r="DY5015">
        <v>-0.16101879999999999</v>
      </c>
      <c r="DZ5015">
        <v>-9.6127500000000005E-2</v>
      </c>
      <c r="EA5015">
        <v>-7.3593000000000006E-2</v>
      </c>
      <c r="EB5015">
        <v>-5.3106500000000001E-2</v>
      </c>
      <c r="EC5015">
        <v>-2.92549E-2</v>
      </c>
      <c r="ED5015">
        <v>-1.30025E-2</v>
      </c>
      <c r="EE5015">
        <v>-2.2092000000000001E-3</v>
      </c>
      <c r="EF5015">
        <v>1.5823E-3</v>
      </c>
      <c r="EG5015">
        <v>-6.0838000000000003E-3</v>
      </c>
      <c r="EH5015">
        <v>-4.7647999999999996E-3</v>
      </c>
      <c r="EI5015">
        <v>-2.3497299999999999E-2</v>
      </c>
      <c r="EJ5015">
        <v>-2.6458700000000002E-2</v>
      </c>
      <c r="EK5015">
        <v>-3.6780500000000001E-2</v>
      </c>
      <c r="EL5015">
        <v>-4.0913499999999998E-2</v>
      </c>
      <c r="EM5015">
        <v>-4.4768599999999999E-2</v>
      </c>
      <c r="EN5015">
        <v>-6.2866000000000005E-2</v>
      </c>
      <c r="EO5015">
        <v>-8.0776799999999996E-2</v>
      </c>
      <c r="EP5015">
        <v>-8.46248E-2</v>
      </c>
      <c r="EQ5015">
        <v>0.276833</v>
      </c>
      <c r="ER5015">
        <v>0.3697511</v>
      </c>
      <c r="ES5015">
        <v>0.34951939999999998</v>
      </c>
      <c r="ET5015">
        <v>0.26354620000000001</v>
      </c>
      <c r="EU5015">
        <v>-0.2390988</v>
      </c>
      <c r="EV5015">
        <v>-0.25248429999999999</v>
      </c>
      <c r="EW5015">
        <v>-0.1560309</v>
      </c>
      <c r="EX5015">
        <v>-9.1506900000000002E-2</v>
      </c>
      <c r="EY5015">
        <v>82.756069999999994</v>
      </c>
      <c r="EZ5015">
        <v>81.190089999999998</v>
      </c>
      <c r="FA5015">
        <v>79.458799999999997</v>
      </c>
      <c r="FB5015">
        <v>78.688190000000006</v>
      </c>
      <c r="FC5015">
        <v>77.49342</v>
      </c>
      <c r="FD5015">
        <v>76.030720000000002</v>
      </c>
      <c r="FE5015">
        <v>75.427520000000001</v>
      </c>
      <c r="FF5015">
        <v>76.242069999999998</v>
      </c>
      <c r="FG5015">
        <v>80.731430000000003</v>
      </c>
      <c r="FH5015">
        <v>85.861199999999997</v>
      </c>
      <c r="FI5015">
        <v>90.571749999999994</v>
      </c>
      <c r="FJ5015">
        <v>94.533699999999996</v>
      </c>
      <c r="FK5015">
        <v>98.173230000000004</v>
      </c>
      <c r="FL5015">
        <v>101.136</v>
      </c>
      <c r="FM5015">
        <v>103.0163</v>
      </c>
      <c r="FN5015">
        <v>103.9991</v>
      </c>
      <c r="FO5015">
        <v>103.8599</v>
      </c>
      <c r="FP5015">
        <v>102.108</v>
      </c>
      <c r="FQ5015">
        <v>97.757099999999994</v>
      </c>
      <c r="FR5015">
        <v>92.168310000000005</v>
      </c>
      <c r="FS5015">
        <v>88.465389999999999</v>
      </c>
      <c r="FT5015">
        <v>86.487740000000002</v>
      </c>
      <c r="FU5015">
        <v>84.170060000000007</v>
      </c>
      <c r="FV5015">
        <v>82.009839999999997</v>
      </c>
      <c r="FW5015">
        <v>7.0547499999999999E-2</v>
      </c>
      <c r="FX5015">
        <v>3.6083999999999999E-3</v>
      </c>
      <c r="FY5015">
        <v>3.6083999999999999E-3</v>
      </c>
      <c r="FZ5015">
        <v>0</v>
      </c>
      <c r="GA5015">
        <v>0</v>
      </c>
    </row>
    <row r="5016" spans="1:183" x14ac:dyDescent="0.3">
      <c r="A5016" t="s">
        <v>52</v>
      </c>
      <c r="B5016" t="s">
        <v>53</v>
      </c>
      <c r="C5016" t="s">
        <v>101</v>
      </c>
      <c r="D5016" s="6" t="s">
        <v>299</v>
      </c>
      <c r="E5016" s="46">
        <v>17</v>
      </c>
      <c r="F5016">
        <v>20</v>
      </c>
      <c r="G5016">
        <v>17</v>
      </c>
      <c r="H5016">
        <v>20</v>
      </c>
      <c r="I5016">
        <v>2858</v>
      </c>
      <c r="J5016">
        <v>2977</v>
      </c>
      <c r="K5016">
        <v>1.8241849999999999</v>
      </c>
      <c r="L5016">
        <v>1.570262</v>
      </c>
      <c r="M5016">
        <v>1.390301</v>
      </c>
      <c r="N5016">
        <v>1.2517910000000001</v>
      </c>
      <c r="O5016">
        <v>1.1471519999999999</v>
      </c>
      <c r="P5016">
        <v>1.1191489999999999</v>
      </c>
      <c r="Q5016">
        <v>1.1381859999999999</v>
      </c>
      <c r="R5016">
        <v>1.115767</v>
      </c>
      <c r="S5016">
        <v>1.0399579999999999</v>
      </c>
      <c r="T5016">
        <v>1.094058</v>
      </c>
      <c r="U5016">
        <v>1.211943</v>
      </c>
      <c r="V5016">
        <v>1.432285</v>
      </c>
      <c r="W5016">
        <v>1.675546</v>
      </c>
      <c r="X5016">
        <v>1.9810350000000001</v>
      </c>
      <c r="Y5016">
        <v>2.3179699999999999</v>
      </c>
      <c r="Z5016">
        <v>2.6268159999999998</v>
      </c>
      <c r="AA5016">
        <v>2.947257</v>
      </c>
      <c r="AB5016">
        <v>3.1877110000000002</v>
      </c>
      <c r="AC5016">
        <v>3.2635260000000001</v>
      </c>
      <c r="AD5016">
        <v>3.1313460000000002</v>
      </c>
      <c r="AE5016">
        <v>2.905319</v>
      </c>
      <c r="AF5016">
        <v>2.6064069999999999</v>
      </c>
      <c r="AG5016">
        <v>2.212072</v>
      </c>
      <c r="AH5016">
        <v>1.890995</v>
      </c>
      <c r="AI5016">
        <v>-9.2757900000000004E-2</v>
      </c>
      <c r="AJ5016">
        <v>-8.9224899999999996E-2</v>
      </c>
      <c r="AK5016">
        <v>-7.5355500000000006E-2</v>
      </c>
      <c r="AL5016">
        <v>-4.38898E-2</v>
      </c>
      <c r="AM5016">
        <v>-3.7460199999999999E-2</v>
      </c>
      <c r="AN5016">
        <v>-7.7415000000000001E-3</v>
      </c>
      <c r="AO5016">
        <v>-2.6638700000000001E-2</v>
      </c>
      <c r="AP5016">
        <v>-4.1027099999999997E-2</v>
      </c>
      <c r="AQ5016">
        <v>-7.8331100000000001E-2</v>
      </c>
      <c r="AR5016">
        <v>-5.0393399999999998E-2</v>
      </c>
      <c r="AS5016">
        <v>-4.1462100000000002E-2</v>
      </c>
      <c r="AT5016">
        <v>-4.5296500000000003E-2</v>
      </c>
      <c r="AU5016">
        <v>-8.3555400000000002E-2</v>
      </c>
      <c r="AV5016">
        <v>-0.1040013</v>
      </c>
      <c r="AW5016">
        <v>-9.9408700000000003E-2</v>
      </c>
      <c r="AX5016">
        <v>-0.1457579</v>
      </c>
      <c r="AY5016">
        <v>-1.45424E-2</v>
      </c>
      <c r="AZ5016">
        <v>6.0764400000000003E-2</v>
      </c>
      <c r="BA5016">
        <v>7.8628600000000007E-2</v>
      </c>
      <c r="BB5016">
        <v>0.1057829</v>
      </c>
      <c r="BC5016">
        <v>-0.1055851</v>
      </c>
      <c r="BD5016">
        <v>-0.170543</v>
      </c>
      <c r="BE5016">
        <v>-0.1546198</v>
      </c>
      <c r="BF5016">
        <v>-4.2844699999999999E-2</v>
      </c>
      <c r="BG5016">
        <v>-7.0411500000000002E-2</v>
      </c>
      <c r="BH5016">
        <v>-6.9011600000000006E-2</v>
      </c>
      <c r="BI5016">
        <v>-5.6671399999999997E-2</v>
      </c>
      <c r="BJ5016">
        <v>-2.6928799999999999E-2</v>
      </c>
      <c r="BK5016">
        <v>-2.2329100000000001E-2</v>
      </c>
      <c r="BL5016">
        <v>5.9397E-3</v>
      </c>
      <c r="BM5016">
        <v>-1.22148E-2</v>
      </c>
      <c r="BN5016">
        <v>-2.5112200000000001E-2</v>
      </c>
      <c r="BO5016">
        <v>-6.1672200000000003E-2</v>
      </c>
      <c r="BP5016">
        <v>-3.25902E-2</v>
      </c>
      <c r="BQ5016">
        <v>-2.25635E-2</v>
      </c>
      <c r="BR5016">
        <v>-2.4419699999999999E-2</v>
      </c>
      <c r="BS5016">
        <v>-6.1334699999999999E-2</v>
      </c>
      <c r="BT5016">
        <v>-7.9854099999999997E-2</v>
      </c>
      <c r="BU5016">
        <v>-7.3801599999999995E-2</v>
      </c>
      <c r="BV5016">
        <v>-0.1200862</v>
      </c>
      <c r="BW5016">
        <v>1.17149E-2</v>
      </c>
      <c r="BX5016">
        <v>8.6935799999999994E-2</v>
      </c>
      <c r="BY5016">
        <v>0.10403999999999999</v>
      </c>
      <c r="BZ5016">
        <v>0.1299236</v>
      </c>
      <c r="CA5016">
        <v>-8.2000000000000003E-2</v>
      </c>
      <c r="CB5016">
        <v>-0.14680360000000001</v>
      </c>
      <c r="CC5016">
        <v>-0.13234760000000001</v>
      </c>
      <c r="CD5016">
        <v>-2.19846E-2</v>
      </c>
      <c r="CE5016">
        <v>-5.4934499999999997E-2</v>
      </c>
      <c r="CF5016">
        <v>-5.5011900000000002E-2</v>
      </c>
      <c r="CG5016">
        <v>-4.37308E-2</v>
      </c>
      <c r="CH5016">
        <v>-1.51816E-2</v>
      </c>
      <c r="CI5016">
        <v>-1.18493E-2</v>
      </c>
      <c r="CJ5016">
        <v>1.54153E-2</v>
      </c>
      <c r="CK5016">
        <v>-2.2249000000000001E-3</v>
      </c>
      <c r="CL5016">
        <v>-1.40895E-2</v>
      </c>
      <c r="CM5016">
        <v>-5.01343E-2</v>
      </c>
      <c r="CN5016">
        <v>-2.0259699999999999E-2</v>
      </c>
      <c r="CO5016">
        <v>-9.4743999999999991E-3</v>
      </c>
      <c r="CP5016">
        <v>-9.9605000000000006E-3</v>
      </c>
      <c r="CQ5016">
        <v>-4.5944699999999998E-2</v>
      </c>
      <c r="CR5016">
        <v>-6.31298E-2</v>
      </c>
      <c r="CS5016">
        <v>-5.6066199999999997E-2</v>
      </c>
      <c r="CT5016">
        <v>-0.10230599999999999</v>
      </c>
      <c r="CU5016">
        <v>2.9900699999999999E-2</v>
      </c>
      <c r="CV5016">
        <v>0.105062</v>
      </c>
      <c r="CW5016">
        <v>0.1216399</v>
      </c>
      <c r="CX5016">
        <v>0.14664340000000001</v>
      </c>
      <c r="CY5016">
        <v>-6.5665000000000001E-2</v>
      </c>
      <c r="CZ5016">
        <v>-0.1303617</v>
      </c>
      <c r="DA5016">
        <v>-0.116922</v>
      </c>
      <c r="DB5016">
        <v>-7.5369E-3</v>
      </c>
      <c r="DC5016">
        <v>-3.9457399999999997E-2</v>
      </c>
      <c r="DD5016">
        <v>-4.1012199999999999E-2</v>
      </c>
      <c r="DE5016">
        <v>-3.07902E-2</v>
      </c>
      <c r="DF5016">
        <v>-3.4345000000000001E-3</v>
      </c>
      <c r="DG5016">
        <v>-1.3695000000000001E-3</v>
      </c>
      <c r="DH5016">
        <v>2.4890800000000001E-2</v>
      </c>
      <c r="DI5016">
        <v>7.7650000000000002E-3</v>
      </c>
      <c r="DJ5016">
        <v>-3.0668000000000002E-3</v>
      </c>
      <c r="DK5016">
        <v>-3.8596400000000003E-2</v>
      </c>
      <c r="DL5016">
        <v>-7.9292000000000008E-3</v>
      </c>
      <c r="DM5016">
        <v>3.6147000000000002E-3</v>
      </c>
      <c r="DN5016">
        <v>4.4986999999999996E-3</v>
      </c>
      <c r="DO5016">
        <v>-3.0554700000000001E-2</v>
      </c>
      <c r="DP5016">
        <v>-4.6405500000000002E-2</v>
      </c>
      <c r="DQ5016">
        <v>-3.8330900000000001E-2</v>
      </c>
      <c r="DR5016">
        <v>-8.4525900000000001E-2</v>
      </c>
      <c r="DS5016">
        <v>4.8086400000000001E-2</v>
      </c>
      <c r="DT5016">
        <v>0.1231883</v>
      </c>
      <c r="DU5016">
        <v>0.1392398</v>
      </c>
      <c r="DV5016">
        <v>0.16336310000000001</v>
      </c>
      <c r="DW5016">
        <v>-4.9329999999999999E-2</v>
      </c>
      <c r="DX5016">
        <v>-0.1139199</v>
      </c>
      <c r="DY5016">
        <v>-0.1014963</v>
      </c>
      <c r="DZ5016">
        <v>6.9106999999999997E-3</v>
      </c>
      <c r="EA5016">
        <v>-1.7111000000000001E-2</v>
      </c>
      <c r="EB5016">
        <v>-2.0798899999999999E-2</v>
      </c>
      <c r="EC5016">
        <v>-1.2106E-2</v>
      </c>
      <c r="ED5016">
        <v>1.35265E-2</v>
      </c>
      <c r="EE5016">
        <v>1.3761600000000001E-2</v>
      </c>
      <c r="EF5016">
        <v>3.8572000000000002E-2</v>
      </c>
      <c r="EG5016">
        <v>2.2188900000000001E-2</v>
      </c>
      <c r="EH5016">
        <v>1.2848099999999999E-2</v>
      </c>
      <c r="EI5016">
        <v>-2.1937399999999999E-2</v>
      </c>
      <c r="EJ5016">
        <v>9.8741000000000002E-3</v>
      </c>
      <c r="EK5016">
        <v>2.2513200000000001E-2</v>
      </c>
      <c r="EL5016">
        <v>2.5375399999999999E-2</v>
      </c>
      <c r="EM5016">
        <v>-8.3341000000000005E-3</v>
      </c>
      <c r="EN5016">
        <v>-2.2258300000000002E-2</v>
      </c>
      <c r="EO5016">
        <v>-1.27238E-2</v>
      </c>
      <c r="EP5016">
        <v>-5.8854200000000002E-2</v>
      </c>
      <c r="EQ5016">
        <v>7.4343699999999999E-2</v>
      </c>
      <c r="ER5016">
        <v>0.14935970000000001</v>
      </c>
      <c r="ES5016">
        <v>0.1646512</v>
      </c>
      <c r="ET5016">
        <v>0.1875038</v>
      </c>
      <c r="EU5016">
        <v>-2.5744900000000001E-2</v>
      </c>
      <c r="EV5016">
        <v>-9.0180499999999997E-2</v>
      </c>
      <c r="EW5016">
        <v>-7.9224100000000006E-2</v>
      </c>
      <c r="EX5016">
        <v>2.7770799999999998E-2</v>
      </c>
      <c r="EY5016">
        <v>82.671090000000007</v>
      </c>
      <c r="EZ5016">
        <v>81.281649999999999</v>
      </c>
      <c r="FA5016">
        <v>79.519080000000002</v>
      </c>
      <c r="FB5016">
        <v>78.671360000000007</v>
      </c>
      <c r="FC5016">
        <v>77.551060000000007</v>
      </c>
      <c r="FD5016">
        <v>76.094589999999997</v>
      </c>
      <c r="FE5016">
        <v>75.478129999999993</v>
      </c>
      <c r="FF5016">
        <v>76.423180000000002</v>
      </c>
      <c r="FG5016">
        <v>81.025540000000007</v>
      </c>
      <c r="FH5016">
        <v>86.157210000000006</v>
      </c>
      <c r="FI5016">
        <v>90.853489999999994</v>
      </c>
      <c r="FJ5016">
        <v>94.786510000000007</v>
      </c>
      <c r="FK5016">
        <v>98.445660000000004</v>
      </c>
      <c r="FL5016">
        <v>101.4178</v>
      </c>
      <c r="FM5016">
        <v>103.2884</v>
      </c>
      <c r="FN5016">
        <v>104.1878</v>
      </c>
      <c r="FO5016">
        <v>104.142</v>
      </c>
      <c r="FP5016">
        <v>102.518</v>
      </c>
      <c r="FQ5016">
        <v>98.148809999999997</v>
      </c>
      <c r="FR5016">
        <v>92.537999999999997</v>
      </c>
      <c r="FS5016">
        <v>88.781850000000006</v>
      </c>
      <c r="FT5016">
        <v>86.709569999999999</v>
      </c>
      <c r="FU5016">
        <v>84.248279999999994</v>
      </c>
      <c r="FV5016">
        <v>82.160809999999998</v>
      </c>
      <c r="FW5016">
        <v>0.31421569999999999</v>
      </c>
      <c r="FX5016">
        <v>1.6845599999999999E-2</v>
      </c>
      <c r="FY5016">
        <v>1.6845599999999999E-2</v>
      </c>
      <c r="FZ5016">
        <v>0</v>
      </c>
      <c r="GA5016">
        <v>0</v>
      </c>
    </row>
    <row r="5017" spans="1:183" x14ac:dyDescent="0.3">
      <c r="A5017" t="s">
        <v>52</v>
      </c>
      <c r="B5017" t="s">
        <v>17</v>
      </c>
      <c r="C5017" t="s">
        <v>99</v>
      </c>
      <c r="D5017" s="6" t="s">
        <v>299</v>
      </c>
      <c r="FZ5017">
        <v>0</v>
      </c>
      <c r="GA5017">
        <v>1</v>
      </c>
    </row>
    <row r="5018" spans="1:183" x14ac:dyDescent="0.3">
      <c r="A5018" t="s">
        <v>52</v>
      </c>
      <c r="B5018" t="s">
        <v>17</v>
      </c>
      <c r="C5018" t="s">
        <v>100</v>
      </c>
      <c r="D5018" s="6" t="s">
        <v>299</v>
      </c>
      <c r="FZ5018">
        <v>0</v>
      </c>
      <c r="GA5018">
        <v>1</v>
      </c>
    </row>
    <row r="5019" spans="1:183" x14ac:dyDescent="0.3">
      <c r="A5019" t="s">
        <v>52</v>
      </c>
      <c r="B5019" t="s">
        <v>17</v>
      </c>
      <c r="C5019" t="s">
        <v>54</v>
      </c>
      <c r="D5019" s="6" t="s">
        <v>299</v>
      </c>
      <c r="E5019" s="46">
        <v>17</v>
      </c>
      <c r="F5019">
        <v>20</v>
      </c>
      <c r="G5019">
        <v>17</v>
      </c>
      <c r="H5019">
        <v>20</v>
      </c>
      <c r="I5019">
        <v>23539</v>
      </c>
      <c r="J5019">
        <v>65923</v>
      </c>
      <c r="K5019">
        <v>1.699595</v>
      </c>
      <c r="L5019">
        <v>1.4507540000000001</v>
      </c>
      <c r="M5019">
        <v>1.278454</v>
      </c>
      <c r="N5019">
        <v>1.146917</v>
      </c>
      <c r="O5019">
        <v>1.031542</v>
      </c>
      <c r="P5019">
        <v>0.97638009999999997</v>
      </c>
      <c r="Q5019">
        <v>0.97013660000000002</v>
      </c>
      <c r="R5019">
        <v>0.99181200000000003</v>
      </c>
      <c r="S5019">
        <v>0.98313589999999995</v>
      </c>
      <c r="T5019">
        <v>1.0540700000000001</v>
      </c>
      <c r="U5019">
        <v>1.180952</v>
      </c>
      <c r="V5019">
        <v>1.3756470000000001</v>
      </c>
      <c r="W5019">
        <v>1.6453880000000001</v>
      </c>
      <c r="X5019">
        <v>1.919252</v>
      </c>
      <c r="Y5019">
        <v>2.1763400000000002</v>
      </c>
      <c r="Z5019">
        <v>2.4493909999999999</v>
      </c>
      <c r="AA5019">
        <v>2.5989749999999998</v>
      </c>
      <c r="AB5019">
        <v>2.768078</v>
      </c>
      <c r="AC5019">
        <v>2.8257859999999999</v>
      </c>
      <c r="AD5019">
        <v>2.6593</v>
      </c>
      <c r="AE5019">
        <v>2.49186</v>
      </c>
      <c r="AF5019">
        <v>2.3309039999999999</v>
      </c>
      <c r="AG5019">
        <v>2.0087229999999998</v>
      </c>
      <c r="AH5019">
        <v>1.6674290000000001</v>
      </c>
      <c r="AI5019">
        <v>-8.0741499999999994E-2</v>
      </c>
      <c r="AJ5019">
        <v>-6.0550899999999998E-2</v>
      </c>
      <c r="AK5019">
        <v>-2.5222499999999998E-2</v>
      </c>
      <c r="AL5019">
        <v>-6.2600000000000004E-5</v>
      </c>
      <c r="AM5019">
        <v>7.3081999999999999E-3</v>
      </c>
      <c r="AN5019">
        <v>1.49683E-2</v>
      </c>
      <c r="AO5019">
        <v>3.6000000000000001E-5</v>
      </c>
      <c r="AP5019">
        <v>-1.5800000000000001E-5</v>
      </c>
      <c r="AQ5019">
        <v>-2.0931499999999999E-2</v>
      </c>
      <c r="AR5019">
        <v>-3.9064599999999998E-2</v>
      </c>
      <c r="AS5019">
        <v>-5.70354E-2</v>
      </c>
      <c r="AT5019">
        <v>-8.7088499999999999E-2</v>
      </c>
      <c r="AU5019">
        <v>-0.100563</v>
      </c>
      <c r="AV5019">
        <v>-0.1252094</v>
      </c>
      <c r="AW5019">
        <v>-0.14532200000000001</v>
      </c>
      <c r="AX5019">
        <v>-0.14013249999999999</v>
      </c>
      <c r="AY5019">
        <v>0.27192739999999999</v>
      </c>
      <c r="AZ5019">
        <v>0.37877719999999998</v>
      </c>
      <c r="BA5019">
        <v>0.33837669999999997</v>
      </c>
      <c r="BB5019">
        <v>0.2408371</v>
      </c>
      <c r="BC5019">
        <v>-0.25426199999999999</v>
      </c>
      <c r="BD5019">
        <v>-0.28279310000000002</v>
      </c>
      <c r="BE5019">
        <v>-0.1814308</v>
      </c>
      <c r="BF5019">
        <v>-0.11023520000000001</v>
      </c>
      <c r="BG5019">
        <v>-7.1102299999999993E-2</v>
      </c>
      <c r="BH5019">
        <v>-5.1544800000000002E-2</v>
      </c>
      <c r="BI5019">
        <v>-1.6892799999999999E-2</v>
      </c>
      <c r="BJ5019">
        <v>7.6363000000000004E-3</v>
      </c>
      <c r="BK5019">
        <v>1.41735E-2</v>
      </c>
      <c r="BL5019">
        <v>2.11293E-2</v>
      </c>
      <c r="BM5019">
        <v>5.8390999999999998E-3</v>
      </c>
      <c r="BN5019">
        <v>5.9638E-3</v>
      </c>
      <c r="BO5019">
        <v>-1.4552300000000001E-2</v>
      </c>
      <c r="BP5019">
        <v>-3.19809E-2</v>
      </c>
      <c r="BQ5019">
        <v>-4.9504699999999999E-2</v>
      </c>
      <c r="BR5019">
        <v>-7.8872100000000001E-2</v>
      </c>
      <c r="BS5019">
        <v>-9.1574100000000005E-2</v>
      </c>
      <c r="BT5019">
        <v>-0.1155651</v>
      </c>
      <c r="BU5019">
        <v>-0.13531409999999999</v>
      </c>
      <c r="BV5019">
        <v>-0.1298704</v>
      </c>
      <c r="BW5019">
        <v>0.2817595</v>
      </c>
      <c r="BX5019">
        <v>0.38864110000000002</v>
      </c>
      <c r="BY5019">
        <v>0.3481069</v>
      </c>
      <c r="BZ5019">
        <v>0.25000030000000001</v>
      </c>
      <c r="CA5019">
        <v>-0.2444721</v>
      </c>
      <c r="CB5019">
        <v>-0.27307409999999999</v>
      </c>
      <c r="CC5019">
        <v>-0.1722901</v>
      </c>
      <c r="CD5019">
        <v>-0.1016103</v>
      </c>
      <c r="CE5019">
        <v>-6.4426200000000003E-2</v>
      </c>
      <c r="CF5019">
        <v>-4.5307199999999999E-2</v>
      </c>
      <c r="CG5019">
        <v>-1.11237E-2</v>
      </c>
      <c r="CH5019">
        <v>1.29686E-2</v>
      </c>
      <c r="CI5019">
        <v>1.8928400000000001E-2</v>
      </c>
      <c r="CJ5019">
        <v>2.53964E-2</v>
      </c>
      <c r="CK5019">
        <v>9.8583999999999998E-3</v>
      </c>
      <c r="CL5019">
        <v>1.01052E-2</v>
      </c>
      <c r="CM5019">
        <v>-1.01341E-2</v>
      </c>
      <c r="CN5019">
        <v>-2.70748E-2</v>
      </c>
      <c r="CO5019">
        <v>-4.4288899999999999E-2</v>
      </c>
      <c r="CP5019">
        <v>-7.3181399999999994E-2</v>
      </c>
      <c r="CQ5019">
        <v>-8.5348300000000002E-2</v>
      </c>
      <c r="CR5019">
        <v>-0.1088855</v>
      </c>
      <c r="CS5019">
        <v>-0.12838269999999999</v>
      </c>
      <c r="CT5019">
        <v>-0.12276280000000001</v>
      </c>
      <c r="CU5019">
        <v>0.28856910000000002</v>
      </c>
      <c r="CV5019">
        <v>0.39547290000000002</v>
      </c>
      <c r="CW5019">
        <v>0.35484599999999999</v>
      </c>
      <c r="CX5019">
        <v>0.25634669999999998</v>
      </c>
      <c r="CY5019">
        <v>-0.23769170000000001</v>
      </c>
      <c r="CZ5019">
        <v>-0.26634279999999999</v>
      </c>
      <c r="DA5019">
        <v>-0.1659593</v>
      </c>
      <c r="DB5019">
        <v>-9.5636799999999994E-2</v>
      </c>
      <c r="DC5019">
        <v>-5.7750099999999999E-2</v>
      </c>
      <c r="DD5019">
        <v>-3.9069600000000003E-2</v>
      </c>
      <c r="DE5019">
        <v>-5.3544999999999999E-3</v>
      </c>
      <c r="DF5019">
        <v>1.8300799999999999E-2</v>
      </c>
      <c r="DG5019">
        <v>2.36834E-2</v>
      </c>
      <c r="DH5019">
        <v>2.9663599999999998E-2</v>
      </c>
      <c r="DI5019">
        <v>1.38776E-2</v>
      </c>
      <c r="DJ5019">
        <v>1.4246699999999999E-2</v>
      </c>
      <c r="DK5019">
        <v>-5.7159000000000003E-3</v>
      </c>
      <c r="DL5019">
        <v>-2.21686E-2</v>
      </c>
      <c r="DM5019">
        <v>-3.9073099999999999E-2</v>
      </c>
      <c r="DN5019">
        <v>-6.7490700000000001E-2</v>
      </c>
      <c r="DO5019">
        <v>-7.9122600000000001E-2</v>
      </c>
      <c r="DP5019">
        <v>-0.1022058</v>
      </c>
      <c r="DQ5019">
        <v>-0.1214512</v>
      </c>
      <c r="DR5019">
        <v>-0.1156553</v>
      </c>
      <c r="DS5019">
        <v>0.29537869999999999</v>
      </c>
      <c r="DT5019">
        <v>0.40230460000000001</v>
      </c>
      <c r="DU5019">
        <v>0.36158509999999999</v>
      </c>
      <c r="DV5019">
        <v>0.26269310000000001</v>
      </c>
      <c r="DW5019">
        <v>-0.23091130000000001</v>
      </c>
      <c r="DX5019">
        <v>-0.25961139999999999</v>
      </c>
      <c r="DY5019">
        <v>-0.15962850000000001</v>
      </c>
      <c r="DZ5019">
        <v>-8.9663199999999998E-2</v>
      </c>
      <c r="EA5019">
        <v>-4.8110800000000002E-2</v>
      </c>
      <c r="EB5019">
        <v>-3.00635E-2</v>
      </c>
      <c r="EC5019">
        <v>2.9751999999999999E-3</v>
      </c>
      <c r="ED5019">
        <v>2.59998E-2</v>
      </c>
      <c r="EE5019">
        <v>3.0548700000000002E-2</v>
      </c>
      <c r="EF5019">
        <v>3.5824599999999998E-2</v>
      </c>
      <c r="EG5019">
        <v>1.9680699999999999E-2</v>
      </c>
      <c r="EH5019">
        <v>2.0226299999999999E-2</v>
      </c>
      <c r="EI5019">
        <v>6.6330000000000002E-4</v>
      </c>
      <c r="EJ5019">
        <v>-1.5084999999999999E-2</v>
      </c>
      <c r="EK5019">
        <v>-3.1542300000000002E-2</v>
      </c>
      <c r="EL5019">
        <v>-5.9274199999999999E-2</v>
      </c>
      <c r="EM5019">
        <v>-7.0133600000000004E-2</v>
      </c>
      <c r="EN5019">
        <v>-9.2561500000000005E-2</v>
      </c>
      <c r="EO5019">
        <v>-0.1114433</v>
      </c>
      <c r="EP5019">
        <v>-0.10539320000000001</v>
      </c>
      <c r="EQ5019">
        <v>0.3052108</v>
      </c>
      <c r="ER5019">
        <v>0.41216849999999999</v>
      </c>
      <c r="ES5019">
        <v>0.37131530000000001</v>
      </c>
      <c r="ET5019">
        <v>0.2718563</v>
      </c>
      <c r="EU5019">
        <v>-0.2211214</v>
      </c>
      <c r="EV5019">
        <v>-0.24989249999999999</v>
      </c>
      <c r="EW5019">
        <v>-0.1504878</v>
      </c>
      <c r="EX5019">
        <v>-8.1038399999999997E-2</v>
      </c>
      <c r="EY5019">
        <v>75.663960000000003</v>
      </c>
      <c r="EZ5019">
        <v>73.667420000000007</v>
      </c>
      <c r="FA5019">
        <v>72.804569999999998</v>
      </c>
      <c r="FB5019">
        <v>72.213920000000002</v>
      </c>
      <c r="FC5019">
        <v>70.770840000000007</v>
      </c>
      <c r="FD5019">
        <v>70.047510000000003</v>
      </c>
      <c r="FE5019">
        <v>69.442019999999999</v>
      </c>
      <c r="FF5019">
        <v>70.549149999999997</v>
      </c>
      <c r="FG5019">
        <v>74.446539999999999</v>
      </c>
      <c r="FH5019">
        <v>78.662220000000005</v>
      </c>
      <c r="FI5019">
        <v>83.10651</v>
      </c>
      <c r="FJ5019">
        <v>87.85051</v>
      </c>
      <c r="FK5019">
        <v>92.157420000000002</v>
      </c>
      <c r="FL5019">
        <v>95.925330000000002</v>
      </c>
      <c r="FM5019">
        <v>97.920450000000002</v>
      </c>
      <c r="FN5019">
        <v>98.899249999999995</v>
      </c>
      <c r="FO5019">
        <v>98.054699999999997</v>
      </c>
      <c r="FP5019">
        <v>95.345420000000004</v>
      </c>
      <c r="FQ5019">
        <v>89.468980000000002</v>
      </c>
      <c r="FR5019">
        <v>83.111949999999993</v>
      </c>
      <c r="FS5019">
        <v>79.454570000000004</v>
      </c>
      <c r="FT5019">
        <v>77.936940000000007</v>
      </c>
      <c r="FU5019">
        <v>76.411619999999999</v>
      </c>
      <c r="FV5019">
        <v>75.153409999999994</v>
      </c>
      <c r="FW5019">
        <v>0.1292817</v>
      </c>
      <c r="FX5019">
        <v>6.3736000000000001E-3</v>
      </c>
      <c r="FY5019">
        <v>6.3736000000000001E-3</v>
      </c>
      <c r="FZ5019">
        <v>0</v>
      </c>
      <c r="GA5019">
        <v>0</v>
      </c>
    </row>
    <row r="5020" spans="1:183" x14ac:dyDescent="0.3">
      <c r="A5020" t="s">
        <v>52</v>
      </c>
      <c r="B5020" t="s">
        <v>17</v>
      </c>
      <c r="C5020" t="s">
        <v>95</v>
      </c>
      <c r="D5020" s="6" t="s">
        <v>299</v>
      </c>
      <c r="FZ5020">
        <v>0</v>
      </c>
      <c r="GA5020">
        <v>1</v>
      </c>
    </row>
    <row r="5021" spans="1:183" x14ac:dyDescent="0.3">
      <c r="A5021" t="s">
        <v>52</v>
      </c>
      <c r="B5021" t="s">
        <v>17</v>
      </c>
      <c r="C5021" t="s">
        <v>104</v>
      </c>
      <c r="D5021" s="6" t="s">
        <v>299</v>
      </c>
      <c r="FZ5021">
        <v>0</v>
      </c>
      <c r="GA5021">
        <v>1</v>
      </c>
    </row>
    <row r="5022" spans="1:183" x14ac:dyDescent="0.3">
      <c r="A5022" t="s">
        <v>52</v>
      </c>
      <c r="B5022" t="s">
        <v>17</v>
      </c>
      <c r="C5022" t="s">
        <v>94</v>
      </c>
      <c r="D5022" s="6" t="s">
        <v>299</v>
      </c>
      <c r="FZ5022">
        <v>0</v>
      </c>
      <c r="GA5022">
        <v>1</v>
      </c>
    </row>
    <row r="5023" spans="1:183" x14ac:dyDescent="0.3">
      <c r="A5023" t="s">
        <v>52</v>
      </c>
      <c r="B5023" t="s">
        <v>17</v>
      </c>
      <c r="C5023" t="s">
        <v>102</v>
      </c>
      <c r="D5023" s="6" t="s">
        <v>299</v>
      </c>
      <c r="FZ5023">
        <v>0</v>
      </c>
      <c r="GA5023">
        <v>1</v>
      </c>
    </row>
    <row r="5024" spans="1:183" x14ac:dyDescent="0.3">
      <c r="A5024" t="s">
        <v>52</v>
      </c>
      <c r="B5024" t="s">
        <v>17</v>
      </c>
      <c r="C5024" t="s">
        <v>103</v>
      </c>
      <c r="D5024" s="6" t="s">
        <v>299</v>
      </c>
      <c r="FZ5024">
        <v>0</v>
      </c>
      <c r="GA5024">
        <v>1</v>
      </c>
    </row>
    <row r="5025" spans="1:183" x14ac:dyDescent="0.3">
      <c r="A5025" t="s">
        <v>52</v>
      </c>
      <c r="B5025" t="s">
        <v>17</v>
      </c>
      <c r="C5025" t="s">
        <v>108</v>
      </c>
      <c r="D5025" s="6" t="s">
        <v>299</v>
      </c>
      <c r="FZ5025">
        <v>0</v>
      </c>
      <c r="GA5025">
        <v>1</v>
      </c>
    </row>
    <row r="5026" spans="1:183" x14ac:dyDescent="0.3">
      <c r="A5026" t="s">
        <v>52</v>
      </c>
      <c r="B5026" t="s">
        <v>17</v>
      </c>
      <c r="C5026" t="s">
        <v>106</v>
      </c>
      <c r="D5026" s="6" t="s">
        <v>299</v>
      </c>
      <c r="FZ5026">
        <v>0</v>
      </c>
      <c r="GA5026">
        <v>1</v>
      </c>
    </row>
    <row r="5027" spans="1:183" x14ac:dyDescent="0.3">
      <c r="A5027" t="s">
        <v>52</v>
      </c>
      <c r="B5027" t="s">
        <v>17</v>
      </c>
      <c r="C5027" t="s">
        <v>107</v>
      </c>
      <c r="D5027" s="6" t="s">
        <v>299</v>
      </c>
      <c r="FZ5027">
        <v>0</v>
      </c>
      <c r="GA5027">
        <v>1</v>
      </c>
    </row>
    <row r="5028" spans="1:183" x14ac:dyDescent="0.3">
      <c r="A5028" t="s">
        <v>52</v>
      </c>
      <c r="B5028" t="s">
        <v>17</v>
      </c>
      <c r="C5028" t="s">
        <v>97</v>
      </c>
      <c r="D5028" s="6" t="s">
        <v>299</v>
      </c>
      <c r="FZ5028">
        <v>0</v>
      </c>
      <c r="GA5028">
        <v>1</v>
      </c>
    </row>
    <row r="5029" spans="1:183" x14ac:dyDescent="0.3">
      <c r="A5029" t="s">
        <v>52</v>
      </c>
      <c r="B5029" t="s">
        <v>17</v>
      </c>
      <c r="C5029" t="s">
        <v>96</v>
      </c>
      <c r="D5029" s="6" t="s">
        <v>299</v>
      </c>
      <c r="FZ5029">
        <v>0</v>
      </c>
      <c r="GA5029">
        <v>1</v>
      </c>
    </row>
    <row r="5030" spans="1:183" x14ac:dyDescent="0.3">
      <c r="A5030" t="s">
        <v>52</v>
      </c>
      <c r="B5030" t="s">
        <v>17</v>
      </c>
      <c r="C5030" t="s">
        <v>98</v>
      </c>
      <c r="D5030" s="6" t="s">
        <v>299</v>
      </c>
      <c r="FZ5030">
        <v>0</v>
      </c>
      <c r="GA5030">
        <v>1</v>
      </c>
    </row>
    <row r="5031" spans="1:183" x14ac:dyDescent="0.3">
      <c r="A5031" t="s">
        <v>52</v>
      </c>
      <c r="B5031" t="s">
        <v>17</v>
      </c>
      <c r="C5031" t="s">
        <v>105</v>
      </c>
      <c r="D5031" s="6" t="s">
        <v>299</v>
      </c>
      <c r="FZ5031">
        <v>0</v>
      </c>
      <c r="GA5031">
        <v>1</v>
      </c>
    </row>
    <row r="5032" spans="1:183" x14ac:dyDescent="0.3">
      <c r="A5032" t="s">
        <v>52</v>
      </c>
      <c r="B5032" t="s">
        <v>17</v>
      </c>
      <c r="C5032" t="s">
        <v>93</v>
      </c>
      <c r="D5032" s="6" t="s">
        <v>299</v>
      </c>
      <c r="FZ5032">
        <v>0</v>
      </c>
      <c r="GA5032">
        <v>1</v>
      </c>
    </row>
    <row r="5033" spans="1:183" x14ac:dyDescent="0.3">
      <c r="A5033" t="s">
        <v>52</v>
      </c>
      <c r="B5033" t="s">
        <v>17</v>
      </c>
      <c r="C5033" t="s">
        <v>101</v>
      </c>
      <c r="D5033" s="6" t="s">
        <v>299</v>
      </c>
      <c r="FZ5033">
        <v>0</v>
      </c>
      <c r="GA5033">
        <v>1</v>
      </c>
    </row>
    <row r="5034" spans="1:183" x14ac:dyDescent="0.3">
      <c r="A5034" t="s">
        <v>52</v>
      </c>
      <c r="B5034" t="s">
        <v>18</v>
      </c>
      <c r="C5034" t="s">
        <v>99</v>
      </c>
      <c r="D5034" s="6" t="s">
        <v>299</v>
      </c>
      <c r="FZ5034">
        <v>0</v>
      </c>
      <c r="GA5034">
        <v>1</v>
      </c>
    </row>
    <row r="5035" spans="1:183" x14ac:dyDescent="0.3">
      <c r="A5035" t="s">
        <v>52</v>
      </c>
      <c r="B5035" t="s">
        <v>18</v>
      </c>
      <c r="C5035" t="s">
        <v>100</v>
      </c>
      <c r="D5035" s="6" t="s">
        <v>299</v>
      </c>
      <c r="FZ5035">
        <v>0</v>
      </c>
      <c r="GA5035">
        <v>1</v>
      </c>
    </row>
    <row r="5036" spans="1:183" x14ac:dyDescent="0.3">
      <c r="A5036" t="s">
        <v>52</v>
      </c>
      <c r="B5036" t="s">
        <v>18</v>
      </c>
      <c r="C5036" t="s">
        <v>54</v>
      </c>
      <c r="D5036" s="6" t="s">
        <v>299</v>
      </c>
      <c r="E5036" s="46">
        <v>17</v>
      </c>
      <c r="F5036">
        <v>20</v>
      </c>
      <c r="G5036">
        <v>17</v>
      </c>
      <c r="H5036">
        <v>20</v>
      </c>
      <c r="I5036">
        <v>11030</v>
      </c>
      <c r="J5036">
        <v>65923</v>
      </c>
      <c r="K5036">
        <v>2.049874</v>
      </c>
      <c r="L5036">
        <v>1.782683</v>
      </c>
      <c r="M5036">
        <v>1.5710839999999999</v>
      </c>
      <c r="N5036">
        <v>1.4146240000000001</v>
      </c>
      <c r="O5036">
        <v>1.3236209999999999</v>
      </c>
      <c r="P5036">
        <v>1.262119</v>
      </c>
      <c r="Q5036">
        <v>1.2363299999999999</v>
      </c>
      <c r="R5036">
        <v>1.1880170000000001</v>
      </c>
      <c r="S5036">
        <v>1.115615</v>
      </c>
      <c r="T5036">
        <v>1.187351</v>
      </c>
      <c r="U5036">
        <v>1.358087</v>
      </c>
      <c r="V5036">
        <v>1.648604</v>
      </c>
      <c r="W5036">
        <v>1.967076</v>
      </c>
      <c r="X5036">
        <v>2.2864110000000002</v>
      </c>
      <c r="Y5036">
        <v>2.6194280000000001</v>
      </c>
      <c r="Z5036">
        <v>2.9620850000000001</v>
      </c>
      <c r="AA5036">
        <v>3.297282</v>
      </c>
      <c r="AB5036">
        <v>3.5701149999999999</v>
      </c>
      <c r="AC5036">
        <v>3.6673420000000001</v>
      </c>
      <c r="AD5036">
        <v>3.516413</v>
      </c>
      <c r="AE5036">
        <v>3.3183470000000002</v>
      </c>
      <c r="AF5036">
        <v>3.0161440000000002</v>
      </c>
      <c r="AG5036">
        <v>2.6015190000000001</v>
      </c>
      <c r="AH5036">
        <v>2.19814</v>
      </c>
      <c r="AI5036">
        <v>-7.7989299999999998E-2</v>
      </c>
      <c r="AJ5036">
        <v>-6.4263299999999995E-2</v>
      </c>
      <c r="AK5036">
        <v>-4.6299399999999998E-2</v>
      </c>
      <c r="AL5036">
        <v>-3.66031E-2</v>
      </c>
      <c r="AM5036">
        <v>-2.09073E-2</v>
      </c>
      <c r="AN5036">
        <v>-2.6282400000000001E-2</v>
      </c>
      <c r="AO5036">
        <v>-3.5590700000000003E-2</v>
      </c>
      <c r="AP5036">
        <v>-2.6987500000000001E-2</v>
      </c>
      <c r="AQ5036">
        <v>-2.4533599999999999E-2</v>
      </c>
      <c r="AR5036">
        <v>-2.3810899999999999E-2</v>
      </c>
      <c r="AS5036">
        <v>-5.2278600000000001E-2</v>
      </c>
      <c r="AT5036">
        <v>-4.6723899999999999E-2</v>
      </c>
      <c r="AU5036">
        <v>-4.2539E-2</v>
      </c>
      <c r="AV5036">
        <v>-4.5823700000000002E-2</v>
      </c>
      <c r="AW5036">
        <v>-7.2665900000000005E-2</v>
      </c>
      <c r="AX5036">
        <v>-7.2190500000000005E-2</v>
      </c>
      <c r="AY5036">
        <v>0.2032571</v>
      </c>
      <c r="AZ5036">
        <v>0.26327790000000001</v>
      </c>
      <c r="BA5036">
        <v>0.27404980000000001</v>
      </c>
      <c r="BB5036">
        <v>0.22696279999999999</v>
      </c>
      <c r="BC5036">
        <v>-0.19815659999999999</v>
      </c>
      <c r="BD5036">
        <v>-0.2166247</v>
      </c>
      <c r="BE5036">
        <v>-0.14656520000000001</v>
      </c>
      <c r="BF5036">
        <v>-9.0688699999999997E-2</v>
      </c>
      <c r="BG5036">
        <v>-6.7876900000000004E-2</v>
      </c>
      <c r="BH5036">
        <v>-5.5038200000000002E-2</v>
      </c>
      <c r="BI5036">
        <v>-3.7876800000000002E-2</v>
      </c>
      <c r="BJ5036">
        <v>-2.8740499999999999E-2</v>
      </c>
      <c r="BK5036">
        <v>-1.3383000000000001E-2</v>
      </c>
      <c r="BL5036">
        <v>-1.9007400000000001E-2</v>
      </c>
      <c r="BM5036">
        <v>-2.8162699999999999E-2</v>
      </c>
      <c r="BN5036">
        <v>-1.89789E-2</v>
      </c>
      <c r="BO5036">
        <v>-1.6068700000000002E-2</v>
      </c>
      <c r="BP5036">
        <v>-1.46702E-2</v>
      </c>
      <c r="BQ5036">
        <v>-4.2376299999999999E-2</v>
      </c>
      <c r="BR5036">
        <v>-3.5982199999999999E-2</v>
      </c>
      <c r="BS5036">
        <v>-3.1226400000000001E-2</v>
      </c>
      <c r="BT5036">
        <v>-3.40665E-2</v>
      </c>
      <c r="BU5036">
        <v>-6.0600000000000001E-2</v>
      </c>
      <c r="BV5036">
        <v>-5.9897899999999997E-2</v>
      </c>
      <c r="BW5036">
        <v>0.2161595</v>
      </c>
      <c r="BX5036">
        <v>0.27642909999999998</v>
      </c>
      <c r="BY5036">
        <v>0.28685490000000002</v>
      </c>
      <c r="BZ5036">
        <v>0.23897550000000001</v>
      </c>
      <c r="CA5036">
        <v>-0.18606610000000001</v>
      </c>
      <c r="CB5036">
        <v>-0.2048912</v>
      </c>
      <c r="CC5036">
        <v>-0.13546849999999999</v>
      </c>
      <c r="CD5036">
        <v>-8.0709699999999995E-2</v>
      </c>
      <c r="CE5036">
        <v>-6.0872999999999997E-2</v>
      </c>
      <c r="CF5036">
        <v>-4.8648900000000002E-2</v>
      </c>
      <c r="CG5036">
        <v>-3.2043299999999997E-2</v>
      </c>
      <c r="CH5036">
        <v>-2.32949E-2</v>
      </c>
      <c r="CI5036">
        <v>-8.1717999999999999E-3</v>
      </c>
      <c r="CJ5036">
        <v>-1.39688E-2</v>
      </c>
      <c r="CK5036">
        <v>-2.30181E-2</v>
      </c>
      <c r="CL5036">
        <v>-1.3432100000000001E-2</v>
      </c>
      <c r="CM5036">
        <v>-1.0206E-2</v>
      </c>
      <c r="CN5036">
        <v>-8.3394000000000003E-3</v>
      </c>
      <c r="CO5036">
        <v>-3.5517899999999998E-2</v>
      </c>
      <c r="CP5036">
        <v>-2.8542600000000001E-2</v>
      </c>
      <c r="CQ5036">
        <v>-2.33914E-2</v>
      </c>
      <c r="CR5036">
        <v>-2.5923499999999999E-2</v>
      </c>
      <c r="CS5036">
        <v>-5.2243199999999997E-2</v>
      </c>
      <c r="CT5036">
        <v>-5.1384100000000002E-2</v>
      </c>
      <c r="CU5036">
        <v>0.22509570000000001</v>
      </c>
      <c r="CV5036">
        <v>0.28553770000000001</v>
      </c>
      <c r="CW5036">
        <v>0.29572359999999998</v>
      </c>
      <c r="CX5036">
        <v>0.2472955</v>
      </c>
      <c r="CY5036">
        <v>-0.1776923</v>
      </c>
      <c r="CZ5036">
        <v>-0.19676469999999999</v>
      </c>
      <c r="DA5036">
        <v>-0.12778300000000001</v>
      </c>
      <c r="DB5036">
        <v>-7.3798299999999997E-2</v>
      </c>
      <c r="DC5036">
        <v>-5.3869199999999999E-2</v>
      </c>
      <c r="DD5036">
        <v>-4.2259699999999997E-2</v>
      </c>
      <c r="DE5036">
        <v>-2.6209900000000001E-2</v>
      </c>
      <c r="DF5036">
        <v>-1.7849299999999999E-2</v>
      </c>
      <c r="DG5036">
        <v>-2.9605E-3</v>
      </c>
      <c r="DH5036">
        <v>-8.9301999999999992E-3</v>
      </c>
      <c r="DI5036">
        <v>-1.78735E-2</v>
      </c>
      <c r="DJ5036">
        <v>-7.8852999999999996E-3</v>
      </c>
      <c r="DK5036">
        <v>-4.3432999999999996E-3</v>
      </c>
      <c r="DL5036">
        <v>-2.0086000000000001E-3</v>
      </c>
      <c r="DM5036">
        <v>-2.8659500000000001E-2</v>
      </c>
      <c r="DN5036">
        <v>-2.1103E-2</v>
      </c>
      <c r="DO5036">
        <v>-1.55563E-2</v>
      </c>
      <c r="DP5036">
        <v>-1.7780500000000001E-2</v>
      </c>
      <c r="DQ5036">
        <v>-4.3886399999999999E-2</v>
      </c>
      <c r="DR5036">
        <v>-4.2870199999999997E-2</v>
      </c>
      <c r="DS5036">
        <v>0.23403180000000001</v>
      </c>
      <c r="DT5036">
        <v>0.29464620000000002</v>
      </c>
      <c r="DU5036">
        <v>0.30459239999999999</v>
      </c>
      <c r="DV5036">
        <v>0.25561539999999999</v>
      </c>
      <c r="DW5036">
        <v>-0.16931850000000001</v>
      </c>
      <c r="DX5036">
        <v>-0.18863820000000001</v>
      </c>
      <c r="DY5036">
        <v>-0.1200975</v>
      </c>
      <c r="DZ5036">
        <v>-6.6886799999999996E-2</v>
      </c>
      <c r="EA5036">
        <v>-4.3756799999999998E-2</v>
      </c>
      <c r="EB5036">
        <v>-3.3034599999999997E-2</v>
      </c>
      <c r="EC5036">
        <v>-1.7787299999999999E-2</v>
      </c>
      <c r="ED5036">
        <v>-9.9866999999999994E-3</v>
      </c>
      <c r="EE5036">
        <v>4.5637999999999998E-3</v>
      </c>
      <c r="EF5036">
        <v>-1.6553E-3</v>
      </c>
      <c r="EG5036">
        <v>-1.04455E-2</v>
      </c>
      <c r="EH5036">
        <v>1.2329999999999999E-4</v>
      </c>
      <c r="EI5036">
        <v>4.1215999999999996E-3</v>
      </c>
      <c r="EJ5036">
        <v>7.1320999999999997E-3</v>
      </c>
      <c r="EK5036">
        <v>-1.8757200000000002E-2</v>
      </c>
      <c r="EL5036">
        <v>-1.03613E-2</v>
      </c>
      <c r="EM5036">
        <v>-4.2437999999999998E-3</v>
      </c>
      <c r="EN5036">
        <v>-6.0232999999999997E-3</v>
      </c>
      <c r="EO5036">
        <v>-3.1820500000000002E-2</v>
      </c>
      <c r="EP5036">
        <v>-3.05776E-2</v>
      </c>
      <c r="EQ5036">
        <v>0.24693419999999999</v>
      </c>
      <c r="ER5036">
        <v>0.3077974</v>
      </c>
      <c r="ES5036">
        <v>0.3173975</v>
      </c>
      <c r="ET5036">
        <v>0.26762809999999998</v>
      </c>
      <c r="EU5036">
        <v>-0.15722800000000001</v>
      </c>
      <c r="EV5036">
        <v>-0.1769048</v>
      </c>
      <c r="EW5036">
        <v>-0.1090009</v>
      </c>
      <c r="EX5036">
        <v>-5.6907800000000001E-2</v>
      </c>
      <c r="EY5036">
        <v>94.140010000000004</v>
      </c>
      <c r="EZ5036">
        <v>91.049869999999999</v>
      </c>
      <c r="FA5036">
        <v>87.736999999999995</v>
      </c>
      <c r="FB5036">
        <v>86.45975</v>
      </c>
      <c r="FC5036">
        <v>84.632390000000001</v>
      </c>
      <c r="FD5036">
        <v>82.111260000000001</v>
      </c>
      <c r="FE5036">
        <v>81.467590000000001</v>
      </c>
      <c r="FF5036">
        <v>81.018879999999996</v>
      </c>
      <c r="FG5036">
        <v>85.055700000000002</v>
      </c>
      <c r="FH5036">
        <v>91.332949999999997</v>
      </c>
      <c r="FI5036">
        <v>97.516639999999995</v>
      </c>
      <c r="FJ5036">
        <v>101.7794</v>
      </c>
      <c r="FK5036">
        <v>105.3295</v>
      </c>
      <c r="FL5036">
        <v>107.4653</v>
      </c>
      <c r="FM5036">
        <v>108.6947</v>
      </c>
      <c r="FN5036">
        <v>110.414</v>
      </c>
      <c r="FO5036">
        <v>110.7704</v>
      </c>
      <c r="FP5036">
        <v>109.23480000000001</v>
      </c>
      <c r="FQ5036">
        <v>106.7704</v>
      </c>
      <c r="FR5036">
        <v>102.7414</v>
      </c>
      <c r="FS5036">
        <v>100.0899</v>
      </c>
      <c r="FT5036">
        <v>98.147829999999999</v>
      </c>
      <c r="FU5036">
        <v>95.94623</v>
      </c>
      <c r="FV5036">
        <v>91.362750000000005</v>
      </c>
      <c r="FW5036">
        <v>0.15250929999999999</v>
      </c>
      <c r="FX5036">
        <v>8.4031999999999996E-3</v>
      </c>
      <c r="FY5036">
        <v>8.4031999999999996E-3</v>
      </c>
      <c r="FZ5036">
        <v>0</v>
      </c>
      <c r="GA5036">
        <v>0</v>
      </c>
    </row>
    <row r="5037" spans="1:183" x14ac:dyDescent="0.3">
      <c r="A5037" t="s">
        <v>52</v>
      </c>
      <c r="B5037" t="s">
        <v>18</v>
      </c>
      <c r="C5037" t="s">
        <v>95</v>
      </c>
      <c r="D5037" s="6" t="s">
        <v>299</v>
      </c>
      <c r="FZ5037">
        <v>0</v>
      </c>
      <c r="GA5037">
        <v>1</v>
      </c>
    </row>
    <row r="5038" spans="1:183" x14ac:dyDescent="0.3">
      <c r="A5038" t="s">
        <v>52</v>
      </c>
      <c r="B5038" t="s">
        <v>18</v>
      </c>
      <c r="C5038" t="s">
        <v>104</v>
      </c>
      <c r="D5038" s="6" t="s">
        <v>299</v>
      </c>
      <c r="FZ5038">
        <v>0</v>
      </c>
      <c r="GA5038">
        <v>1</v>
      </c>
    </row>
    <row r="5039" spans="1:183" x14ac:dyDescent="0.3">
      <c r="A5039" t="s">
        <v>52</v>
      </c>
      <c r="B5039" t="s">
        <v>18</v>
      </c>
      <c r="C5039" t="s">
        <v>94</v>
      </c>
      <c r="D5039" s="6" t="s">
        <v>299</v>
      </c>
      <c r="FZ5039">
        <v>0</v>
      </c>
      <c r="GA5039">
        <v>1</v>
      </c>
    </row>
    <row r="5040" spans="1:183" x14ac:dyDescent="0.3">
      <c r="A5040" t="s">
        <v>52</v>
      </c>
      <c r="B5040" t="s">
        <v>18</v>
      </c>
      <c r="C5040" t="s">
        <v>102</v>
      </c>
      <c r="D5040" s="6" t="s">
        <v>299</v>
      </c>
      <c r="FZ5040">
        <v>0</v>
      </c>
      <c r="GA5040">
        <v>1</v>
      </c>
    </row>
    <row r="5041" spans="1:183" x14ac:dyDescent="0.3">
      <c r="A5041" t="s">
        <v>52</v>
      </c>
      <c r="B5041" t="s">
        <v>18</v>
      </c>
      <c r="C5041" t="s">
        <v>103</v>
      </c>
      <c r="D5041" s="6" t="s">
        <v>299</v>
      </c>
      <c r="FZ5041">
        <v>0</v>
      </c>
      <c r="GA5041">
        <v>1</v>
      </c>
    </row>
    <row r="5042" spans="1:183" x14ac:dyDescent="0.3">
      <c r="A5042" t="s">
        <v>52</v>
      </c>
      <c r="B5042" t="s">
        <v>18</v>
      </c>
      <c r="C5042" t="s">
        <v>108</v>
      </c>
      <c r="D5042" s="6" t="s">
        <v>299</v>
      </c>
      <c r="FZ5042">
        <v>0</v>
      </c>
      <c r="GA5042">
        <v>1</v>
      </c>
    </row>
    <row r="5043" spans="1:183" x14ac:dyDescent="0.3">
      <c r="A5043" t="s">
        <v>52</v>
      </c>
      <c r="B5043" t="s">
        <v>18</v>
      </c>
      <c r="C5043" t="s">
        <v>106</v>
      </c>
      <c r="D5043" s="6" t="s">
        <v>299</v>
      </c>
      <c r="FZ5043">
        <v>0</v>
      </c>
      <c r="GA5043">
        <v>1</v>
      </c>
    </row>
    <row r="5044" spans="1:183" x14ac:dyDescent="0.3">
      <c r="A5044" t="s">
        <v>52</v>
      </c>
      <c r="B5044" t="s">
        <v>18</v>
      </c>
      <c r="C5044" t="s">
        <v>107</v>
      </c>
      <c r="D5044" s="6" t="s">
        <v>299</v>
      </c>
      <c r="FZ5044">
        <v>0</v>
      </c>
      <c r="GA5044">
        <v>1</v>
      </c>
    </row>
    <row r="5045" spans="1:183" x14ac:dyDescent="0.3">
      <c r="A5045" t="s">
        <v>52</v>
      </c>
      <c r="B5045" t="s">
        <v>18</v>
      </c>
      <c r="C5045" t="s">
        <v>97</v>
      </c>
      <c r="D5045" s="6" t="s">
        <v>299</v>
      </c>
      <c r="FZ5045">
        <v>0</v>
      </c>
      <c r="GA5045">
        <v>1</v>
      </c>
    </row>
    <row r="5046" spans="1:183" x14ac:dyDescent="0.3">
      <c r="A5046" t="s">
        <v>52</v>
      </c>
      <c r="B5046" t="s">
        <v>18</v>
      </c>
      <c r="C5046" t="s">
        <v>96</v>
      </c>
      <c r="D5046" s="6" t="s">
        <v>299</v>
      </c>
      <c r="FZ5046">
        <v>0</v>
      </c>
      <c r="GA5046">
        <v>1</v>
      </c>
    </row>
    <row r="5047" spans="1:183" x14ac:dyDescent="0.3">
      <c r="A5047" t="s">
        <v>52</v>
      </c>
      <c r="B5047" t="s">
        <v>18</v>
      </c>
      <c r="C5047" t="s">
        <v>98</v>
      </c>
      <c r="D5047" s="6" t="s">
        <v>299</v>
      </c>
      <c r="FZ5047">
        <v>0</v>
      </c>
      <c r="GA5047">
        <v>1</v>
      </c>
    </row>
    <row r="5048" spans="1:183" x14ac:dyDescent="0.3">
      <c r="A5048" t="s">
        <v>52</v>
      </c>
      <c r="B5048" t="s">
        <v>18</v>
      </c>
      <c r="C5048" t="s">
        <v>105</v>
      </c>
      <c r="D5048" s="6" t="s">
        <v>299</v>
      </c>
      <c r="FZ5048">
        <v>0</v>
      </c>
      <c r="GA5048">
        <v>1</v>
      </c>
    </row>
    <row r="5049" spans="1:183" x14ac:dyDescent="0.3">
      <c r="A5049" t="s">
        <v>52</v>
      </c>
      <c r="B5049" t="s">
        <v>18</v>
      </c>
      <c r="C5049" t="s">
        <v>93</v>
      </c>
      <c r="D5049" s="6" t="s">
        <v>299</v>
      </c>
      <c r="FZ5049">
        <v>0</v>
      </c>
      <c r="GA5049">
        <v>1</v>
      </c>
    </row>
    <row r="5050" spans="1:183" x14ac:dyDescent="0.3">
      <c r="A5050" t="s">
        <v>52</v>
      </c>
      <c r="B5050" t="s">
        <v>18</v>
      </c>
      <c r="C5050" t="s">
        <v>101</v>
      </c>
      <c r="D5050" s="6" t="s">
        <v>299</v>
      </c>
      <c r="FZ5050">
        <v>0</v>
      </c>
      <c r="GA5050">
        <v>1</v>
      </c>
    </row>
    <row r="5051" spans="1:183" x14ac:dyDescent="0.3">
      <c r="A5051" t="s">
        <v>52</v>
      </c>
      <c r="B5051" t="s">
        <v>19</v>
      </c>
      <c r="C5051" t="s">
        <v>99</v>
      </c>
      <c r="D5051" s="6" t="s">
        <v>299</v>
      </c>
      <c r="FZ5051">
        <v>0</v>
      </c>
      <c r="GA5051">
        <v>1</v>
      </c>
    </row>
    <row r="5052" spans="1:183" x14ac:dyDescent="0.3">
      <c r="A5052" t="s">
        <v>52</v>
      </c>
      <c r="B5052" t="s">
        <v>19</v>
      </c>
      <c r="C5052" t="s">
        <v>100</v>
      </c>
      <c r="D5052" s="6" t="s">
        <v>299</v>
      </c>
      <c r="FZ5052">
        <v>0</v>
      </c>
      <c r="GA5052">
        <v>1</v>
      </c>
    </row>
    <row r="5053" spans="1:183" x14ac:dyDescent="0.3">
      <c r="A5053" t="s">
        <v>52</v>
      </c>
      <c r="B5053" t="s">
        <v>19</v>
      </c>
      <c r="C5053" t="s">
        <v>54</v>
      </c>
      <c r="D5053" s="6" t="s">
        <v>299</v>
      </c>
      <c r="E5053" s="46">
        <v>17</v>
      </c>
      <c r="F5053">
        <v>20</v>
      </c>
      <c r="G5053">
        <v>17</v>
      </c>
      <c r="H5053">
        <v>20</v>
      </c>
      <c r="I5053">
        <v>3183</v>
      </c>
      <c r="J5053">
        <v>65923</v>
      </c>
      <c r="K5053">
        <v>2.3224999999999998</v>
      </c>
      <c r="L5053">
        <v>2.0689299999999999</v>
      </c>
      <c r="M5053">
        <v>1.8142020000000001</v>
      </c>
      <c r="N5053">
        <v>1.634916</v>
      </c>
      <c r="O5053">
        <v>1.507385</v>
      </c>
      <c r="P5053">
        <v>1.421624</v>
      </c>
      <c r="Q5053">
        <v>1.351181</v>
      </c>
      <c r="R5053">
        <v>1.2273849999999999</v>
      </c>
      <c r="S5053">
        <v>1.1315109999999999</v>
      </c>
      <c r="T5053">
        <v>1.2204539999999999</v>
      </c>
      <c r="U5053">
        <v>1.4314640000000001</v>
      </c>
      <c r="V5053">
        <v>1.6974629999999999</v>
      </c>
      <c r="W5053">
        <v>1.985031</v>
      </c>
      <c r="X5053">
        <v>2.2672129999999999</v>
      </c>
      <c r="Y5053">
        <v>2.6245989999999999</v>
      </c>
      <c r="Z5053">
        <v>3.0196239999999999</v>
      </c>
      <c r="AA5053">
        <v>3.369513</v>
      </c>
      <c r="AB5053">
        <v>3.7053759999999998</v>
      </c>
      <c r="AC5053">
        <v>3.8677199999999998</v>
      </c>
      <c r="AD5053">
        <v>3.736583</v>
      </c>
      <c r="AE5053">
        <v>3.520635</v>
      </c>
      <c r="AF5053">
        <v>3.2373259999999999</v>
      </c>
      <c r="AG5053">
        <v>2.922275</v>
      </c>
      <c r="AH5053">
        <v>2.5546880000000001</v>
      </c>
      <c r="AI5053">
        <v>-0.15564710000000001</v>
      </c>
      <c r="AJ5053">
        <v>-0.1097902</v>
      </c>
      <c r="AK5053">
        <v>-0.1134641</v>
      </c>
      <c r="AL5053">
        <v>-0.1044587</v>
      </c>
      <c r="AM5053">
        <v>-7.9930100000000004E-2</v>
      </c>
      <c r="AN5053">
        <v>-5.1829800000000002E-2</v>
      </c>
      <c r="AO5053">
        <v>-6.6436599999999998E-2</v>
      </c>
      <c r="AP5053">
        <v>-5.4234299999999999E-2</v>
      </c>
      <c r="AQ5053">
        <v>-9.6782000000000007E-2</v>
      </c>
      <c r="AR5053">
        <v>-5.5878900000000002E-2</v>
      </c>
      <c r="AS5053">
        <v>-5.2871599999999998E-2</v>
      </c>
      <c r="AT5053">
        <v>-5.5249300000000001E-2</v>
      </c>
      <c r="AU5053">
        <v>-7.8806200000000007E-2</v>
      </c>
      <c r="AV5053">
        <v>-9.7743399999999994E-2</v>
      </c>
      <c r="AW5053">
        <v>-0.1059234</v>
      </c>
      <c r="AX5053">
        <v>-0.1165689</v>
      </c>
      <c r="AY5053">
        <v>0.3610276</v>
      </c>
      <c r="AZ5053">
        <v>0.52838560000000001</v>
      </c>
      <c r="BA5053">
        <v>0.4831976</v>
      </c>
      <c r="BB5053">
        <v>0.4036189</v>
      </c>
      <c r="BC5053">
        <v>-0.42566959999999998</v>
      </c>
      <c r="BD5053">
        <v>-0.43133660000000001</v>
      </c>
      <c r="BE5053">
        <v>-0.27457530000000002</v>
      </c>
      <c r="BF5053">
        <v>-0.15744610000000001</v>
      </c>
      <c r="BG5053">
        <v>-0.1377131</v>
      </c>
      <c r="BH5053">
        <v>-9.33417E-2</v>
      </c>
      <c r="BI5053">
        <v>-9.8326200000000002E-2</v>
      </c>
      <c r="BJ5053">
        <v>-9.0188000000000004E-2</v>
      </c>
      <c r="BK5053">
        <v>-6.6683800000000001E-2</v>
      </c>
      <c r="BL5053">
        <v>-3.93803E-2</v>
      </c>
      <c r="BM5053">
        <v>-5.3923400000000003E-2</v>
      </c>
      <c r="BN5053">
        <v>-4.1375500000000003E-2</v>
      </c>
      <c r="BO5053">
        <v>-8.2954100000000003E-2</v>
      </c>
      <c r="BP5053">
        <v>-4.1126599999999999E-2</v>
      </c>
      <c r="BQ5053">
        <v>-3.6004300000000003E-2</v>
      </c>
      <c r="BR5053">
        <v>-3.6885399999999999E-2</v>
      </c>
      <c r="BS5053">
        <v>-5.9889499999999998E-2</v>
      </c>
      <c r="BT5053">
        <v>-7.7877600000000005E-2</v>
      </c>
      <c r="BU5053">
        <v>-8.5718600000000006E-2</v>
      </c>
      <c r="BV5053">
        <v>-9.6067700000000006E-2</v>
      </c>
      <c r="BW5053">
        <v>0.38287169999999998</v>
      </c>
      <c r="BX5053">
        <v>0.55125290000000005</v>
      </c>
      <c r="BY5053">
        <v>0.50546639999999998</v>
      </c>
      <c r="BZ5053">
        <v>0.42441240000000002</v>
      </c>
      <c r="CA5053">
        <v>-0.40434579999999998</v>
      </c>
      <c r="CB5053">
        <v>-0.41103630000000002</v>
      </c>
      <c r="CC5053">
        <v>-0.25493080000000001</v>
      </c>
      <c r="CD5053">
        <v>-0.13960690000000001</v>
      </c>
      <c r="CE5053">
        <v>-0.12529209999999999</v>
      </c>
      <c r="CF5053">
        <v>-8.1949499999999995E-2</v>
      </c>
      <c r="CG5053">
        <v>-8.7841699999999995E-2</v>
      </c>
      <c r="CH5053">
        <v>-8.0304200000000006E-2</v>
      </c>
      <c r="CI5053">
        <v>-5.7509400000000002E-2</v>
      </c>
      <c r="CJ5053">
        <v>-3.0757799999999998E-2</v>
      </c>
      <c r="CK5053">
        <v>-4.5256900000000003E-2</v>
      </c>
      <c r="CL5053">
        <v>-3.2469600000000001E-2</v>
      </c>
      <c r="CM5053">
        <v>-7.3376899999999995E-2</v>
      </c>
      <c r="CN5053">
        <v>-3.0909099999999998E-2</v>
      </c>
      <c r="CO5053">
        <v>-2.4322099999999999E-2</v>
      </c>
      <c r="CP5053">
        <v>-2.4166699999999999E-2</v>
      </c>
      <c r="CQ5053">
        <v>-4.6787799999999997E-2</v>
      </c>
      <c r="CR5053">
        <v>-6.4118599999999998E-2</v>
      </c>
      <c r="CS5053">
        <v>-7.1724800000000005E-2</v>
      </c>
      <c r="CT5053">
        <v>-8.1868700000000003E-2</v>
      </c>
      <c r="CU5053">
        <v>0.39800089999999999</v>
      </c>
      <c r="CV5053">
        <v>0.56709069999999995</v>
      </c>
      <c r="CW5053">
        <v>0.52088970000000001</v>
      </c>
      <c r="CX5053">
        <v>0.43881389999999998</v>
      </c>
      <c r="CY5053">
        <v>-0.3895769</v>
      </c>
      <c r="CZ5053">
        <v>-0.39697640000000001</v>
      </c>
      <c r="DA5053">
        <v>-0.24132509999999999</v>
      </c>
      <c r="DB5053">
        <v>-0.12725149999999999</v>
      </c>
      <c r="DC5053">
        <v>-0.1128711</v>
      </c>
      <c r="DD5053">
        <v>-7.0557300000000003E-2</v>
      </c>
      <c r="DE5053">
        <v>-7.7357200000000001E-2</v>
      </c>
      <c r="DF5053">
        <v>-7.0420399999999994E-2</v>
      </c>
      <c r="DG5053">
        <v>-4.8335099999999999E-2</v>
      </c>
      <c r="DH5053">
        <v>-2.2135200000000001E-2</v>
      </c>
      <c r="DI5053">
        <v>-3.6590299999999999E-2</v>
      </c>
      <c r="DJ5053">
        <v>-2.3563600000000001E-2</v>
      </c>
      <c r="DK5053">
        <v>-6.3799700000000001E-2</v>
      </c>
      <c r="DL5053">
        <v>-2.06917E-2</v>
      </c>
      <c r="DM5053">
        <v>-1.2639900000000001E-2</v>
      </c>
      <c r="DN5053">
        <v>-1.1448E-2</v>
      </c>
      <c r="DO5053">
        <v>-3.3686199999999999E-2</v>
      </c>
      <c r="DP5053">
        <v>-5.0359599999999997E-2</v>
      </c>
      <c r="DQ5053">
        <v>-5.77311E-2</v>
      </c>
      <c r="DR5053">
        <v>-6.7669599999999996E-2</v>
      </c>
      <c r="DS5053">
        <v>0.41313</v>
      </c>
      <c r="DT5053">
        <v>0.58292860000000002</v>
      </c>
      <c r="DU5053">
        <v>0.53631300000000004</v>
      </c>
      <c r="DV5053">
        <v>0.45321539999999999</v>
      </c>
      <c r="DW5053">
        <v>-0.37480809999999998</v>
      </c>
      <c r="DX5053">
        <v>-0.38291639999999999</v>
      </c>
      <c r="DY5053">
        <v>-0.22771939999999999</v>
      </c>
      <c r="DZ5053">
        <v>-0.1148962</v>
      </c>
      <c r="EA5053">
        <v>-9.4937099999999996E-2</v>
      </c>
      <c r="EB5053">
        <v>-5.4108700000000003E-2</v>
      </c>
      <c r="EC5053">
        <v>-6.2219200000000002E-2</v>
      </c>
      <c r="ED5053">
        <v>-5.6149699999999997E-2</v>
      </c>
      <c r="EE5053">
        <v>-3.5088800000000003E-2</v>
      </c>
      <c r="EF5053">
        <v>-9.6857000000000002E-3</v>
      </c>
      <c r="EG5053">
        <v>-2.40772E-2</v>
      </c>
      <c r="EH5053">
        <v>-1.07048E-2</v>
      </c>
      <c r="EI5053">
        <v>-4.9971799999999997E-2</v>
      </c>
      <c r="EJ5053">
        <v>-5.9394000000000001E-3</v>
      </c>
      <c r="EK5053">
        <v>4.2272999999999998E-3</v>
      </c>
      <c r="EL5053">
        <v>6.9157999999999997E-3</v>
      </c>
      <c r="EM5053">
        <v>-1.47695E-2</v>
      </c>
      <c r="EN5053">
        <v>-3.0493900000000001E-2</v>
      </c>
      <c r="EO5053">
        <v>-3.7526299999999999E-2</v>
      </c>
      <c r="EP5053">
        <v>-4.7168399999999999E-2</v>
      </c>
      <c r="EQ5053">
        <v>0.43497419999999998</v>
      </c>
      <c r="ER5053">
        <v>0.60579590000000005</v>
      </c>
      <c r="ES5053">
        <v>0.55858180000000002</v>
      </c>
      <c r="ET5053">
        <v>0.47400890000000001</v>
      </c>
      <c r="EU5053">
        <v>-0.35348429999999997</v>
      </c>
      <c r="EV5053">
        <v>-0.3626161</v>
      </c>
      <c r="EW5053">
        <v>-0.20807500000000001</v>
      </c>
      <c r="EX5053">
        <v>-9.7056900000000002E-2</v>
      </c>
      <c r="EY5053">
        <v>92</v>
      </c>
      <c r="EZ5053">
        <v>91</v>
      </c>
      <c r="FA5053">
        <v>88</v>
      </c>
      <c r="FB5053">
        <v>86</v>
      </c>
      <c r="FC5053">
        <v>85.5</v>
      </c>
      <c r="FD5053">
        <v>83.5</v>
      </c>
      <c r="FE5053">
        <v>83.5</v>
      </c>
      <c r="FF5053">
        <v>85</v>
      </c>
      <c r="FG5053">
        <v>91</v>
      </c>
      <c r="FH5053">
        <v>96</v>
      </c>
      <c r="FI5053">
        <v>101.5</v>
      </c>
      <c r="FJ5053">
        <v>104.5</v>
      </c>
      <c r="FK5053">
        <v>106.5</v>
      </c>
      <c r="FL5053">
        <v>108.5</v>
      </c>
      <c r="FM5053">
        <v>110</v>
      </c>
      <c r="FN5053">
        <v>111</v>
      </c>
      <c r="FO5053">
        <v>110.5</v>
      </c>
      <c r="FP5053">
        <v>109.5</v>
      </c>
      <c r="FQ5053">
        <v>108</v>
      </c>
      <c r="FR5053">
        <v>105</v>
      </c>
      <c r="FS5053">
        <v>102</v>
      </c>
      <c r="FT5053">
        <v>100</v>
      </c>
      <c r="FU5053">
        <v>97</v>
      </c>
      <c r="FV5053">
        <v>94.5</v>
      </c>
      <c r="FW5053">
        <v>0.2471602</v>
      </c>
      <c r="FX5053">
        <v>1.4499400000000001E-2</v>
      </c>
      <c r="FY5053">
        <v>1.4499400000000001E-2</v>
      </c>
      <c r="FZ5053">
        <v>0</v>
      </c>
      <c r="GA5053">
        <v>0</v>
      </c>
    </row>
    <row r="5054" spans="1:183" x14ac:dyDescent="0.3">
      <c r="A5054" t="s">
        <v>52</v>
      </c>
      <c r="B5054" t="s">
        <v>19</v>
      </c>
      <c r="C5054" t="s">
        <v>95</v>
      </c>
      <c r="D5054" s="6" t="s">
        <v>299</v>
      </c>
      <c r="FZ5054">
        <v>0</v>
      </c>
      <c r="GA5054">
        <v>1</v>
      </c>
    </row>
    <row r="5055" spans="1:183" x14ac:dyDescent="0.3">
      <c r="A5055" t="s">
        <v>52</v>
      </c>
      <c r="B5055" t="s">
        <v>19</v>
      </c>
      <c r="C5055" t="s">
        <v>104</v>
      </c>
      <c r="D5055" s="6" t="s">
        <v>299</v>
      </c>
      <c r="FZ5055">
        <v>0</v>
      </c>
      <c r="GA5055">
        <v>1</v>
      </c>
    </row>
    <row r="5056" spans="1:183" x14ac:dyDescent="0.3">
      <c r="A5056" t="s">
        <v>52</v>
      </c>
      <c r="B5056" t="s">
        <v>19</v>
      </c>
      <c r="C5056" t="s">
        <v>94</v>
      </c>
      <c r="D5056" s="6" t="s">
        <v>299</v>
      </c>
      <c r="FZ5056">
        <v>0</v>
      </c>
      <c r="GA5056">
        <v>1</v>
      </c>
    </row>
    <row r="5057" spans="1:183" x14ac:dyDescent="0.3">
      <c r="A5057" t="s">
        <v>52</v>
      </c>
      <c r="B5057" t="s">
        <v>19</v>
      </c>
      <c r="C5057" t="s">
        <v>102</v>
      </c>
      <c r="D5057" s="6" t="s">
        <v>299</v>
      </c>
      <c r="FZ5057">
        <v>0</v>
      </c>
      <c r="GA5057">
        <v>1</v>
      </c>
    </row>
    <row r="5058" spans="1:183" x14ac:dyDescent="0.3">
      <c r="A5058" t="s">
        <v>52</v>
      </c>
      <c r="B5058" t="s">
        <v>19</v>
      </c>
      <c r="C5058" t="s">
        <v>103</v>
      </c>
      <c r="D5058" s="6" t="s">
        <v>299</v>
      </c>
      <c r="FZ5058">
        <v>0</v>
      </c>
      <c r="GA5058">
        <v>1</v>
      </c>
    </row>
    <row r="5059" spans="1:183" x14ac:dyDescent="0.3">
      <c r="A5059" t="s">
        <v>52</v>
      </c>
      <c r="B5059" t="s">
        <v>19</v>
      </c>
      <c r="C5059" t="s">
        <v>108</v>
      </c>
      <c r="D5059" s="6" t="s">
        <v>299</v>
      </c>
      <c r="FZ5059">
        <v>0</v>
      </c>
      <c r="GA5059">
        <v>1</v>
      </c>
    </row>
    <row r="5060" spans="1:183" x14ac:dyDescent="0.3">
      <c r="A5060" t="s">
        <v>52</v>
      </c>
      <c r="B5060" t="s">
        <v>19</v>
      </c>
      <c r="C5060" t="s">
        <v>106</v>
      </c>
      <c r="D5060" s="6" t="s">
        <v>299</v>
      </c>
      <c r="FZ5060">
        <v>0</v>
      </c>
      <c r="GA5060">
        <v>1</v>
      </c>
    </row>
    <row r="5061" spans="1:183" x14ac:dyDescent="0.3">
      <c r="A5061" t="s">
        <v>52</v>
      </c>
      <c r="B5061" t="s">
        <v>19</v>
      </c>
      <c r="C5061" t="s">
        <v>107</v>
      </c>
      <c r="D5061" s="6" t="s">
        <v>299</v>
      </c>
      <c r="FZ5061">
        <v>0</v>
      </c>
      <c r="GA5061">
        <v>1</v>
      </c>
    </row>
    <row r="5062" spans="1:183" x14ac:dyDescent="0.3">
      <c r="A5062" t="s">
        <v>52</v>
      </c>
      <c r="B5062" t="s">
        <v>19</v>
      </c>
      <c r="C5062" t="s">
        <v>97</v>
      </c>
      <c r="D5062" s="6" t="s">
        <v>299</v>
      </c>
      <c r="FZ5062">
        <v>0</v>
      </c>
      <c r="GA5062">
        <v>1</v>
      </c>
    </row>
    <row r="5063" spans="1:183" x14ac:dyDescent="0.3">
      <c r="A5063" t="s">
        <v>52</v>
      </c>
      <c r="B5063" t="s">
        <v>19</v>
      </c>
      <c r="C5063" t="s">
        <v>96</v>
      </c>
      <c r="D5063" s="6" t="s">
        <v>299</v>
      </c>
      <c r="FZ5063">
        <v>0</v>
      </c>
      <c r="GA5063">
        <v>1</v>
      </c>
    </row>
    <row r="5064" spans="1:183" x14ac:dyDescent="0.3">
      <c r="A5064" t="s">
        <v>52</v>
      </c>
      <c r="B5064" t="s">
        <v>19</v>
      </c>
      <c r="C5064" t="s">
        <v>98</v>
      </c>
      <c r="D5064" s="6" t="s">
        <v>299</v>
      </c>
      <c r="FZ5064">
        <v>0</v>
      </c>
      <c r="GA5064">
        <v>1</v>
      </c>
    </row>
    <row r="5065" spans="1:183" x14ac:dyDescent="0.3">
      <c r="A5065" t="s">
        <v>52</v>
      </c>
      <c r="B5065" t="s">
        <v>19</v>
      </c>
      <c r="C5065" t="s">
        <v>105</v>
      </c>
      <c r="D5065" s="6" t="s">
        <v>299</v>
      </c>
      <c r="FZ5065">
        <v>0</v>
      </c>
      <c r="GA5065">
        <v>1</v>
      </c>
    </row>
    <row r="5066" spans="1:183" x14ac:dyDescent="0.3">
      <c r="A5066" t="s">
        <v>52</v>
      </c>
      <c r="B5066" t="s">
        <v>19</v>
      </c>
      <c r="C5066" t="s">
        <v>93</v>
      </c>
      <c r="D5066" s="6" t="s">
        <v>299</v>
      </c>
      <c r="FZ5066">
        <v>0</v>
      </c>
      <c r="GA5066">
        <v>1</v>
      </c>
    </row>
    <row r="5067" spans="1:183" x14ac:dyDescent="0.3">
      <c r="A5067" t="s">
        <v>52</v>
      </c>
      <c r="B5067" t="s">
        <v>19</v>
      </c>
      <c r="C5067" t="s">
        <v>101</v>
      </c>
      <c r="D5067" s="6" t="s">
        <v>299</v>
      </c>
      <c r="FZ5067">
        <v>0</v>
      </c>
      <c r="GA5067">
        <v>1</v>
      </c>
    </row>
    <row r="5068" spans="1:183" x14ac:dyDescent="0.3">
      <c r="A5068" t="s">
        <v>52</v>
      </c>
      <c r="B5068" t="s">
        <v>20</v>
      </c>
      <c r="C5068" t="s">
        <v>99</v>
      </c>
      <c r="D5068" s="6" t="s">
        <v>299</v>
      </c>
      <c r="FZ5068">
        <v>0</v>
      </c>
      <c r="GA5068">
        <v>1</v>
      </c>
    </row>
    <row r="5069" spans="1:183" x14ac:dyDescent="0.3">
      <c r="A5069" t="s">
        <v>52</v>
      </c>
      <c r="B5069" t="s">
        <v>20</v>
      </c>
      <c r="C5069" t="s">
        <v>100</v>
      </c>
      <c r="D5069" s="6" t="s">
        <v>299</v>
      </c>
      <c r="FZ5069">
        <v>0</v>
      </c>
      <c r="GA5069">
        <v>1</v>
      </c>
    </row>
    <row r="5070" spans="1:183" x14ac:dyDescent="0.3">
      <c r="A5070" t="s">
        <v>52</v>
      </c>
      <c r="B5070" t="s">
        <v>20</v>
      </c>
      <c r="C5070" t="s">
        <v>54</v>
      </c>
      <c r="D5070" s="6" t="s">
        <v>299</v>
      </c>
      <c r="E5070" s="46">
        <v>17</v>
      </c>
      <c r="F5070">
        <v>20</v>
      </c>
      <c r="G5070">
        <v>17</v>
      </c>
      <c r="H5070">
        <v>20</v>
      </c>
      <c r="I5070">
        <v>1464</v>
      </c>
      <c r="J5070">
        <v>65923</v>
      </c>
      <c r="K5070">
        <v>1.264035</v>
      </c>
      <c r="L5070">
        <v>1.083353</v>
      </c>
      <c r="M5070">
        <v>0.96448230000000001</v>
      </c>
      <c r="N5070">
        <v>0.88531079999999995</v>
      </c>
      <c r="O5070">
        <v>0.81572080000000002</v>
      </c>
      <c r="P5070">
        <v>0.78600579999999998</v>
      </c>
      <c r="Q5070">
        <v>0.84473920000000002</v>
      </c>
      <c r="R5070">
        <v>0.84799420000000003</v>
      </c>
      <c r="S5070">
        <v>0.84160970000000002</v>
      </c>
      <c r="T5070">
        <v>0.89342560000000004</v>
      </c>
      <c r="U5070">
        <v>1.0271380000000001</v>
      </c>
      <c r="V5070">
        <v>1.2336579999999999</v>
      </c>
      <c r="W5070">
        <v>1.498748</v>
      </c>
      <c r="X5070">
        <v>1.760397</v>
      </c>
      <c r="Y5070">
        <v>2.0327769999999998</v>
      </c>
      <c r="Z5070">
        <v>2.3274010000000001</v>
      </c>
      <c r="AA5070">
        <v>2.4859200000000001</v>
      </c>
      <c r="AB5070">
        <v>2.6123349999999999</v>
      </c>
      <c r="AC5070">
        <v>2.5980409999999998</v>
      </c>
      <c r="AD5070">
        <v>2.3161139999999998</v>
      </c>
      <c r="AE5070">
        <v>2.0599379999999998</v>
      </c>
      <c r="AF5070">
        <v>1.8321190000000001</v>
      </c>
      <c r="AG5070">
        <v>1.481304</v>
      </c>
      <c r="AH5070">
        <v>1.205687</v>
      </c>
      <c r="AI5070">
        <v>-8.4064700000000006E-2</v>
      </c>
      <c r="AJ5070">
        <v>-6.4244899999999994E-2</v>
      </c>
      <c r="AK5070">
        <v>-3.6155800000000002E-2</v>
      </c>
      <c r="AL5070">
        <v>-1.77796E-2</v>
      </c>
      <c r="AM5070">
        <v>-1.38228E-2</v>
      </c>
      <c r="AN5070">
        <v>-2.38242E-2</v>
      </c>
      <c r="AO5070">
        <v>-1.7003799999999999E-2</v>
      </c>
      <c r="AP5070">
        <v>-5.3349399999999998E-2</v>
      </c>
      <c r="AQ5070">
        <v>-6.4493700000000001E-2</v>
      </c>
      <c r="AR5070">
        <v>-0.1031591</v>
      </c>
      <c r="AS5070">
        <v>-0.10467600000000001</v>
      </c>
      <c r="AT5070">
        <v>-8.2545499999999994E-2</v>
      </c>
      <c r="AU5070">
        <v>-6.7924999999999999E-2</v>
      </c>
      <c r="AV5070">
        <v>-9.6676200000000004E-2</v>
      </c>
      <c r="AW5070">
        <v>-0.1366298</v>
      </c>
      <c r="AX5070">
        <v>-0.15311949999999999</v>
      </c>
      <c r="AY5070">
        <v>0.1863418</v>
      </c>
      <c r="AZ5070">
        <v>0.2633392</v>
      </c>
      <c r="BA5070">
        <v>0.2102097</v>
      </c>
      <c r="BB5070">
        <v>7.3249499999999995E-2</v>
      </c>
      <c r="BC5070">
        <v>-0.34262150000000002</v>
      </c>
      <c r="BD5070">
        <v>-0.30922860000000002</v>
      </c>
      <c r="BE5070">
        <v>-0.23215379999999999</v>
      </c>
      <c r="BF5070">
        <v>-0.17436940000000001</v>
      </c>
      <c r="BG5070">
        <v>-5.4629299999999999E-2</v>
      </c>
      <c r="BH5070">
        <v>-3.74518E-2</v>
      </c>
      <c r="BI5070">
        <v>-1.1713100000000001E-2</v>
      </c>
      <c r="BJ5070">
        <v>5.1936999999999999E-3</v>
      </c>
      <c r="BK5070">
        <v>7.3003E-3</v>
      </c>
      <c r="BL5070">
        <v>-5.5557999999999996E-3</v>
      </c>
      <c r="BM5070">
        <v>2.0550999999999998E-3</v>
      </c>
      <c r="BN5070">
        <v>-3.3430300000000003E-2</v>
      </c>
      <c r="BO5070">
        <v>-4.21968E-2</v>
      </c>
      <c r="BP5070">
        <v>-7.7900499999999998E-2</v>
      </c>
      <c r="BQ5070">
        <v>-7.5794200000000006E-2</v>
      </c>
      <c r="BR5070">
        <v>-5.2238100000000003E-2</v>
      </c>
      <c r="BS5070">
        <v>-3.5111200000000002E-2</v>
      </c>
      <c r="BT5070">
        <v>-6.1084699999999999E-2</v>
      </c>
      <c r="BU5070">
        <v>-9.9627599999999997E-2</v>
      </c>
      <c r="BV5070">
        <v>-0.1148141</v>
      </c>
      <c r="BW5070">
        <v>0.2243666</v>
      </c>
      <c r="BX5070">
        <v>0.30034850000000002</v>
      </c>
      <c r="BY5070">
        <v>0.24591759999999999</v>
      </c>
      <c r="BZ5070">
        <v>0.106157</v>
      </c>
      <c r="CA5070">
        <v>-0.30828840000000002</v>
      </c>
      <c r="CB5070">
        <v>-0.27462779999999998</v>
      </c>
      <c r="CC5070">
        <v>-0.20139070000000001</v>
      </c>
      <c r="CD5070">
        <v>-0.14661080000000001</v>
      </c>
      <c r="CE5070">
        <v>-3.4242300000000003E-2</v>
      </c>
      <c r="CF5070">
        <v>-1.8894899999999999E-2</v>
      </c>
      <c r="CG5070">
        <v>5.2157999999999996E-3</v>
      </c>
      <c r="CH5070">
        <v>2.1104999999999999E-2</v>
      </c>
      <c r="CI5070">
        <v>2.1930000000000002E-2</v>
      </c>
      <c r="CJ5070">
        <v>7.0968000000000003E-3</v>
      </c>
      <c r="CK5070">
        <v>1.52552E-2</v>
      </c>
      <c r="CL5070">
        <v>-1.9634499999999999E-2</v>
      </c>
      <c r="CM5070">
        <v>-2.6754E-2</v>
      </c>
      <c r="CN5070">
        <v>-6.0406500000000002E-2</v>
      </c>
      <c r="CO5070">
        <v>-5.5790699999999999E-2</v>
      </c>
      <c r="CP5070">
        <v>-3.1247199999999999E-2</v>
      </c>
      <c r="CQ5070">
        <v>-1.23844E-2</v>
      </c>
      <c r="CR5070">
        <v>-3.64342E-2</v>
      </c>
      <c r="CS5070">
        <v>-7.3999999999999996E-2</v>
      </c>
      <c r="CT5070">
        <v>-8.8283899999999998E-2</v>
      </c>
      <c r="CU5070">
        <v>0.25070239999999999</v>
      </c>
      <c r="CV5070">
        <v>0.32598110000000002</v>
      </c>
      <c r="CW5070">
        <v>0.27064870000000002</v>
      </c>
      <c r="CX5070">
        <v>0.1289487</v>
      </c>
      <c r="CY5070">
        <v>-0.28450950000000003</v>
      </c>
      <c r="CZ5070">
        <v>-0.25066339999999998</v>
      </c>
      <c r="DA5070">
        <v>-0.1800842</v>
      </c>
      <c r="DB5070">
        <v>-0.12738530000000001</v>
      </c>
      <c r="DC5070">
        <v>-1.38554E-2</v>
      </c>
      <c r="DD5070">
        <v>-3.3809999999999998E-4</v>
      </c>
      <c r="DE5070">
        <v>2.21447E-2</v>
      </c>
      <c r="DF5070">
        <v>3.7016199999999999E-2</v>
      </c>
      <c r="DG5070">
        <v>3.6559800000000003E-2</v>
      </c>
      <c r="DH5070">
        <v>1.97495E-2</v>
      </c>
      <c r="DI5070">
        <v>2.8455299999999999E-2</v>
      </c>
      <c r="DJ5070">
        <v>-5.8386000000000002E-3</v>
      </c>
      <c r="DK5070">
        <v>-1.13112E-2</v>
      </c>
      <c r="DL5070">
        <v>-4.2912499999999999E-2</v>
      </c>
      <c r="DM5070">
        <v>-3.5787199999999998E-2</v>
      </c>
      <c r="DN5070">
        <v>-1.0256400000000001E-2</v>
      </c>
      <c r="DO5070">
        <v>1.03424E-2</v>
      </c>
      <c r="DP5070">
        <v>-1.17836E-2</v>
      </c>
      <c r="DQ5070">
        <v>-4.8372400000000003E-2</v>
      </c>
      <c r="DR5070">
        <v>-6.1753700000000002E-2</v>
      </c>
      <c r="DS5070">
        <v>0.27703820000000001</v>
      </c>
      <c r="DT5070">
        <v>0.35161360000000003</v>
      </c>
      <c r="DU5070">
        <v>0.29537980000000003</v>
      </c>
      <c r="DV5070">
        <v>0.15174029999999999</v>
      </c>
      <c r="DW5070">
        <v>-0.26073049999999998</v>
      </c>
      <c r="DX5070">
        <v>-0.22669890000000001</v>
      </c>
      <c r="DY5070">
        <v>-0.1587778</v>
      </c>
      <c r="DZ5070">
        <v>-0.1081598</v>
      </c>
      <c r="EA5070">
        <v>1.558E-2</v>
      </c>
      <c r="EB5070">
        <v>2.6455099999999999E-2</v>
      </c>
      <c r="EC5070">
        <v>4.6587400000000001E-2</v>
      </c>
      <c r="ED5070">
        <v>5.9989500000000001E-2</v>
      </c>
      <c r="EE5070">
        <v>5.7682900000000002E-2</v>
      </c>
      <c r="EF5070">
        <v>3.80179E-2</v>
      </c>
      <c r="EG5070">
        <v>4.7514199999999999E-2</v>
      </c>
      <c r="EH5070">
        <v>1.40804E-2</v>
      </c>
      <c r="EI5070">
        <v>1.09858E-2</v>
      </c>
      <c r="EJ5070">
        <v>-1.76539E-2</v>
      </c>
      <c r="EK5070">
        <v>-6.9052999999999996E-3</v>
      </c>
      <c r="EL5070">
        <v>2.0050999999999999E-2</v>
      </c>
      <c r="EM5070">
        <v>4.3156300000000002E-2</v>
      </c>
      <c r="EN5070">
        <v>2.38079E-2</v>
      </c>
      <c r="EO5070">
        <v>-1.13703E-2</v>
      </c>
      <c r="EP5070">
        <v>-2.3448299999999998E-2</v>
      </c>
      <c r="EQ5070">
        <v>0.31506289999999998</v>
      </c>
      <c r="ER5070">
        <v>0.38862289999999999</v>
      </c>
      <c r="ES5070">
        <v>0.33108759999999998</v>
      </c>
      <c r="ET5070">
        <v>0.1846479</v>
      </c>
      <c r="EU5070">
        <v>-0.2263975</v>
      </c>
      <c r="EV5070">
        <v>-0.19209809999999999</v>
      </c>
      <c r="EW5070">
        <v>-0.12801470000000001</v>
      </c>
      <c r="EX5070">
        <v>-8.0401299999999995E-2</v>
      </c>
      <c r="EY5070">
        <v>75.040300000000002</v>
      </c>
      <c r="EZ5070">
        <v>72.921710000000004</v>
      </c>
      <c r="FA5070">
        <v>71.886080000000007</v>
      </c>
      <c r="FB5070">
        <v>70.36215</v>
      </c>
      <c r="FC5070">
        <v>68.98648</v>
      </c>
      <c r="FD5070">
        <v>68.152940000000001</v>
      </c>
      <c r="FE5070">
        <v>67.76634</v>
      </c>
      <c r="FF5070">
        <v>68.939350000000005</v>
      </c>
      <c r="FG5070">
        <v>73.347409999999996</v>
      </c>
      <c r="FH5070">
        <v>78.548760000000001</v>
      </c>
      <c r="FI5070">
        <v>83.588790000000003</v>
      </c>
      <c r="FJ5070">
        <v>87.830950000000001</v>
      </c>
      <c r="FK5070">
        <v>92.161770000000004</v>
      </c>
      <c r="FL5070">
        <v>96.187060000000002</v>
      </c>
      <c r="FM5070">
        <v>99.488209999999995</v>
      </c>
      <c r="FN5070">
        <v>101.04130000000001</v>
      </c>
      <c r="FO5070">
        <v>100.3456</v>
      </c>
      <c r="FP5070">
        <v>97.90146</v>
      </c>
      <c r="FQ5070">
        <v>92.931240000000003</v>
      </c>
      <c r="FR5070">
        <v>86.665530000000004</v>
      </c>
      <c r="FS5070">
        <v>82.285960000000003</v>
      </c>
      <c r="FT5070">
        <v>78.372119999999995</v>
      </c>
      <c r="FU5070">
        <v>74.038020000000003</v>
      </c>
      <c r="FV5070">
        <v>72.152760000000001</v>
      </c>
      <c r="FW5070">
        <v>0.43772179999999999</v>
      </c>
      <c r="FX5070">
        <v>2.3749300000000001E-2</v>
      </c>
      <c r="FY5070">
        <v>2.3749300000000001E-2</v>
      </c>
      <c r="FZ5070">
        <v>0</v>
      </c>
      <c r="GA5070">
        <v>0</v>
      </c>
    </row>
    <row r="5071" spans="1:183" x14ac:dyDescent="0.3">
      <c r="A5071" t="s">
        <v>52</v>
      </c>
      <c r="B5071" t="s">
        <v>20</v>
      </c>
      <c r="C5071" t="s">
        <v>95</v>
      </c>
      <c r="D5071" s="6" t="s">
        <v>299</v>
      </c>
      <c r="FZ5071">
        <v>0</v>
      </c>
      <c r="GA5071">
        <v>1</v>
      </c>
    </row>
    <row r="5072" spans="1:183" x14ac:dyDescent="0.3">
      <c r="A5072" t="s">
        <v>52</v>
      </c>
      <c r="B5072" t="s">
        <v>20</v>
      </c>
      <c r="C5072" t="s">
        <v>104</v>
      </c>
      <c r="D5072" s="6" t="s">
        <v>299</v>
      </c>
      <c r="FZ5072">
        <v>0</v>
      </c>
      <c r="GA5072">
        <v>1</v>
      </c>
    </row>
    <row r="5073" spans="1:183" x14ac:dyDescent="0.3">
      <c r="A5073" t="s">
        <v>52</v>
      </c>
      <c r="B5073" t="s">
        <v>20</v>
      </c>
      <c r="C5073" t="s">
        <v>94</v>
      </c>
      <c r="D5073" s="6" t="s">
        <v>299</v>
      </c>
      <c r="FZ5073">
        <v>0</v>
      </c>
      <c r="GA5073">
        <v>1</v>
      </c>
    </row>
    <row r="5074" spans="1:183" x14ac:dyDescent="0.3">
      <c r="A5074" t="s">
        <v>52</v>
      </c>
      <c r="B5074" t="s">
        <v>20</v>
      </c>
      <c r="C5074" t="s">
        <v>102</v>
      </c>
      <c r="D5074" s="6" t="s">
        <v>299</v>
      </c>
      <c r="FZ5074">
        <v>0</v>
      </c>
      <c r="GA5074">
        <v>1</v>
      </c>
    </row>
    <row r="5075" spans="1:183" x14ac:dyDescent="0.3">
      <c r="A5075" t="s">
        <v>52</v>
      </c>
      <c r="B5075" t="s">
        <v>20</v>
      </c>
      <c r="C5075" t="s">
        <v>103</v>
      </c>
      <c r="D5075" s="6" t="s">
        <v>299</v>
      </c>
      <c r="DE5075" s="34"/>
      <c r="FZ5075">
        <v>0</v>
      </c>
      <c r="GA5075">
        <v>1</v>
      </c>
    </row>
    <row r="5076" spans="1:183" x14ac:dyDescent="0.3">
      <c r="A5076" t="s">
        <v>52</v>
      </c>
      <c r="B5076" t="s">
        <v>20</v>
      </c>
      <c r="C5076" t="s">
        <v>108</v>
      </c>
      <c r="D5076" s="6" t="s">
        <v>299</v>
      </c>
      <c r="FZ5076">
        <v>0</v>
      </c>
      <c r="GA5076">
        <v>1</v>
      </c>
    </row>
    <row r="5077" spans="1:183" x14ac:dyDescent="0.3">
      <c r="A5077" t="s">
        <v>52</v>
      </c>
      <c r="B5077" t="s">
        <v>20</v>
      </c>
      <c r="C5077" t="s">
        <v>106</v>
      </c>
      <c r="D5077" s="6" t="s">
        <v>299</v>
      </c>
      <c r="FZ5077">
        <v>0</v>
      </c>
      <c r="GA5077">
        <v>1</v>
      </c>
    </row>
    <row r="5078" spans="1:183" x14ac:dyDescent="0.3">
      <c r="A5078" t="s">
        <v>52</v>
      </c>
      <c r="B5078" t="s">
        <v>20</v>
      </c>
      <c r="C5078" t="s">
        <v>107</v>
      </c>
      <c r="D5078" s="6" t="s">
        <v>299</v>
      </c>
      <c r="FZ5078">
        <v>0</v>
      </c>
      <c r="GA5078">
        <v>1</v>
      </c>
    </row>
    <row r="5079" spans="1:183" x14ac:dyDescent="0.3">
      <c r="A5079" t="s">
        <v>52</v>
      </c>
      <c r="B5079" t="s">
        <v>20</v>
      </c>
      <c r="C5079" t="s">
        <v>97</v>
      </c>
      <c r="D5079" s="6" t="s">
        <v>299</v>
      </c>
      <c r="FZ5079">
        <v>0</v>
      </c>
      <c r="GA5079">
        <v>1</v>
      </c>
    </row>
    <row r="5080" spans="1:183" x14ac:dyDescent="0.3">
      <c r="A5080" t="s">
        <v>52</v>
      </c>
      <c r="B5080" t="s">
        <v>20</v>
      </c>
      <c r="C5080" t="s">
        <v>96</v>
      </c>
      <c r="D5080" s="6" t="s">
        <v>299</v>
      </c>
      <c r="FZ5080">
        <v>0</v>
      </c>
      <c r="GA5080">
        <v>1</v>
      </c>
    </row>
    <row r="5081" spans="1:183" x14ac:dyDescent="0.3">
      <c r="A5081" t="s">
        <v>52</v>
      </c>
      <c r="B5081" t="s">
        <v>20</v>
      </c>
      <c r="C5081" t="s">
        <v>98</v>
      </c>
      <c r="D5081" s="6" t="s">
        <v>299</v>
      </c>
      <c r="FZ5081">
        <v>0</v>
      </c>
      <c r="GA5081">
        <v>1</v>
      </c>
    </row>
    <row r="5082" spans="1:183" x14ac:dyDescent="0.3">
      <c r="A5082" t="s">
        <v>52</v>
      </c>
      <c r="B5082" t="s">
        <v>20</v>
      </c>
      <c r="C5082" t="s">
        <v>105</v>
      </c>
      <c r="D5082" s="6" t="s">
        <v>299</v>
      </c>
      <c r="FZ5082">
        <v>0</v>
      </c>
      <c r="GA5082">
        <v>1</v>
      </c>
    </row>
    <row r="5083" spans="1:183" x14ac:dyDescent="0.3">
      <c r="A5083" t="s">
        <v>52</v>
      </c>
      <c r="B5083" t="s">
        <v>20</v>
      </c>
      <c r="C5083" t="s">
        <v>93</v>
      </c>
      <c r="D5083" s="6" t="s">
        <v>299</v>
      </c>
      <c r="FZ5083">
        <v>0</v>
      </c>
      <c r="GA5083">
        <v>1</v>
      </c>
    </row>
    <row r="5084" spans="1:183" x14ac:dyDescent="0.3">
      <c r="A5084" t="s">
        <v>52</v>
      </c>
      <c r="B5084" t="s">
        <v>20</v>
      </c>
      <c r="C5084" t="s">
        <v>101</v>
      </c>
      <c r="D5084" s="6" t="s">
        <v>299</v>
      </c>
      <c r="FZ5084">
        <v>0</v>
      </c>
      <c r="GA5084">
        <v>1</v>
      </c>
    </row>
    <row r="5085" spans="1:183" x14ac:dyDescent="0.3">
      <c r="A5085" t="s">
        <v>52</v>
      </c>
      <c r="B5085" t="s">
        <v>44</v>
      </c>
      <c r="C5085" t="s">
        <v>99</v>
      </c>
      <c r="D5085" s="6" t="s">
        <v>299</v>
      </c>
      <c r="FZ5085">
        <v>0</v>
      </c>
      <c r="GA5085">
        <v>1</v>
      </c>
    </row>
    <row r="5086" spans="1:183" x14ac:dyDescent="0.3">
      <c r="A5086" t="s">
        <v>52</v>
      </c>
      <c r="B5086" t="s">
        <v>44</v>
      </c>
      <c r="C5086" t="s">
        <v>100</v>
      </c>
      <c r="D5086" s="6" t="s">
        <v>299</v>
      </c>
      <c r="FZ5086">
        <v>0</v>
      </c>
      <c r="GA5086">
        <v>1</v>
      </c>
    </row>
    <row r="5087" spans="1:183" x14ac:dyDescent="0.3">
      <c r="A5087" t="s">
        <v>52</v>
      </c>
      <c r="B5087" t="s">
        <v>44</v>
      </c>
      <c r="C5087" t="s">
        <v>54</v>
      </c>
      <c r="D5087" s="6" t="s">
        <v>299</v>
      </c>
      <c r="E5087" s="46">
        <v>17</v>
      </c>
      <c r="F5087">
        <v>20</v>
      </c>
      <c r="G5087">
        <v>17</v>
      </c>
      <c r="H5087">
        <v>20</v>
      </c>
      <c r="I5087">
        <v>10422</v>
      </c>
      <c r="J5087">
        <v>65923</v>
      </c>
      <c r="K5087">
        <v>1.6834750000000001</v>
      </c>
      <c r="L5087">
        <v>1.4635450000000001</v>
      </c>
      <c r="M5087">
        <v>1.30243</v>
      </c>
      <c r="N5087">
        <v>1.176293</v>
      </c>
      <c r="O5087">
        <v>1.0942689999999999</v>
      </c>
      <c r="P5087">
        <v>1.0563149999999999</v>
      </c>
      <c r="Q5087">
        <v>1.073469</v>
      </c>
      <c r="R5087">
        <v>1.048357</v>
      </c>
      <c r="S5087">
        <v>0.9915022</v>
      </c>
      <c r="T5087">
        <v>1.043946</v>
      </c>
      <c r="U5087">
        <v>1.184126</v>
      </c>
      <c r="V5087">
        <v>1.3857280000000001</v>
      </c>
      <c r="W5087">
        <v>1.650428</v>
      </c>
      <c r="X5087">
        <v>1.9188860000000001</v>
      </c>
      <c r="Y5087">
        <v>2.2307169999999998</v>
      </c>
      <c r="Z5087">
        <v>2.561976</v>
      </c>
      <c r="AA5087">
        <v>2.840716</v>
      </c>
      <c r="AB5087">
        <v>3.0861719999999999</v>
      </c>
      <c r="AC5087">
        <v>3.1664759999999998</v>
      </c>
      <c r="AD5087">
        <v>2.9783970000000002</v>
      </c>
      <c r="AE5087">
        <v>2.724815</v>
      </c>
      <c r="AF5087">
        <v>2.4651900000000002</v>
      </c>
      <c r="AG5087">
        <v>2.0938639999999999</v>
      </c>
      <c r="AH5087">
        <v>1.7446250000000001</v>
      </c>
      <c r="AI5087">
        <v>-0.13674149999999999</v>
      </c>
      <c r="AJ5087">
        <v>-0.10048029999999999</v>
      </c>
      <c r="AK5087">
        <v>-6.9151699999999997E-2</v>
      </c>
      <c r="AL5087">
        <v>-6.0040799999999998E-2</v>
      </c>
      <c r="AM5087">
        <v>-4.3564499999999999E-2</v>
      </c>
      <c r="AN5087">
        <v>-4.2705399999999998E-2</v>
      </c>
      <c r="AO5087">
        <v>-4.8810600000000003E-2</v>
      </c>
      <c r="AP5087">
        <v>-4.7272300000000003E-2</v>
      </c>
      <c r="AQ5087">
        <v>-6.4183799999999999E-2</v>
      </c>
      <c r="AR5087">
        <v>-5.1031899999999998E-2</v>
      </c>
      <c r="AS5087">
        <v>-5.8674799999999999E-2</v>
      </c>
      <c r="AT5087">
        <v>-4.0915600000000003E-2</v>
      </c>
      <c r="AU5087">
        <v>-4.10284E-2</v>
      </c>
      <c r="AV5087">
        <v>-8.1117400000000006E-2</v>
      </c>
      <c r="AW5087">
        <v>-9.77774E-2</v>
      </c>
      <c r="AX5087">
        <v>-9.4691200000000003E-2</v>
      </c>
      <c r="AY5087">
        <v>0.16662930000000001</v>
      </c>
      <c r="AZ5087">
        <v>0.2849505</v>
      </c>
      <c r="BA5087">
        <v>0.27310790000000001</v>
      </c>
      <c r="BB5087">
        <v>0.20547840000000001</v>
      </c>
      <c r="BC5087">
        <v>-0.27672659999999999</v>
      </c>
      <c r="BD5087">
        <v>-0.27734510000000001</v>
      </c>
      <c r="BE5087">
        <v>-0.18222150000000001</v>
      </c>
      <c r="BF5087">
        <v>-0.1141556</v>
      </c>
      <c r="BG5087">
        <v>-0.1261051</v>
      </c>
      <c r="BH5087">
        <v>-9.0658199999999994E-2</v>
      </c>
      <c r="BI5087">
        <v>-6.01241E-2</v>
      </c>
      <c r="BJ5087">
        <v>-5.1720299999999997E-2</v>
      </c>
      <c r="BK5087">
        <v>-3.5870199999999998E-2</v>
      </c>
      <c r="BL5087">
        <v>-3.5460999999999999E-2</v>
      </c>
      <c r="BM5087">
        <v>-4.1488700000000003E-2</v>
      </c>
      <c r="BN5087">
        <v>-3.9261900000000002E-2</v>
      </c>
      <c r="BO5087">
        <v>-5.5627700000000002E-2</v>
      </c>
      <c r="BP5087">
        <v>-4.1927399999999997E-2</v>
      </c>
      <c r="BQ5087">
        <v>-4.86544E-2</v>
      </c>
      <c r="BR5087">
        <v>-3.0314199999999999E-2</v>
      </c>
      <c r="BS5087">
        <v>-2.9696799999999999E-2</v>
      </c>
      <c r="BT5087">
        <v>-6.90109E-2</v>
      </c>
      <c r="BU5087">
        <v>-8.5332699999999997E-2</v>
      </c>
      <c r="BV5087">
        <v>-8.2023299999999993E-2</v>
      </c>
      <c r="BW5087">
        <v>0.17950050000000001</v>
      </c>
      <c r="BX5087">
        <v>0.2980197</v>
      </c>
      <c r="BY5087">
        <v>0.2860781</v>
      </c>
      <c r="BZ5087">
        <v>0.2175134</v>
      </c>
      <c r="CA5087">
        <v>-0.26427040000000002</v>
      </c>
      <c r="CB5087">
        <v>-0.26495809999999997</v>
      </c>
      <c r="CC5087">
        <v>-0.17073650000000001</v>
      </c>
      <c r="CD5087">
        <v>-0.1035679</v>
      </c>
      <c r="CE5087">
        <v>-0.11873839999999999</v>
      </c>
      <c r="CF5087">
        <v>-8.3855499999999999E-2</v>
      </c>
      <c r="CG5087">
        <v>-5.3871599999999999E-2</v>
      </c>
      <c r="CH5087">
        <v>-4.5957499999999998E-2</v>
      </c>
      <c r="CI5087">
        <v>-3.0541200000000001E-2</v>
      </c>
      <c r="CJ5087">
        <v>-3.0443499999999998E-2</v>
      </c>
      <c r="CK5087">
        <v>-3.6417600000000001E-2</v>
      </c>
      <c r="CL5087">
        <v>-3.3713899999999998E-2</v>
      </c>
      <c r="CM5087">
        <v>-4.9701700000000001E-2</v>
      </c>
      <c r="CN5087">
        <v>-3.5621699999999999E-2</v>
      </c>
      <c r="CO5087">
        <v>-4.1714300000000003E-2</v>
      </c>
      <c r="CP5087">
        <v>-2.2971700000000001E-2</v>
      </c>
      <c r="CQ5087">
        <v>-2.1848599999999999E-2</v>
      </c>
      <c r="CR5087">
        <v>-6.0625900000000003E-2</v>
      </c>
      <c r="CS5087">
        <v>-7.6713400000000001E-2</v>
      </c>
      <c r="CT5087">
        <v>-7.3249599999999998E-2</v>
      </c>
      <c r="CU5087">
        <v>0.188415</v>
      </c>
      <c r="CV5087">
        <v>0.30707139999999999</v>
      </c>
      <c r="CW5087">
        <v>0.29506120000000002</v>
      </c>
      <c r="CX5087">
        <v>0.22584889999999999</v>
      </c>
      <c r="CY5087">
        <v>-0.25564330000000002</v>
      </c>
      <c r="CZ5087">
        <v>-0.25637880000000002</v>
      </c>
      <c r="DA5087">
        <v>-0.16278200000000001</v>
      </c>
      <c r="DB5087">
        <v>-9.6234899999999998E-2</v>
      </c>
      <c r="DC5087">
        <v>-0.1113716</v>
      </c>
      <c r="DD5087">
        <v>-7.7052800000000005E-2</v>
      </c>
      <c r="DE5087">
        <v>-4.7619099999999998E-2</v>
      </c>
      <c r="DF5087">
        <v>-4.0194800000000003E-2</v>
      </c>
      <c r="DG5087">
        <v>-2.5212200000000001E-2</v>
      </c>
      <c r="DH5087">
        <v>-2.54261E-2</v>
      </c>
      <c r="DI5087">
        <v>-3.1346400000000003E-2</v>
      </c>
      <c r="DJ5087">
        <v>-2.8166E-2</v>
      </c>
      <c r="DK5087">
        <v>-4.3775799999999997E-2</v>
      </c>
      <c r="DL5087">
        <v>-2.9315899999999999E-2</v>
      </c>
      <c r="DM5087">
        <v>-3.4774199999999998E-2</v>
      </c>
      <c r="DN5087">
        <v>-1.56291E-2</v>
      </c>
      <c r="DO5087">
        <v>-1.40004E-2</v>
      </c>
      <c r="DP5087">
        <v>-5.22409E-2</v>
      </c>
      <c r="DQ5087">
        <v>-6.8094199999999994E-2</v>
      </c>
      <c r="DR5087">
        <v>-6.44758E-2</v>
      </c>
      <c r="DS5087">
        <v>0.19732959999999999</v>
      </c>
      <c r="DT5087">
        <v>0.31612299999999999</v>
      </c>
      <c r="DU5087">
        <v>0.30404429999999999</v>
      </c>
      <c r="DV5087">
        <v>0.23418439999999999</v>
      </c>
      <c r="DW5087">
        <v>-0.24701619999999999</v>
      </c>
      <c r="DX5087">
        <v>-0.24779960000000001</v>
      </c>
      <c r="DY5087">
        <v>-0.15482750000000001</v>
      </c>
      <c r="DZ5087">
        <v>-8.8901900000000006E-2</v>
      </c>
      <c r="EA5087">
        <v>-0.1007352</v>
      </c>
      <c r="EB5087">
        <v>-6.7230700000000004E-2</v>
      </c>
      <c r="EC5087">
        <v>-3.8591500000000001E-2</v>
      </c>
      <c r="ED5087">
        <v>-3.1874300000000001E-2</v>
      </c>
      <c r="EE5087">
        <v>-1.7517899999999999E-2</v>
      </c>
      <c r="EF5087">
        <v>-1.8181699999999999E-2</v>
      </c>
      <c r="EG5087">
        <v>-2.4024500000000001E-2</v>
      </c>
      <c r="EH5087">
        <v>-2.0155599999999999E-2</v>
      </c>
      <c r="EI5087">
        <v>-3.5219599999999997E-2</v>
      </c>
      <c r="EJ5087">
        <v>-2.0211400000000001E-2</v>
      </c>
      <c r="EK5087">
        <v>-2.4753799999999999E-2</v>
      </c>
      <c r="EL5087">
        <v>-5.0277000000000004E-3</v>
      </c>
      <c r="EM5087">
        <v>-2.6687999999999998E-3</v>
      </c>
      <c r="EN5087">
        <v>-4.0134400000000001E-2</v>
      </c>
      <c r="EO5087">
        <v>-5.5649499999999998E-2</v>
      </c>
      <c r="EP5087">
        <v>-5.1807899999999997E-2</v>
      </c>
      <c r="EQ5087">
        <v>0.21020079999999999</v>
      </c>
      <c r="ER5087">
        <v>0.32919219999999999</v>
      </c>
      <c r="ES5087">
        <v>0.31701449999999998</v>
      </c>
      <c r="ET5087">
        <v>0.2462194</v>
      </c>
      <c r="EU5087">
        <v>-0.23455999999999999</v>
      </c>
      <c r="EV5087">
        <v>-0.2354126</v>
      </c>
      <c r="EW5087">
        <v>-0.14334240000000001</v>
      </c>
      <c r="EX5087">
        <v>-7.83142E-2</v>
      </c>
      <c r="EY5087">
        <v>85.164959999999994</v>
      </c>
      <c r="EZ5087">
        <v>84.141139999999993</v>
      </c>
      <c r="FA5087">
        <v>82.253</v>
      </c>
      <c r="FB5087">
        <v>81.590590000000006</v>
      </c>
      <c r="FC5087">
        <v>80.481020000000001</v>
      </c>
      <c r="FD5087">
        <v>78.643709999999999</v>
      </c>
      <c r="FE5087">
        <v>77.651120000000006</v>
      </c>
      <c r="FF5087">
        <v>78.742679999999993</v>
      </c>
      <c r="FG5087">
        <v>83.380709999999993</v>
      </c>
      <c r="FH5087">
        <v>88.667019999999994</v>
      </c>
      <c r="FI5087">
        <v>93.141440000000003</v>
      </c>
      <c r="FJ5087">
        <v>97.00806</v>
      </c>
      <c r="FK5087">
        <v>100.8001</v>
      </c>
      <c r="FL5087">
        <v>103.54640000000001</v>
      </c>
      <c r="FM5087">
        <v>105.5232</v>
      </c>
      <c r="FN5087">
        <v>105.9337</v>
      </c>
      <c r="FO5087">
        <v>105.93640000000001</v>
      </c>
      <c r="FP5087">
        <v>104.7791</v>
      </c>
      <c r="FQ5087">
        <v>101.0783</v>
      </c>
      <c r="FR5087">
        <v>96.300110000000004</v>
      </c>
      <c r="FS5087">
        <v>92.643289999999993</v>
      </c>
      <c r="FT5087">
        <v>90.102270000000004</v>
      </c>
      <c r="FU5087">
        <v>87.070139999999995</v>
      </c>
      <c r="FV5087">
        <v>84.678290000000004</v>
      </c>
      <c r="FW5087">
        <v>0.1580019</v>
      </c>
      <c r="FX5087">
        <v>8.4151E-3</v>
      </c>
      <c r="FY5087">
        <v>8.4151E-3</v>
      </c>
      <c r="FZ5087">
        <v>0</v>
      </c>
      <c r="GA5087">
        <v>0</v>
      </c>
    </row>
    <row r="5088" spans="1:183" x14ac:dyDescent="0.3">
      <c r="A5088" t="s">
        <v>52</v>
      </c>
      <c r="B5088" t="s">
        <v>44</v>
      </c>
      <c r="C5088" t="s">
        <v>95</v>
      </c>
      <c r="D5088" s="6" t="s">
        <v>299</v>
      </c>
      <c r="FZ5088">
        <v>0</v>
      </c>
      <c r="GA5088">
        <v>1</v>
      </c>
    </row>
    <row r="5089" spans="1:183" x14ac:dyDescent="0.3">
      <c r="A5089" t="s">
        <v>52</v>
      </c>
      <c r="B5089" t="s">
        <v>44</v>
      </c>
      <c r="C5089" t="s">
        <v>104</v>
      </c>
      <c r="D5089" s="6" t="s">
        <v>299</v>
      </c>
      <c r="FZ5089">
        <v>0</v>
      </c>
      <c r="GA5089">
        <v>1</v>
      </c>
    </row>
    <row r="5090" spans="1:183" x14ac:dyDescent="0.3">
      <c r="A5090" t="s">
        <v>52</v>
      </c>
      <c r="B5090" t="s">
        <v>44</v>
      </c>
      <c r="C5090" t="s">
        <v>94</v>
      </c>
      <c r="D5090" s="6" t="s">
        <v>299</v>
      </c>
      <c r="FZ5090">
        <v>0</v>
      </c>
      <c r="GA5090">
        <v>1</v>
      </c>
    </row>
    <row r="5091" spans="1:183" x14ac:dyDescent="0.3">
      <c r="A5091" t="s">
        <v>52</v>
      </c>
      <c r="B5091" t="s">
        <v>44</v>
      </c>
      <c r="C5091" t="s">
        <v>102</v>
      </c>
      <c r="D5091" s="6" t="s">
        <v>299</v>
      </c>
      <c r="FZ5091">
        <v>0</v>
      </c>
      <c r="GA5091">
        <v>1</v>
      </c>
    </row>
    <row r="5092" spans="1:183" x14ac:dyDescent="0.3">
      <c r="A5092" t="s">
        <v>52</v>
      </c>
      <c r="B5092" t="s">
        <v>44</v>
      </c>
      <c r="C5092" t="s">
        <v>103</v>
      </c>
      <c r="D5092" s="6" t="s">
        <v>299</v>
      </c>
      <c r="FZ5092">
        <v>0</v>
      </c>
      <c r="GA5092">
        <v>1</v>
      </c>
    </row>
    <row r="5093" spans="1:183" x14ac:dyDescent="0.3">
      <c r="A5093" t="s">
        <v>52</v>
      </c>
      <c r="B5093" t="s">
        <v>44</v>
      </c>
      <c r="C5093" t="s">
        <v>108</v>
      </c>
      <c r="D5093" s="6" t="s">
        <v>299</v>
      </c>
      <c r="FZ5093">
        <v>0</v>
      </c>
      <c r="GA5093">
        <v>1</v>
      </c>
    </row>
    <row r="5094" spans="1:183" x14ac:dyDescent="0.3">
      <c r="A5094" t="s">
        <v>52</v>
      </c>
      <c r="B5094" t="s">
        <v>44</v>
      </c>
      <c r="C5094" t="s">
        <v>106</v>
      </c>
      <c r="D5094" s="6" t="s">
        <v>299</v>
      </c>
      <c r="FZ5094">
        <v>0</v>
      </c>
      <c r="GA5094">
        <v>1</v>
      </c>
    </row>
    <row r="5095" spans="1:183" x14ac:dyDescent="0.3">
      <c r="A5095" t="s">
        <v>52</v>
      </c>
      <c r="B5095" t="s">
        <v>44</v>
      </c>
      <c r="C5095" t="s">
        <v>107</v>
      </c>
      <c r="D5095" s="6" t="s">
        <v>299</v>
      </c>
      <c r="FZ5095">
        <v>0</v>
      </c>
      <c r="GA5095">
        <v>1</v>
      </c>
    </row>
    <row r="5096" spans="1:183" x14ac:dyDescent="0.3">
      <c r="A5096" t="s">
        <v>52</v>
      </c>
      <c r="B5096" t="s">
        <v>44</v>
      </c>
      <c r="C5096" t="s">
        <v>97</v>
      </c>
      <c r="D5096" s="6" t="s">
        <v>299</v>
      </c>
      <c r="FZ5096">
        <v>0</v>
      </c>
      <c r="GA5096">
        <v>1</v>
      </c>
    </row>
    <row r="5097" spans="1:183" x14ac:dyDescent="0.3">
      <c r="A5097" t="s">
        <v>52</v>
      </c>
      <c r="B5097" t="s">
        <v>44</v>
      </c>
      <c r="C5097" t="s">
        <v>96</v>
      </c>
      <c r="D5097" s="6" t="s">
        <v>299</v>
      </c>
      <c r="FZ5097">
        <v>0</v>
      </c>
      <c r="GA5097">
        <v>1</v>
      </c>
    </row>
    <row r="5098" spans="1:183" x14ac:dyDescent="0.3">
      <c r="A5098" t="s">
        <v>52</v>
      </c>
      <c r="B5098" t="s">
        <v>44</v>
      </c>
      <c r="C5098" t="s">
        <v>98</v>
      </c>
      <c r="D5098" s="6" t="s">
        <v>299</v>
      </c>
      <c r="FZ5098">
        <v>0</v>
      </c>
      <c r="GA5098">
        <v>1</v>
      </c>
    </row>
    <row r="5099" spans="1:183" x14ac:dyDescent="0.3">
      <c r="A5099" t="s">
        <v>52</v>
      </c>
      <c r="B5099" t="s">
        <v>44</v>
      </c>
      <c r="C5099" t="s">
        <v>105</v>
      </c>
      <c r="D5099" s="6" t="s">
        <v>299</v>
      </c>
      <c r="FZ5099">
        <v>0</v>
      </c>
      <c r="GA5099">
        <v>1</v>
      </c>
    </row>
    <row r="5100" spans="1:183" x14ac:dyDescent="0.3">
      <c r="A5100" t="s">
        <v>52</v>
      </c>
      <c r="B5100" t="s">
        <v>44</v>
      </c>
      <c r="C5100" t="s">
        <v>93</v>
      </c>
      <c r="D5100" s="6" t="s">
        <v>299</v>
      </c>
      <c r="FZ5100">
        <v>0</v>
      </c>
      <c r="GA5100">
        <v>1</v>
      </c>
    </row>
    <row r="5101" spans="1:183" x14ac:dyDescent="0.3">
      <c r="A5101" t="s">
        <v>52</v>
      </c>
      <c r="B5101" t="s">
        <v>44</v>
      </c>
      <c r="C5101" t="s">
        <v>101</v>
      </c>
      <c r="D5101" s="6" t="s">
        <v>299</v>
      </c>
      <c r="FZ5101">
        <v>0</v>
      </c>
      <c r="GA5101">
        <v>1</v>
      </c>
    </row>
    <row r="5102" spans="1:183" x14ac:dyDescent="0.3">
      <c r="A5102" t="s">
        <v>52</v>
      </c>
      <c r="B5102" t="s">
        <v>21</v>
      </c>
      <c r="C5102" t="s">
        <v>99</v>
      </c>
      <c r="D5102" s="6" t="s">
        <v>299</v>
      </c>
      <c r="FZ5102">
        <v>0</v>
      </c>
      <c r="GA5102">
        <v>1</v>
      </c>
    </row>
    <row r="5103" spans="1:183" x14ac:dyDescent="0.3">
      <c r="A5103" t="s">
        <v>52</v>
      </c>
      <c r="B5103" t="s">
        <v>21</v>
      </c>
      <c r="C5103" t="s">
        <v>100</v>
      </c>
      <c r="D5103" s="6" t="s">
        <v>299</v>
      </c>
      <c r="FZ5103">
        <v>0</v>
      </c>
      <c r="GA5103">
        <v>1</v>
      </c>
    </row>
    <row r="5104" spans="1:183" x14ac:dyDescent="0.3">
      <c r="A5104" t="s">
        <v>52</v>
      </c>
      <c r="B5104" t="s">
        <v>21</v>
      </c>
      <c r="C5104" t="s">
        <v>54</v>
      </c>
      <c r="D5104" s="6" t="s">
        <v>299</v>
      </c>
      <c r="E5104" s="46">
        <v>17</v>
      </c>
      <c r="F5104">
        <v>20</v>
      </c>
      <c r="G5104">
        <v>17</v>
      </c>
      <c r="H5104">
        <v>20</v>
      </c>
      <c r="I5104">
        <v>10591</v>
      </c>
      <c r="J5104">
        <v>65923</v>
      </c>
      <c r="K5104">
        <v>1.8657440000000001</v>
      </c>
      <c r="L5104">
        <v>1.6253610000000001</v>
      </c>
      <c r="M5104">
        <v>1.435138</v>
      </c>
      <c r="N5104">
        <v>1.300608</v>
      </c>
      <c r="O5104">
        <v>1.211252</v>
      </c>
      <c r="P5104">
        <v>1.1875960000000001</v>
      </c>
      <c r="Q5104">
        <v>1.2530539999999999</v>
      </c>
      <c r="R5104">
        <v>1.284503</v>
      </c>
      <c r="S5104">
        <v>1.2273000000000001</v>
      </c>
      <c r="T5104">
        <v>1.2649589999999999</v>
      </c>
      <c r="U5104">
        <v>1.381189</v>
      </c>
      <c r="V5104">
        <v>1.5697099999999999</v>
      </c>
      <c r="W5104">
        <v>1.8122499999999999</v>
      </c>
      <c r="X5104">
        <v>2.0678489999999998</v>
      </c>
      <c r="Y5104">
        <v>2.3602989999999999</v>
      </c>
      <c r="Z5104">
        <v>2.6612450000000001</v>
      </c>
      <c r="AA5104">
        <v>2.946955</v>
      </c>
      <c r="AB5104">
        <v>3.2053940000000001</v>
      </c>
      <c r="AC5104">
        <v>3.3143340000000001</v>
      </c>
      <c r="AD5104">
        <v>3.088743</v>
      </c>
      <c r="AE5104">
        <v>2.8265319999999998</v>
      </c>
      <c r="AF5104">
        <v>2.528384</v>
      </c>
      <c r="AG5104">
        <v>2.1656119999999999</v>
      </c>
      <c r="AH5104">
        <v>1.798942</v>
      </c>
      <c r="AI5104">
        <v>-0.10680679999999999</v>
      </c>
      <c r="AJ5104">
        <v>-9.4024999999999997E-2</v>
      </c>
      <c r="AK5104">
        <v>-7.4136300000000002E-2</v>
      </c>
      <c r="AL5104">
        <v>-4.9146799999999997E-2</v>
      </c>
      <c r="AM5104">
        <v>-4.4581799999999998E-2</v>
      </c>
      <c r="AN5104">
        <v>-4.4860499999999998E-2</v>
      </c>
      <c r="AO5104">
        <v>-4.0070399999999999E-2</v>
      </c>
      <c r="AP5104">
        <v>-4.3810200000000001E-2</v>
      </c>
      <c r="AQ5104">
        <v>-7.40846E-2</v>
      </c>
      <c r="AR5104">
        <v>-7.4620000000000006E-2</v>
      </c>
      <c r="AS5104">
        <v>-7.6675499999999994E-2</v>
      </c>
      <c r="AT5104">
        <v>-6.7056099999999993E-2</v>
      </c>
      <c r="AU5104">
        <v>-6.9649500000000003E-2</v>
      </c>
      <c r="AV5104">
        <v>-7.8706399999999996E-2</v>
      </c>
      <c r="AW5104">
        <v>-7.7878299999999998E-2</v>
      </c>
      <c r="AX5104">
        <v>-0.1141479</v>
      </c>
      <c r="AY5104">
        <v>0.29447050000000002</v>
      </c>
      <c r="AZ5104">
        <v>0.36320010000000003</v>
      </c>
      <c r="BA5104">
        <v>0.34835300000000002</v>
      </c>
      <c r="BB5104">
        <v>0.243927</v>
      </c>
      <c r="BC5104">
        <v>-0.30390470000000003</v>
      </c>
      <c r="BD5104">
        <v>-0.31580150000000001</v>
      </c>
      <c r="BE5104">
        <v>-0.19071769999999999</v>
      </c>
      <c r="BF5104">
        <v>-0.1319409</v>
      </c>
      <c r="BG5104">
        <v>-9.4524399999999995E-2</v>
      </c>
      <c r="BH5104">
        <v>-8.2518499999999995E-2</v>
      </c>
      <c r="BI5104">
        <v>-6.3614900000000002E-2</v>
      </c>
      <c r="BJ5104">
        <v>-3.9665600000000002E-2</v>
      </c>
      <c r="BK5104">
        <v>-3.57139E-2</v>
      </c>
      <c r="BL5104">
        <v>-3.6520499999999997E-2</v>
      </c>
      <c r="BM5104">
        <v>-3.1153699999999999E-2</v>
      </c>
      <c r="BN5104">
        <v>-3.3938999999999997E-2</v>
      </c>
      <c r="BO5104">
        <v>-6.3696299999999997E-2</v>
      </c>
      <c r="BP5104">
        <v>-6.3816399999999995E-2</v>
      </c>
      <c r="BQ5104">
        <v>-6.5431699999999995E-2</v>
      </c>
      <c r="BR5104">
        <v>-5.53313E-2</v>
      </c>
      <c r="BS5104">
        <v>-5.7196999999999998E-2</v>
      </c>
      <c r="BT5104">
        <v>-6.5813499999999997E-2</v>
      </c>
      <c r="BU5104">
        <v>-6.4920900000000004E-2</v>
      </c>
      <c r="BV5104">
        <v>-0.1009408</v>
      </c>
      <c r="BW5104">
        <v>0.30779319999999999</v>
      </c>
      <c r="BX5104">
        <v>0.3769093</v>
      </c>
      <c r="BY5104">
        <v>0.3619214</v>
      </c>
      <c r="BZ5104">
        <v>0.25632729999999998</v>
      </c>
      <c r="CA5104">
        <v>-0.29106130000000002</v>
      </c>
      <c r="CB5104">
        <v>-0.30327409999999999</v>
      </c>
      <c r="CC5104">
        <v>-0.17889930000000001</v>
      </c>
      <c r="CD5104">
        <v>-0.1211559</v>
      </c>
      <c r="CE5104">
        <v>-8.60176E-2</v>
      </c>
      <c r="CF5104">
        <v>-7.4549099999999993E-2</v>
      </c>
      <c r="CG5104">
        <v>-5.6327700000000001E-2</v>
      </c>
      <c r="CH5104">
        <v>-3.3098900000000001E-2</v>
      </c>
      <c r="CI5104">
        <v>-2.9571900000000002E-2</v>
      </c>
      <c r="CJ5104">
        <v>-3.0744299999999999E-2</v>
      </c>
      <c r="CK5104">
        <v>-2.4978E-2</v>
      </c>
      <c r="CL5104">
        <v>-2.7102299999999999E-2</v>
      </c>
      <c r="CM5104">
        <v>-5.65014E-2</v>
      </c>
      <c r="CN5104">
        <v>-5.6333899999999999E-2</v>
      </c>
      <c r="CO5104">
        <v>-5.76442E-2</v>
      </c>
      <c r="CP5104">
        <v>-4.7210700000000001E-2</v>
      </c>
      <c r="CQ5104">
        <v>-4.8572499999999998E-2</v>
      </c>
      <c r="CR5104">
        <v>-5.6883900000000001E-2</v>
      </c>
      <c r="CS5104">
        <v>-5.5946700000000002E-2</v>
      </c>
      <c r="CT5104">
        <v>-9.1793600000000003E-2</v>
      </c>
      <c r="CU5104">
        <v>0.31702039999999998</v>
      </c>
      <c r="CV5104">
        <v>0.38640429999999998</v>
      </c>
      <c r="CW5104">
        <v>0.3713188</v>
      </c>
      <c r="CX5104">
        <v>0.26491569999999998</v>
      </c>
      <c r="CY5104">
        <v>-0.28216599999999997</v>
      </c>
      <c r="CZ5104">
        <v>-0.29459770000000002</v>
      </c>
      <c r="DA5104">
        <v>-0.170714</v>
      </c>
      <c r="DB5104">
        <v>-0.1136862</v>
      </c>
      <c r="DC5104">
        <v>-7.7510800000000005E-2</v>
      </c>
      <c r="DD5104">
        <v>-6.6579700000000006E-2</v>
      </c>
      <c r="DE5104">
        <v>-4.9040599999999997E-2</v>
      </c>
      <c r="DF5104">
        <v>-2.6532199999999999E-2</v>
      </c>
      <c r="DG5104">
        <v>-2.3429999999999999E-2</v>
      </c>
      <c r="DH5104">
        <v>-2.49681E-2</v>
      </c>
      <c r="DI5104">
        <v>-1.8802300000000001E-2</v>
      </c>
      <c r="DJ5104">
        <v>-2.0265600000000002E-2</v>
      </c>
      <c r="DK5104">
        <v>-4.9306500000000003E-2</v>
      </c>
      <c r="DL5104">
        <v>-4.88513E-2</v>
      </c>
      <c r="DM5104">
        <v>-4.9856699999999997E-2</v>
      </c>
      <c r="DN5104">
        <v>-3.9090100000000003E-2</v>
      </c>
      <c r="DO5104">
        <v>-3.9947900000000001E-2</v>
      </c>
      <c r="DP5104">
        <v>-4.7954400000000001E-2</v>
      </c>
      <c r="DQ5104">
        <v>-4.69725E-2</v>
      </c>
      <c r="DR5104">
        <v>-8.2646399999999995E-2</v>
      </c>
      <c r="DS5104">
        <v>0.32624760000000003</v>
      </c>
      <c r="DT5104">
        <v>0.39589930000000001</v>
      </c>
      <c r="DU5104">
        <v>0.3807162</v>
      </c>
      <c r="DV5104">
        <v>0.27350410000000003</v>
      </c>
      <c r="DW5104">
        <v>-0.27327069999999998</v>
      </c>
      <c r="DX5104">
        <v>-0.28592129999999999</v>
      </c>
      <c r="DY5104">
        <v>-0.1625286</v>
      </c>
      <c r="DZ5104">
        <v>-0.10621659999999999</v>
      </c>
      <c r="EA5104">
        <v>-6.5228400000000006E-2</v>
      </c>
      <c r="EB5104">
        <v>-5.5073200000000003E-2</v>
      </c>
      <c r="EC5104">
        <v>-3.8519200000000003E-2</v>
      </c>
      <c r="ED5104">
        <v>-1.7051E-2</v>
      </c>
      <c r="EE5104">
        <v>-1.45621E-2</v>
      </c>
      <c r="EF5104">
        <v>-1.66281E-2</v>
      </c>
      <c r="EG5104">
        <v>-9.8855999999999996E-3</v>
      </c>
      <c r="EH5104">
        <v>-1.0394499999999999E-2</v>
      </c>
      <c r="EI5104">
        <v>-3.89182E-2</v>
      </c>
      <c r="EJ5104">
        <v>-3.8047699999999997E-2</v>
      </c>
      <c r="EK5104">
        <v>-3.8612800000000003E-2</v>
      </c>
      <c r="EL5104">
        <v>-2.7365199999999999E-2</v>
      </c>
      <c r="EM5104">
        <v>-2.74954E-2</v>
      </c>
      <c r="EN5104">
        <v>-3.5061500000000002E-2</v>
      </c>
      <c r="EO5104">
        <v>-3.40151E-2</v>
      </c>
      <c r="EP5104">
        <v>-6.9439299999999995E-2</v>
      </c>
      <c r="EQ5104">
        <v>0.33957029999999999</v>
      </c>
      <c r="ER5104">
        <v>0.40960849999999999</v>
      </c>
      <c r="ES5104">
        <v>0.39428459999999999</v>
      </c>
      <c r="ET5104">
        <v>0.2859044</v>
      </c>
      <c r="EU5104">
        <v>-0.26042720000000003</v>
      </c>
      <c r="EV5104">
        <v>-0.27339400000000003</v>
      </c>
      <c r="EW5104">
        <v>-0.15071029999999999</v>
      </c>
      <c r="EX5104">
        <v>-9.5431600000000005E-2</v>
      </c>
      <c r="EY5104">
        <v>80.753110000000007</v>
      </c>
      <c r="EZ5104">
        <v>80.847459999999998</v>
      </c>
      <c r="FA5104">
        <v>79.534319999999994</v>
      </c>
      <c r="FB5104">
        <v>78.970259999999996</v>
      </c>
      <c r="FC5104">
        <v>78.613159999999993</v>
      </c>
      <c r="FD5104">
        <v>77.575599999999994</v>
      </c>
      <c r="FE5104">
        <v>77.531310000000005</v>
      </c>
      <c r="FF5104">
        <v>78.988879999999995</v>
      </c>
      <c r="FG5104">
        <v>84.871409999999997</v>
      </c>
      <c r="FH5104">
        <v>90.739590000000007</v>
      </c>
      <c r="FI5104">
        <v>94.543049999999994</v>
      </c>
      <c r="FJ5104">
        <v>97.190010000000001</v>
      </c>
      <c r="FK5104">
        <v>99.591489999999993</v>
      </c>
      <c r="FL5104">
        <v>101.9448</v>
      </c>
      <c r="FM5104">
        <v>103.7706</v>
      </c>
      <c r="FN5104">
        <v>104.74890000000001</v>
      </c>
      <c r="FO5104">
        <v>105.8283</v>
      </c>
      <c r="FP5104">
        <v>105.2867</v>
      </c>
      <c r="FQ5104">
        <v>100.0699</v>
      </c>
      <c r="FR5104">
        <v>92.485780000000005</v>
      </c>
      <c r="FS5104">
        <v>87.266940000000005</v>
      </c>
      <c r="FT5104">
        <v>84.963489999999993</v>
      </c>
      <c r="FU5104">
        <v>82.307130000000001</v>
      </c>
      <c r="FV5104">
        <v>80.996989999999997</v>
      </c>
      <c r="FW5104">
        <v>0.17912710000000001</v>
      </c>
      <c r="FX5104">
        <v>8.7565000000000004E-3</v>
      </c>
      <c r="FY5104">
        <v>8.7565000000000004E-3</v>
      </c>
      <c r="FZ5104">
        <v>0</v>
      </c>
      <c r="GA5104">
        <v>0</v>
      </c>
    </row>
    <row r="5105" spans="1:183" x14ac:dyDescent="0.3">
      <c r="A5105" t="s">
        <v>52</v>
      </c>
      <c r="B5105" t="s">
        <v>21</v>
      </c>
      <c r="C5105" t="s">
        <v>95</v>
      </c>
      <c r="D5105" s="6" t="s">
        <v>299</v>
      </c>
      <c r="FZ5105">
        <v>0</v>
      </c>
      <c r="GA5105">
        <v>1</v>
      </c>
    </row>
    <row r="5106" spans="1:183" x14ac:dyDescent="0.3">
      <c r="A5106" t="s">
        <v>52</v>
      </c>
      <c r="B5106" t="s">
        <v>21</v>
      </c>
      <c r="C5106" t="s">
        <v>104</v>
      </c>
      <c r="D5106" s="6" t="s">
        <v>299</v>
      </c>
      <c r="FZ5106">
        <v>0</v>
      </c>
      <c r="GA5106">
        <v>1</v>
      </c>
    </row>
    <row r="5107" spans="1:183" x14ac:dyDescent="0.3">
      <c r="A5107" t="s">
        <v>52</v>
      </c>
      <c r="B5107" t="s">
        <v>21</v>
      </c>
      <c r="C5107" t="s">
        <v>94</v>
      </c>
      <c r="D5107" s="6" t="s">
        <v>299</v>
      </c>
      <c r="FZ5107">
        <v>0</v>
      </c>
      <c r="GA5107">
        <v>1</v>
      </c>
    </row>
    <row r="5108" spans="1:183" x14ac:dyDescent="0.3">
      <c r="A5108" t="s">
        <v>52</v>
      </c>
      <c r="B5108" t="s">
        <v>21</v>
      </c>
      <c r="C5108" t="s">
        <v>102</v>
      </c>
      <c r="D5108" s="6" t="s">
        <v>299</v>
      </c>
      <c r="FZ5108">
        <v>0</v>
      </c>
      <c r="GA5108">
        <v>1</v>
      </c>
    </row>
    <row r="5109" spans="1:183" x14ac:dyDescent="0.3">
      <c r="A5109" t="s">
        <v>52</v>
      </c>
      <c r="B5109" t="s">
        <v>21</v>
      </c>
      <c r="C5109" t="s">
        <v>103</v>
      </c>
      <c r="D5109" s="6" t="s">
        <v>299</v>
      </c>
      <c r="FZ5109">
        <v>0</v>
      </c>
      <c r="GA5109">
        <v>1</v>
      </c>
    </row>
    <row r="5110" spans="1:183" x14ac:dyDescent="0.3">
      <c r="A5110" t="s">
        <v>52</v>
      </c>
      <c r="B5110" t="s">
        <v>21</v>
      </c>
      <c r="C5110" t="s">
        <v>108</v>
      </c>
      <c r="D5110" s="6" t="s">
        <v>299</v>
      </c>
      <c r="FZ5110">
        <v>0</v>
      </c>
      <c r="GA5110">
        <v>1</v>
      </c>
    </row>
    <row r="5111" spans="1:183" x14ac:dyDescent="0.3">
      <c r="A5111" t="s">
        <v>52</v>
      </c>
      <c r="B5111" t="s">
        <v>21</v>
      </c>
      <c r="C5111" t="s">
        <v>106</v>
      </c>
      <c r="D5111" s="6" t="s">
        <v>299</v>
      </c>
      <c r="FZ5111">
        <v>0</v>
      </c>
      <c r="GA5111">
        <v>1</v>
      </c>
    </row>
    <row r="5112" spans="1:183" x14ac:dyDescent="0.3">
      <c r="A5112" t="s">
        <v>52</v>
      </c>
      <c r="B5112" t="s">
        <v>21</v>
      </c>
      <c r="C5112" t="s">
        <v>107</v>
      </c>
      <c r="D5112" s="6" t="s">
        <v>299</v>
      </c>
      <c r="FZ5112">
        <v>0</v>
      </c>
      <c r="GA5112">
        <v>1</v>
      </c>
    </row>
    <row r="5113" spans="1:183" x14ac:dyDescent="0.3">
      <c r="A5113" t="s">
        <v>52</v>
      </c>
      <c r="B5113" t="s">
        <v>21</v>
      </c>
      <c r="C5113" t="s">
        <v>97</v>
      </c>
      <c r="D5113" s="6" t="s">
        <v>299</v>
      </c>
      <c r="FZ5113">
        <v>0</v>
      </c>
      <c r="GA5113">
        <v>1</v>
      </c>
    </row>
    <row r="5114" spans="1:183" x14ac:dyDescent="0.3">
      <c r="A5114" t="s">
        <v>52</v>
      </c>
      <c r="B5114" t="s">
        <v>21</v>
      </c>
      <c r="C5114" t="s">
        <v>96</v>
      </c>
      <c r="D5114" s="6" t="s">
        <v>299</v>
      </c>
      <c r="FZ5114">
        <v>0</v>
      </c>
      <c r="GA5114">
        <v>1</v>
      </c>
    </row>
    <row r="5115" spans="1:183" x14ac:dyDescent="0.3">
      <c r="A5115" t="s">
        <v>52</v>
      </c>
      <c r="B5115" t="s">
        <v>21</v>
      </c>
      <c r="C5115" t="s">
        <v>98</v>
      </c>
      <c r="D5115" s="6" t="s">
        <v>299</v>
      </c>
      <c r="FZ5115">
        <v>0</v>
      </c>
      <c r="GA5115">
        <v>1</v>
      </c>
    </row>
    <row r="5116" spans="1:183" x14ac:dyDescent="0.3">
      <c r="A5116" t="s">
        <v>52</v>
      </c>
      <c r="B5116" t="s">
        <v>21</v>
      </c>
      <c r="C5116" t="s">
        <v>105</v>
      </c>
      <c r="D5116" s="6" t="s">
        <v>299</v>
      </c>
      <c r="FZ5116">
        <v>0</v>
      </c>
      <c r="GA5116">
        <v>1</v>
      </c>
    </row>
    <row r="5117" spans="1:183" x14ac:dyDescent="0.3">
      <c r="A5117" t="s">
        <v>52</v>
      </c>
      <c r="B5117" t="s">
        <v>21</v>
      </c>
      <c r="C5117" t="s">
        <v>93</v>
      </c>
      <c r="D5117" s="6" t="s">
        <v>299</v>
      </c>
      <c r="FZ5117">
        <v>0</v>
      </c>
      <c r="GA5117">
        <v>1</v>
      </c>
    </row>
    <row r="5118" spans="1:183" x14ac:dyDescent="0.3">
      <c r="A5118" t="s">
        <v>52</v>
      </c>
      <c r="B5118" t="s">
        <v>21</v>
      </c>
      <c r="C5118" t="s">
        <v>101</v>
      </c>
      <c r="D5118" s="6" t="s">
        <v>299</v>
      </c>
      <c r="FZ5118">
        <v>0</v>
      </c>
      <c r="GA5118">
        <v>1</v>
      </c>
    </row>
    <row r="5119" spans="1:183" x14ac:dyDescent="0.3">
      <c r="A5119" t="s">
        <v>52</v>
      </c>
      <c r="B5119" t="s">
        <v>22</v>
      </c>
      <c r="C5119" t="s">
        <v>99</v>
      </c>
      <c r="D5119" s="6" t="s">
        <v>299</v>
      </c>
      <c r="FZ5119">
        <v>0</v>
      </c>
      <c r="GA5119">
        <v>1</v>
      </c>
    </row>
    <row r="5120" spans="1:183" x14ac:dyDescent="0.3">
      <c r="A5120" t="s">
        <v>52</v>
      </c>
      <c r="B5120" t="s">
        <v>22</v>
      </c>
      <c r="C5120" t="s">
        <v>100</v>
      </c>
      <c r="D5120" s="6" t="s">
        <v>299</v>
      </c>
      <c r="FZ5120">
        <v>0</v>
      </c>
      <c r="GA5120">
        <v>1</v>
      </c>
    </row>
    <row r="5121" spans="1:183" x14ac:dyDescent="0.3">
      <c r="A5121" t="s">
        <v>52</v>
      </c>
      <c r="B5121" t="s">
        <v>22</v>
      </c>
      <c r="C5121" t="s">
        <v>54</v>
      </c>
      <c r="D5121" s="6" t="s">
        <v>299</v>
      </c>
      <c r="E5121" s="46">
        <v>17</v>
      </c>
      <c r="F5121">
        <v>20</v>
      </c>
      <c r="G5121">
        <v>17</v>
      </c>
      <c r="H5121">
        <v>20</v>
      </c>
      <c r="I5121">
        <v>4321</v>
      </c>
      <c r="J5121">
        <v>65923</v>
      </c>
      <c r="K5121">
        <v>1.962537</v>
      </c>
      <c r="L5121">
        <v>1.67652</v>
      </c>
      <c r="M5121">
        <v>1.472593</v>
      </c>
      <c r="N5121">
        <v>1.308997</v>
      </c>
      <c r="O5121">
        <v>1.2104239999999999</v>
      </c>
      <c r="P5121">
        <v>1.1635009999999999</v>
      </c>
      <c r="Q5121">
        <v>1.1926030000000001</v>
      </c>
      <c r="R5121">
        <v>1.1614519999999999</v>
      </c>
      <c r="S5121">
        <v>1.1285149999999999</v>
      </c>
      <c r="T5121">
        <v>1.211835</v>
      </c>
      <c r="U5121">
        <v>1.4033800000000001</v>
      </c>
      <c r="V5121">
        <v>1.6288720000000001</v>
      </c>
      <c r="W5121">
        <v>1.9287190000000001</v>
      </c>
      <c r="X5121">
        <v>2.2464940000000002</v>
      </c>
      <c r="Y5121">
        <v>2.5320619999999998</v>
      </c>
      <c r="Z5121">
        <v>2.8289650000000002</v>
      </c>
      <c r="AA5121">
        <v>3.0904639999999999</v>
      </c>
      <c r="AB5121">
        <v>3.30139</v>
      </c>
      <c r="AC5121">
        <v>3.407219</v>
      </c>
      <c r="AD5121">
        <v>3.2322790000000001</v>
      </c>
      <c r="AE5121">
        <v>3.0076399999999999</v>
      </c>
      <c r="AF5121">
        <v>2.7516539999999998</v>
      </c>
      <c r="AG5121">
        <v>2.3448730000000002</v>
      </c>
      <c r="AH5121">
        <v>1.9454089999999999</v>
      </c>
      <c r="AI5121">
        <v>-0.149449</v>
      </c>
      <c r="AJ5121">
        <v>-0.116506</v>
      </c>
      <c r="AK5121">
        <v>-9.7715499999999997E-2</v>
      </c>
      <c r="AL5121">
        <v>-8.5110599999999995E-2</v>
      </c>
      <c r="AM5121">
        <v>-4.7251599999999998E-2</v>
      </c>
      <c r="AN5121">
        <v>-1.45769E-2</v>
      </c>
      <c r="AO5121">
        <v>-1.31033E-2</v>
      </c>
      <c r="AP5121">
        <v>-2.49395E-2</v>
      </c>
      <c r="AQ5121">
        <v>-6.7433000000000007E-2</v>
      </c>
      <c r="AR5121">
        <v>-8.8483999999999993E-2</v>
      </c>
      <c r="AS5121">
        <v>-7.7808500000000003E-2</v>
      </c>
      <c r="AT5121">
        <v>-8.8822799999999993E-2</v>
      </c>
      <c r="AU5121">
        <v>-9.3647499999999995E-2</v>
      </c>
      <c r="AV5121">
        <v>-0.1035865</v>
      </c>
      <c r="AW5121">
        <v>-0.14678579999999999</v>
      </c>
      <c r="AX5121">
        <v>-0.14812520000000001</v>
      </c>
      <c r="AY5121">
        <v>0.20358850000000001</v>
      </c>
      <c r="AZ5121">
        <v>0.24654010000000001</v>
      </c>
      <c r="BA5121">
        <v>0.26054329999999998</v>
      </c>
      <c r="BB5121">
        <v>0.18450810000000001</v>
      </c>
      <c r="BC5121">
        <v>-0.30210480000000001</v>
      </c>
      <c r="BD5121">
        <v>-0.26852949999999998</v>
      </c>
      <c r="BE5121">
        <v>-0.2083884</v>
      </c>
      <c r="BF5121">
        <v>-0.1559161</v>
      </c>
      <c r="BG5121">
        <v>-0.13117799999999999</v>
      </c>
      <c r="BH5121">
        <v>-9.9778699999999998E-2</v>
      </c>
      <c r="BI5121">
        <v>-8.24603E-2</v>
      </c>
      <c r="BJ5121">
        <v>-7.0996799999999999E-2</v>
      </c>
      <c r="BK5121">
        <v>-3.42885E-2</v>
      </c>
      <c r="BL5121">
        <v>-2.4428000000000002E-3</v>
      </c>
      <c r="BM5121">
        <v>-6.581E-4</v>
      </c>
      <c r="BN5121">
        <v>-1.16186E-2</v>
      </c>
      <c r="BO5121">
        <v>-5.2899399999999999E-2</v>
      </c>
      <c r="BP5121">
        <v>-7.2626700000000002E-2</v>
      </c>
      <c r="BQ5121">
        <v>-6.0584100000000002E-2</v>
      </c>
      <c r="BR5121">
        <v>-7.0658600000000002E-2</v>
      </c>
      <c r="BS5121">
        <v>-7.4069399999999994E-2</v>
      </c>
      <c r="BT5121">
        <v>-8.3060300000000004E-2</v>
      </c>
      <c r="BU5121">
        <v>-0.12610969999999999</v>
      </c>
      <c r="BV5121">
        <v>-0.12744800000000001</v>
      </c>
      <c r="BW5121">
        <v>0.22463830000000001</v>
      </c>
      <c r="BX5121">
        <v>0.26779049999999999</v>
      </c>
      <c r="BY5121">
        <v>0.28171629999999998</v>
      </c>
      <c r="BZ5121">
        <v>0.20418310000000001</v>
      </c>
      <c r="CA5121">
        <v>-0.28197939999999999</v>
      </c>
      <c r="CB5121">
        <v>-0.24872730000000001</v>
      </c>
      <c r="CC5121">
        <v>-0.1897961</v>
      </c>
      <c r="CD5121">
        <v>-0.13870950000000001</v>
      </c>
      <c r="CE5121">
        <v>-0.11852360000000001</v>
      </c>
      <c r="CF5121">
        <v>-8.8193400000000005E-2</v>
      </c>
      <c r="CG5121">
        <v>-7.1894600000000003E-2</v>
      </c>
      <c r="CH5121">
        <v>-6.1221699999999997E-2</v>
      </c>
      <c r="CI5121">
        <v>-2.5310300000000001E-2</v>
      </c>
      <c r="CJ5121">
        <v>5.9613000000000001E-3</v>
      </c>
      <c r="CK5121">
        <v>7.9614000000000004E-3</v>
      </c>
      <c r="CL5121">
        <v>-2.3925000000000001E-3</v>
      </c>
      <c r="CM5121">
        <v>-4.2833499999999997E-2</v>
      </c>
      <c r="CN5121">
        <v>-6.1643900000000001E-2</v>
      </c>
      <c r="CO5121">
        <v>-4.8654500000000003E-2</v>
      </c>
      <c r="CP5121">
        <v>-5.8078100000000001E-2</v>
      </c>
      <c r="CQ5121">
        <v>-6.0509800000000002E-2</v>
      </c>
      <c r="CR5121">
        <v>-6.8843799999999997E-2</v>
      </c>
      <c r="CS5121">
        <v>-0.1117895</v>
      </c>
      <c r="CT5121">
        <v>-0.11312700000000001</v>
      </c>
      <c r="CU5121">
        <v>0.23921729999999999</v>
      </c>
      <c r="CV5121">
        <v>0.28250839999999999</v>
      </c>
      <c r="CW5121">
        <v>0.29638059999999999</v>
      </c>
      <c r="CX5121">
        <v>0.2178099</v>
      </c>
      <c r="CY5121">
        <v>-0.26804050000000001</v>
      </c>
      <c r="CZ5121">
        <v>-0.23501240000000001</v>
      </c>
      <c r="DA5121">
        <v>-0.17691899999999999</v>
      </c>
      <c r="DB5121">
        <v>-0.1267923</v>
      </c>
      <c r="DC5121">
        <v>-0.10586909999999999</v>
      </c>
      <c r="DD5121">
        <v>-7.6608200000000001E-2</v>
      </c>
      <c r="DE5121">
        <v>-6.1328899999999999E-2</v>
      </c>
      <c r="DF5121">
        <v>-5.1446600000000002E-2</v>
      </c>
      <c r="DG5121">
        <v>-1.6332200000000002E-2</v>
      </c>
      <c r="DH5121">
        <v>1.4365299999999999E-2</v>
      </c>
      <c r="DI5121">
        <v>1.6580999999999999E-2</v>
      </c>
      <c r="DJ5121">
        <v>6.8335999999999996E-3</v>
      </c>
      <c r="DK5121">
        <v>-3.2767600000000001E-2</v>
      </c>
      <c r="DL5121">
        <v>-5.0661100000000001E-2</v>
      </c>
      <c r="DM5121">
        <v>-3.6724899999999998E-2</v>
      </c>
      <c r="DN5121">
        <v>-4.5497599999999999E-2</v>
      </c>
      <c r="DO5121">
        <v>-4.6950100000000002E-2</v>
      </c>
      <c r="DP5121">
        <v>-5.46274E-2</v>
      </c>
      <c r="DQ5121">
        <v>-9.7469299999999995E-2</v>
      </c>
      <c r="DR5121">
        <v>-9.8806000000000005E-2</v>
      </c>
      <c r="DS5121">
        <v>0.25379620000000003</v>
      </c>
      <c r="DT5121">
        <v>0.2972264</v>
      </c>
      <c r="DU5121">
        <v>0.31104500000000002</v>
      </c>
      <c r="DV5121">
        <v>0.23143659999999999</v>
      </c>
      <c r="DW5121">
        <v>-0.25410169999999999</v>
      </c>
      <c r="DX5121">
        <v>-0.22129740000000001</v>
      </c>
      <c r="DY5121">
        <v>-0.16404199999999999</v>
      </c>
      <c r="DZ5121">
        <v>-0.114875</v>
      </c>
      <c r="EA5121">
        <v>-8.7598099999999998E-2</v>
      </c>
      <c r="EB5121">
        <v>-5.9880900000000001E-2</v>
      </c>
      <c r="EC5121">
        <v>-4.6073700000000002E-2</v>
      </c>
      <c r="ED5121">
        <v>-3.7332799999999999E-2</v>
      </c>
      <c r="EE5121">
        <v>-3.3690999999999999E-3</v>
      </c>
      <c r="EF5121">
        <v>2.6499399999999999E-2</v>
      </c>
      <c r="EG5121">
        <v>2.9026199999999999E-2</v>
      </c>
      <c r="EH5121">
        <v>2.0154499999999999E-2</v>
      </c>
      <c r="EI5121">
        <v>-1.8234E-2</v>
      </c>
      <c r="EJ5121">
        <v>-3.4803800000000003E-2</v>
      </c>
      <c r="EK5121">
        <v>-1.9500400000000001E-2</v>
      </c>
      <c r="EL5121">
        <v>-2.7333400000000001E-2</v>
      </c>
      <c r="EM5121">
        <v>-2.7372E-2</v>
      </c>
      <c r="EN5121">
        <v>-3.4101100000000002E-2</v>
      </c>
      <c r="EO5121">
        <v>-7.6793299999999995E-2</v>
      </c>
      <c r="EP5121">
        <v>-7.8128799999999998E-2</v>
      </c>
      <c r="EQ5121">
        <v>0.27484599999999998</v>
      </c>
      <c r="ER5121">
        <v>0.3184767</v>
      </c>
      <c r="ES5121">
        <v>0.33221800000000001</v>
      </c>
      <c r="ET5121">
        <v>0.25111159999999999</v>
      </c>
      <c r="EU5121">
        <v>-0.2339763</v>
      </c>
      <c r="EV5121">
        <v>-0.20149520000000001</v>
      </c>
      <c r="EW5121">
        <v>-0.14544969999999999</v>
      </c>
      <c r="EX5121">
        <v>-9.7668500000000005E-2</v>
      </c>
      <c r="EY5121">
        <v>87.235669999999999</v>
      </c>
      <c r="EZ5121">
        <v>86.298929999999999</v>
      </c>
      <c r="FA5121">
        <v>83.926379999999995</v>
      </c>
      <c r="FB5121">
        <v>83.862179999999995</v>
      </c>
      <c r="FC5121">
        <v>82.925790000000006</v>
      </c>
      <c r="FD5121">
        <v>80.181269999999998</v>
      </c>
      <c r="FE5121">
        <v>78.745350000000002</v>
      </c>
      <c r="FF5121">
        <v>78.320009999999996</v>
      </c>
      <c r="FG5121">
        <v>82.330849999999998</v>
      </c>
      <c r="FH5121">
        <v>87.395039999999995</v>
      </c>
      <c r="FI5121">
        <v>91.895499999999998</v>
      </c>
      <c r="FJ5121">
        <v>94.895849999999996</v>
      </c>
      <c r="FK5121">
        <v>98.768060000000006</v>
      </c>
      <c r="FL5121">
        <v>101.82080000000001</v>
      </c>
      <c r="FM5121">
        <v>104.43729999999999</v>
      </c>
      <c r="FN5121">
        <v>104.7462</v>
      </c>
      <c r="FO5121">
        <v>104.31019999999999</v>
      </c>
      <c r="FP5121">
        <v>102.50190000000001</v>
      </c>
      <c r="FQ5121">
        <v>100.31019999999999</v>
      </c>
      <c r="FR5121">
        <v>96.182550000000006</v>
      </c>
      <c r="FS5121">
        <v>92.863460000000003</v>
      </c>
      <c r="FT5121">
        <v>91.118819999999999</v>
      </c>
      <c r="FU5121">
        <v>87.927539999999993</v>
      </c>
      <c r="FV5121">
        <v>85.671480000000003</v>
      </c>
      <c r="FW5121">
        <v>0.26453670000000001</v>
      </c>
      <c r="FX5121">
        <v>1.37337E-2</v>
      </c>
      <c r="FY5121">
        <v>1.37337E-2</v>
      </c>
      <c r="FZ5121">
        <v>0</v>
      </c>
      <c r="GA5121">
        <v>0</v>
      </c>
    </row>
    <row r="5122" spans="1:183" x14ac:dyDescent="0.3">
      <c r="A5122" t="s">
        <v>52</v>
      </c>
      <c r="B5122" t="s">
        <v>22</v>
      </c>
      <c r="C5122" t="s">
        <v>95</v>
      </c>
      <c r="D5122" s="6" t="s">
        <v>299</v>
      </c>
      <c r="FZ5122">
        <v>0</v>
      </c>
      <c r="GA5122">
        <v>1</v>
      </c>
    </row>
    <row r="5123" spans="1:183" x14ac:dyDescent="0.3">
      <c r="A5123" t="s">
        <v>52</v>
      </c>
      <c r="B5123" t="s">
        <v>22</v>
      </c>
      <c r="C5123" t="s">
        <v>104</v>
      </c>
      <c r="D5123" s="6" t="s">
        <v>299</v>
      </c>
      <c r="FZ5123">
        <v>0</v>
      </c>
      <c r="GA5123">
        <v>1</v>
      </c>
    </row>
    <row r="5124" spans="1:183" x14ac:dyDescent="0.3">
      <c r="A5124" t="s">
        <v>52</v>
      </c>
      <c r="B5124" t="s">
        <v>22</v>
      </c>
      <c r="C5124" t="s">
        <v>94</v>
      </c>
      <c r="D5124" s="6" t="s">
        <v>299</v>
      </c>
      <c r="FZ5124">
        <v>0</v>
      </c>
      <c r="GA5124">
        <v>1</v>
      </c>
    </row>
    <row r="5125" spans="1:183" x14ac:dyDescent="0.3">
      <c r="A5125" t="s">
        <v>52</v>
      </c>
      <c r="B5125" t="s">
        <v>22</v>
      </c>
      <c r="C5125" t="s">
        <v>102</v>
      </c>
      <c r="D5125" s="6" t="s">
        <v>299</v>
      </c>
      <c r="FZ5125">
        <v>0</v>
      </c>
      <c r="GA5125">
        <v>1</v>
      </c>
    </row>
    <row r="5126" spans="1:183" x14ac:dyDescent="0.3">
      <c r="A5126" t="s">
        <v>52</v>
      </c>
      <c r="B5126" t="s">
        <v>22</v>
      </c>
      <c r="C5126" t="s">
        <v>103</v>
      </c>
      <c r="D5126" s="6" t="s">
        <v>299</v>
      </c>
      <c r="FZ5126">
        <v>0</v>
      </c>
      <c r="GA5126">
        <v>1</v>
      </c>
    </row>
    <row r="5127" spans="1:183" x14ac:dyDescent="0.3">
      <c r="A5127" t="s">
        <v>52</v>
      </c>
      <c r="B5127" t="s">
        <v>22</v>
      </c>
      <c r="C5127" t="s">
        <v>108</v>
      </c>
      <c r="D5127" s="6" t="s">
        <v>299</v>
      </c>
      <c r="FZ5127">
        <v>0</v>
      </c>
      <c r="GA5127">
        <v>1</v>
      </c>
    </row>
    <row r="5128" spans="1:183" x14ac:dyDescent="0.3">
      <c r="A5128" t="s">
        <v>52</v>
      </c>
      <c r="B5128" t="s">
        <v>22</v>
      </c>
      <c r="C5128" t="s">
        <v>106</v>
      </c>
      <c r="D5128" s="6" t="s">
        <v>299</v>
      </c>
      <c r="FZ5128">
        <v>0</v>
      </c>
      <c r="GA5128">
        <v>1</v>
      </c>
    </row>
    <row r="5129" spans="1:183" x14ac:dyDescent="0.3">
      <c r="A5129" t="s">
        <v>52</v>
      </c>
      <c r="B5129" t="s">
        <v>22</v>
      </c>
      <c r="C5129" t="s">
        <v>107</v>
      </c>
      <c r="D5129" s="6" t="s">
        <v>299</v>
      </c>
      <c r="FZ5129">
        <v>0</v>
      </c>
      <c r="GA5129">
        <v>1</v>
      </c>
    </row>
    <row r="5130" spans="1:183" x14ac:dyDescent="0.3">
      <c r="A5130" t="s">
        <v>52</v>
      </c>
      <c r="B5130" t="s">
        <v>22</v>
      </c>
      <c r="C5130" t="s">
        <v>97</v>
      </c>
      <c r="D5130" s="6" t="s">
        <v>299</v>
      </c>
      <c r="FZ5130">
        <v>0</v>
      </c>
      <c r="GA5130">
        <v>1</v>
      </c>
    </row>
    <row r="5131" spans="1:183" x14ac:dyDescent="0.3">
      <c r="A5131" t="s">
        <v>52</v>
      </c>
      <c r="B5131" t="s">
        <v>22</v>
      </c>
      <c r="C5131" t="s">
        <v>96</v>
      </c>
      <c r="D5131" s="6" t="s">
        <v>299</v>
      </c>
      <c r="FZ5131">
        <v>0</v>
      </c>
      <c r="GA5131">
        <v>1</v>
      </c>
    </row>
    <row r="5132" spans="1:183" x14ac:dyDescent="0.3">
      <c r="A5132" t="s">
        <v>52</v>
      </c>
      <c r="B5132" t="s">
        <v>22</v>
      </c>
      <c r="C5132" t="s">
        <v>98</v>
      </c>
      <c r="D5132" s="6" t="s">
        <v>299</v>
      </c>
      <c r="FZ5132">
        <v>0</v>
      </c>
      <c r="GA5132">
        <v>1</v>
      </c>
    </row>
    <row r="5133" spans="1:183" x14ac:dyDescent="0.3">
      <c r="A5133" t="s">
        <v>52</v>
      </c>
      <c r="B5133" t="s">
        <v>22</v>
      </c>
      <c r="C5133" t="s">
        <v>105</v>
      </c>
      <c r="D5133" s="6" t="s">
        <v>299</v>
      </c>
      <c r="FZ5133">
        <v>0</v>
      </c>
      <c r="GA5133">
        <v>1</v>
      </c>
    </row>
    <row r="5134" spans="1:183" x14ac:dyDescent="0.3">
      <c r="A5134" t="s">
        <v>52</v>
      </c>
      <c r="B5134" t="s">
        <v>22</v>
      </c>
      <c r="C5134" t="s">
        <v>93</v>
      </c>
      <c r="D5134" s="6" t="s">
        <v>299</v>
      </c>
      <c r="FZ5134">
        <v>0</v>
      </c>
      <c r="GA5134">
        <v>1</v>
      </c>
    </row>
    <row r="5135" spans="1:183" x14ac:dyDescent="0.3">
      <c r="A5135" t="s">
        <v>52</v>
      </c>
      <c r="B5135" t="s">
        <v>22</v>
      </c>
      <c r="C5135" t="s">
        <v>101</v>
      </c>
      <c r="D5135" s="6" t="s">
        <v>299</v>
      </c>
      <c r="FZ5135">
        <v>0</v>
      </c>
      <c r="GA5135">
        <v>1</v>
      </c>
    </row>
    <row r="5136" spans="1:183" x14ac:dyDescent="0.3">
      <c r="A5136" t="s">
        <v>72</v>
      </c>
      <c r="B5136" t="s">
        <v>53</v>
      </c>
      <c r="C5136" t="s">
        <v>99</v>
      </c>
      <c r="D5136" s="6" t="s">
        <v>299</v>
      </c>
      <c r="FZ5136">
        <v>0</v>
      </c>
      <c r="GA5136">
        <v>1</v>
      </c>
    </row>
    <row r="5137" spans="1:183" x14ac:dyDescent="0.3">
      <c r="A5137" t="s">
        <v>72</v>
      </c>
      <c r="B5137" t="s">
        <v>53</v>
      </c>
      <c r="C5137" t="s">
        <v>100</v>
      </c>
      <c r="D5137" s="6" t="s">
        <v>299</v>
      </c>
      <c r="FZ5137">
        <v>0</v>
      </c>
      <c r="GA5137">
        <v>1</v>
      </c>
    </row>
    <row r="5138" spans="1:183" x14ac:dyDescent="0.3">
      <c r="A5138" t="s">
        <v>72</v>
      </c>
      <c r="B5138" t="s">
        <v>53</v>
      </c>
      <c r="C5138" t="s">
        <v>54</v>
      </c>
      <c r="D5138" s="6" t="s">
        <v>299</v>
      </c>
      <c r="E5138" s="46">
        <v>17</v>
      </c>
      <c r="F5138">
        <v>20</v>
      </c>
      <c r="G5138">
        <v>17</v>
      </c>
      <c r="H5138">
        <v>20</v>
      </c>
      <c r="I5138">
        <v>203</v>
      </c>
      <c r="J5138">
        <v>65923</v>
      </c>
      <c r="K5138">
        <v>1.3468519999999999</v>
      </c>
      <c r="L5138">
        <v>1.0693809999999999</v>
      </c>
      <c r="M5138">
        <v>0.97858489999999998</v>
      </c>
      <c r="N5138">
        <v>0.91330009999999995</v>
      </c>
      <c r="O5138">
        <v>0.89839979999999997</v>
      </c>
      <c r="P5138">
        <v>0.93414520000000001</v>
      </c>
      <c r="Q5138">
        <v>0.95755699999999999</v>
      </c>
      <c r="R5138">
        <v>0.95744759999999995</v>
      </c>
      <c r="S5138">
        <v>0.97137660000000003</v>
      </c>
      <c r="T5138">
        <v>0.99614429999999998</v>
      </c>
      <c r="U5138">
        <v>1.0575410000000001</v>
      </c>
      <c r="V5138">
        <v>1.2437180000000001</v>
      </c>
      <c r="W5138">
        <v>1.731781</v>
      </c>
      <c r="X5138">
        <v>2.0690789999999999</v>
      </c>
      <c r="Y5138">
        <v>2.3104369999999999</v>
      </c>
      <c r="Z5138">
        <v>2.5797859999999999</v>
      </c>
      <c r="AA5138">
        <v>2.897195</v>
      </c>
      <c r="AB5138">
        <v>3.2793570000000001</v>
      </c>
      <c r="AC5138">
        <v>3.155662</v>
      </c>
      <c r="AD5138">
        <v>2.8931249999999999</v>
      </c>
      <c r="AE5138">
        <v>2.6528529999999999</v>
      </c>
      <c r="AF5138">
        <v>2.271099</v>
      </c>
      <c r="AG5138">
        <v>1.9645280000000001</v>
      </c>
      <c r="AH5138">
        <v>1.5748040000000001</v>
      </c>
      <c r="AI5138">
        <v>-8.0366000000000007E-2</v>
      </c>
      <c r="AJ5138">
        <v>-0.15038879999999999</v>
      </c>
      <c r="AK5138">
        <v>-6.8911799999999995E-2</v>
      </c>
      <c r="AL5138">
        <v>-3.2988900000000002E-2</v>
      </c>
      <c r="AM5138">
        <v>1.16151E-2</v>
      </c>
      <c r="AN5138">
        <v>7.2369000000000001E-3</v>
      </c>
      <c r="AO5138">
        <v>-4.1047899999999998E-2</v>
      </c>
      <c r="AP5138">
        <v>-2.3587E-2</v>
      </c>
      <c r="AQ5138">
        <v>3.48551E-2</v>
      </c>
      <c r="AR5138">
        <v>-7.5331E-3</v>
      </c>
      <c r="AS5138">
        <v>-0.13577710000000001</v>
      </c>
      <c r="AT5138">
        <v>-0.2039271</v>
      </c>
      <c r="AU5138">
        <v>-7.6458700000000004E-2</v>
      </c>
      <c r="AV5138">
        <v>-0.1058877</v>
      </c>
      <c r="AW5138">
        <v>-0.14110619999999999</v>
      </c>
      <c r="AX5138">
        <v>-0.14440269999999999</v>
      </c>
      <c r="AY5138">
        <v>0.39721469999999998</v>
      </c>
      <c r="AZ5138">
        <v>0.68369659999999999</v>
      </c>
      <c r="BA5138">
        <v>0.43584390000000001</v>
      </c>
      <c r="BB5138">
        <v>0.24845429999999999</v>
      </c>
      <c r="BC5138">
        <v>-0.17664250000000001</v>
      </c>
      <c r="BD5138">
        <v>-0.40853699999999998</v>
      </c>
      <c r="BE5138">
        <v>-0.21172160000000001</v>
      </c>
      <c r="BF5138">
        <v>-0.34473330000000002</v>
      </c>
      <c r="BG5138">
        <v>8.9748999999999992E-3</v>
      </c>
      <c r="BH5138">
        <v>-8.0868499999999996E-2</v>
      </c>
      <c r="BI5138">
        <v>-1.3939E-2</v>
      </c>
      <c r="BJ5138">
        <v>1.47419E-2</v>
      </c>
      <c r="BK5138">
        <v>5.8811599999999999E-2</v>
      </c>
      <c r="BL5138">
        <v>5.6780999999999998E-2</v>
      </c>
      <c r="BM5138">
        <v>1.3338900000000001E-2</v>
      </c>
      <c r="BN5138">
        <v>3.3594199999999998E-2</v>
      </c>
      <c r="BO5138">
        <v>9.9768099999999998E-2</v>
      </c>
      <c r="BP5138">
        <v>5.8476300000000002E-2</v>
      </c>
      <c r="BQ5138">
        <v>-5.9640899999999997E-2</v>
      </c>
      <c r="BR5138">
        <v>-0.1144521</v>
      </c>
      <c r="BS5138">
        <v>2.97626E-2</v>
      </c>
      <c r="BT5138">
        <v>1.5533399999999999E-2</v>
      </c>
      <c r="BU5138">
        <v>-2.1648799999999999E-2</v>
      </c>
      <c r="BV5138">
        <v>-2.75772E-2</v>
      </c>
      <c r="BW5138">
        <v>0.51010650000000002</v>
      </c>
      <c r="BX5138">
        <v>0.80313460000000003</v>
      </c>
      <c r="BY5138">
        <v>0.55115080000000005</v>
      </c>
      <c r="BZ5138">
        <v>0.35206490000000001</v>
      </c>
      <c r="CA5138">
        <v>-6.6193799999999997E-2</v>
      </c>
      <c r="CB5138">
        <v>-0.29617329999999997</v>
      </c>
      <c r="CC5138">
        <v>-0.1070895</v>
      </c>
      <c r="CD5138">
        <v>-0.24705050000000001</v>
      </c>
      <c r="CE5138">
        <v>7.0852100000000001E-2</v>
      </c>
      <c r="CF5138">
        <v>-3.2718999999999998E-2</v>
      </c>
      <c r="CG5138">
        <v>2.4134900000000001E-2</v>
      </c>
      <c r="CH5138">
        <v>4.7800099999999998E-2</v>
      </c>
      <c r="CI5138">
        <v>9.1499800000000006E-2</v>
      </c>
      <c r="CJ5138">
        <v>9.1095099999999998E-2</v>
      </c>
      <c r="CK5138">
        <v>5.1006999999999997E-2</v>
      </c>
      <c r="CL5138">
        <v>7.3197700000000004E-2</v>
      </c>
      <c r="CM5138">
        <v>0.14472660000000001</v>
      </c>
      <c r="CN5138">
        <v>0.1041943</v>
      </c>
      <c r="CO5138">
        <v>-6.9091999999999999E-3</v>
      </c>
      <c r="CP5138">
        <v>-5.2482099999999997E-2</v>
      </c>
      <c r="CQ5138">
        <v>0.1033312</v>
      </c>
      <c r="CR5138">
        <v>9.9629400000000007E-2</v>
      </c>
      <c r="CS5138">
        <v>6.1087099999999998E-2</v>
      </c>
      <c r="CT5138">
        <v>5.33357E-2</v>
      </c>
      <c r="CU5138">
        <v>0.58829500000000001</v>
      </c>
      <c r="CV5138">
        <v>0.88585700000000001</v>
      </c>
      <c r="CW5138">
        <v>0.63101200000000002</v>
      </c>
      <c r="CX5138">
        <v>0.42382530000000002</v>
      </c>
      <c r="CY5138">
        <v>1.03026E-2</v>
      </c>
      <c r="CZ5138">
        <v>-0.21835060000000001</v>
      </c>
      <c r="DA5138">
        <v>-3.4621600000000002E-2</v>
      </c>
      <c r="DB5138">
        <v>-0.17939569999999999</v>
      </c>
      <c r="DC5138">
        <v>0.1327294</v>
      </c>
      <c r="DD5138">
        <v>1.54305E-2</v>
      </c>
      <c r="DE5138">
        <v>6.2208899999999998E-2</v>
      </c>
      <c r="DF5138">
        <v>8.0858299999999994E-2</v>
      </c>
      <c r="DG5138">
        <v>0.12418800000000001</v>
      </c>
      <c r="DH5138">
        <v>0.1254092</v>
      </c>
      <c r="DI5138">
        <v>8.8675199999999996E-2</v>
      </c>
      <c r="DJ5138">
        <v>0.1128012</v>
      </c>
      <c r="DK5138">
        <v>0.1896851</v>
      </c>
      <c r="DL5138">
        <v>0.1499122</v>
      </c>
      <c r="DM5138">
        <v>4.5822500000000002E-2</v>
      </c>
      <c r="DN5138">
        <v>9.4879999999999999E-3</v>
      </c>
      <c r="DO5138">
        <v>0.17689969999999999</v>
      </c>
      <c r="DP5138">
        <v>0.18372530000000001</v>
      </c>
      <c r="DQ5138">
        <v>0.1438229</v>
      </c>
      <c r="DR5138">
        <v>0.1342487</v>
      </c>
      <c r="DS5138">
        <v>0.66648350000000001</v>
      </c>
      <c r="DT5138">
        <v>0.96857939999999998</v>
      </c>
      <c r="DU5138">
        <v>0.71087310000000004</v>
      </c>
      <c r="DV5138">
        <v>0.49558570000000002</v>
      </c>
      <c r="DW5138">
        <v>8.6799100000000004E-2</v>
      </c>
      <c r="DX5138">
        <v>-0.14052790000000001</v>
      </c>
      <c r="DY5138">
        <v>3.7846299999999999E-2</v>
      </c>
      <c r="DZ5138">
        <v>-0.1117409</v>
      </c>
      <c r="EA5138">
        <v>0.2220702</v>
      </c>
      <c r="EB5138">
        <v>8.4950700000000004E-2</v>
      </c>
      <c r="EC5138">
        <v>0.1171817</v>
      </c>
      <c r="ED5138">
        <v>0.12858919999999999</v>
      </c>
      <c r="EE5138">
        <v>0.1713846</v>
      </c>
      <c r="EF5138">
        <v>0.17495340000000001</v>
      </c>
      <c r="EG5138">
        <v>0.14306199999999999</v>
      </c>
      <c r="EH5138">
        <v>0.1699823</v>
      </c>
      <c r="EI5138">
        <v>0.25459809999999999</v>
      </c>
      <c r="EJ5138">
        <v>0.21592169999999999</v>
      </c>
      <c r="EK5138">
        <v>0.12195880000000001</v>
      </c>
      <c r="EL5138">
        <v>9.8962999999999995E-2</v>
      </c>
      <c r="EM5138">
        <v>0.28312100000000001</v>
      </c>
      <c r="EN5138">
        <v>0.30514639999999998</v>
      </c>
      <c r="EO5138">
        <v>0.26328030000000002</v>
      </c>
      <c r="EP5138">
        <v>0.25107410000000002</v>
      </c>
      <c r="EQ5138">
        <v>0.77937529999999999</v>
      </c>
      <c r="ER5138">
        <v>1.088017</v>
      </c>
      <c r="ES5138">
        <v>0.82618000000000003</v>
      </c>
      <c r="ET5138">
        <v>0.59919630000000002</v>
      </c>
      <c r="EU5138">
        <v>0.1972477</v>
      </c>
      <c r="EV5138">
        <v>-2.81642E-2</v>
      </c>
      <c r="EW5138">
        <v>0.14247840000000001</v>
      </c>
      <c r="EX5138">
        <v>-1.40582E-2</v>
      </c>
      <c r="EY5138">
        <v>74.209999999999994</v>
      </c>
      <c r="EZ5138">
        <v>73.375</v>
      </c>
      <c r="FA5138">
        <v>71.62</v>
      </c>
      <c r="FB5138">
        <v>70.62</v>
      </c>
      <c r="FC5138">
        <v>69.33</v>
      </c>
      <c r="FD5138">
        <v>68.704999999999998</v>
      </c>
      <c r="FE5138">
        <v>67.784999999999997</v>
      </c>
      <c r="FF5138">
        <v>68.53</v>
      </c>
      <c r="FG5138">
        <v>72.819999999999993</v>
      </c>
      <c r="FH5138">
        <v>76.444999999999993</v>
      </c>
      <c r="FI5138">
        <v>80.52</v>
      </c>
      <c r="FJ5138">
        <v>83.635000000000005</v>
      </c>
      <c r="FK5138">
        <v>86.405000000000001</v>
      </c>
      <c r="FL5138">
        <v>89.765000000000001</v>
      </c>
      <c r="FM5138">
        <v>90.715000000000003</v>
      </c>
      <c r="FN5138">
        <v>91.35</v>
      </c>
      <c r="FO5138">
        <v>90.905000000000001</v>
      </c>
      <c r="FP5138">
        <v>89.87</v>
      </c>
      <c r="FQ5138">
        <v>84.7</v>
      </c>
      <c r="FR5138">
        <v>79.575000000000003</v>
      </c>
      <c r="FS5138">
        <v>77.284999999999997</v>
      </c>
      <c r="FT5138">
        <v>76.534999999999997</v>
      </c>
      <c r="FU5138">
        <v>74.95</v>
      </c>
      <c r="FV5138">
        <v>74.12</v>
      </c>
      <c r="FW5138">
        <v>1.2679530000000001</v>
      </c>
      <c r="FX5138">
        <v>7.4596099999999999E-2</v>
      </c>
      <c r="FY5138">
        <v>7.4596099999999999E-2</v>
      </c>
      <c r="FZ5138">
        <v>0</v>
      </c>
      <c r="GA5138">
        <v>0</v>
      </c>
    </row>
    <row r="5139" spans="1:183" x14ac:dyDescent="0.3">
      <c r="A5139" t="s">
        <v>72</v>
      </c>
      <c r="B5139" t="s">
        <v>53</v>
      </c>
      <c r="C5139" t="s">
        <v>95</v>
      </c>
      <c r="D5139" s="6" t="s">
        <v>299</v>
      </c>
      <c r="FZ5139">
        <v>0</v>
      </c>
      <c r="GA5139">
        <v>1</v>
      </c>
    </row>
    <row r="5140" spans="1:183" x14ac:dyDescent="0.3">
      <c r="A5140" t="s">
        <v>72</v>
      </c>
      <c r="B5140" t="s">
        <v>53</v>
      </c>
      <c r="C5140" t="s">
        <v>104</v>
      </c>
      <c r="D5140" s="6" t="s">
        <v>299</v>
      </c>
      <c r="FZ5140">
        <v>0</v>
      </c>
      <c r="GA5140">
        <v>1</v>
      </c>
    </row>
    <row r="5141" spans="1:183" x14ac:dyDescent="0.3">
      <c r="A5141" t="s">
        <v>72</v>
      </c>
      <c r="B5141" t="s">
        <v>53</v>
      </c>
      <c r="C5141" t="s">
        <v>94</v>
      </c>
      <c r="D5141" s="6" t="s">
        <v>299</v>
      </c>
      <c r="FZ5141">
        <v>0</v>
      </c>
      <c r="GA5141">
        <v>1</v>
      </c>
    </row>
    <row r="5142" spans="1:183" x14ac:dyDescent="0.3">
      <c r="A5142" t="s">
        <v>72</v>
      </c>
      <c r="B5142" t="s">
        <v>53</v>
      </c>
      <c r="C5142" t="s">
        <v>102</v>
      </c>
      <c r="D5142" s="6" t="s">
        <v>299</v>
      </c>
      <c r="FZ5142">
        <v>0</v>
      </c>
      <c r="GA5142">
        <v>1</v>
      </c>
    </row>
    <row r="5143" spans="1:183" x14ac:dyDescent="0.3">
      <c r="A5143" t="s">
        <v>72</v>
      </c>
      <c r="B5143" t="s">
        <v>53</v>
      </c>
      <c r="C5143" t="s">
        <v>103</v>
      </c>
      <c r="D5143" s="6" t="s">
        <v>299</v>
      </c>
      <c r="FZ5143">
        <v>0</v>
      </c>
      <c r="GA5143">
        <v>1</v>
      </c>
    </row>
    <row r="5144" spans="1:183" x14ac:dyDescent="0.3">
      <c r="A5144" t="s">
        <v>72</v>
      </c>
      <c r="B5144" t="s">
        <v>53</v>
      </c>
      <c r="C5144" t="s">
        <v>108</v>
      </c>
      <c r="D5144" s="6" t="s">
        <v>299</v>
      </c>
      <c r="FZ5144">
        <v>0</v>
      </c>
      <c r="GA5144">
        <v>1</v>
      </c>
    </row>
    <row r="5145" spans="1:183" x14ac:dyDescent="0.3">
      <c r="A5145" t="s">
        <v>72</v>
      </c>
      <c r="B5145" t="s">
        <v>53</v>
      </c>
      <c r="C5145" t="s">
        <v>106</v>
      </c>
      <c r="D5145" s="6" t="s">
        <v>299</v>
      </c>
      <c r="FZ5145">
        <v>0</v>
      </c>
      <c r="GA5145">
        <v>1</v>
      </c>
    </row>
    <row r="5146" spans="1:183" x14ac:dyDescent="0.3">
      <c r="A5146" t="s">
        <v>72</v>
      </c>
      <c r="B5146" t="s">
        <v>53</v>
      </c>
      <c r="C5146" t="s">
        <v>107</v>
      </c>
      <c r="D5146" s="6" t="s">
        <v>299</v>
      </c>
      <c r="FZ5146">
        <v>0</v>
      </c>
      <c r="GA5146">
        <v>1</v>
      </c>
    </row>
    <row r="5147" spans="1:183" x14ac:dyDescent="0.3">
      <c r="A5147" t="s">
        <v>72</v>
      </c>
      <c r="B5147" t="s">
        <v>53</v>
      </c>
      <c r="C5147" t="s">
        <v>97</v>
      </c>
      <c r="D5147" s="6" t="s">
        <v>299</v>
      </c>
      <c r="FZ5147">
        <v>0</v>
      </c>
      <c r="GA5147">
        <v>1</v>
      </c>
    </row>
    <row r="5148" spans="1:183" x14ac:dyDescent="0.3">
      <c r="A5148" t="s">
        <v>72</v>
      </c>
      <c r="B5148" t="s">
        <v>53</v>
      </c>
      <c r="C5148" t="s">
        <v>96</v>
      </c>
      <c r="D5148" s="6" t="s">
        <v>299</v>
      </c>
      <c r="FZ5148">
        <v>0</v>
      </c>
      <c r="GA5148">
        <v>1</v>
      </c>
    </row>
    <row r="5149" spans="1:183" x14ac:dyDescent="0.3">
      <c r="A5149" t="s">
        <v>72</v>
      </c>
      <c r="B5149" t="s">
        <v>53</v>
      </c>
      <c r="C5149" t="s">
        <v>98</v>
      </c>
      <c r="D5149" s="6" t="s">
        <v>299</v>
      </c>
      <c r="FZ5149">
        <v>0</v>
      </c>
      <c r="GA5149">
        <v>1</v>
      </c>
    </row>
    <row r="5150" spans="1:183" x14ac:dyDescent="0.3">
      <c r="A5150" t="s">
        <v>72</v>
      </c>
      <c r="B5150" t="s">
        <v>53</v>
      </c>
      <c r="C5150" t="s">
        <v>105</v>
      </c>
      <c r="D5150" s="6" t="s">
        <v>299</v>
      </c>
      <c r="FZ5150">
        <v>0</v>
      </c>
      <c r="GA5150">
        <v>1</v>
      </c>
    </row>
    <row r="5151" spans="1:183" x14ac:dyDescent="0.3">
      <c r="A5151" t="s">
        <v>72</v>
      </c>
      <c r="B5151" t="s">
        <v>53</v>
      </c>
      <c r="C5151" t="s">
        <v>93</v>
      </c>
      <c r="D5151" s="6" t="s">
        <v>299</v>
      </c>
      <c r="FZ5151">
        <v>0</v>
      </c>
      <c r="GA5151">
        <v>1</v>
      </c>
    </row>
    <row r="5152" spans="1:183" x14ac:dyDescent="0.3">
      <c r="A5152" t="s">
        <v>72</v>
      </c>
      <c r="B5152" t="s">
        <v>53</v>
      </c>
      <c r="C5152" t="s">
        <v>101</v>
      </c>
      <c r="D5152" s="6" t="s">
        <v>299</v>
      </c>
      <c r="FZ5152">
        <v>0</v>
      </c>
      <c r="GA5152">
        <v>1</v>
      </c>
    </row>
    <row r="5153" spans="1:183" x14ac:dyDescent="0.3">
      <c r="A5153" t="s">
        <v>58</v>
      </c>
      <c r="B5153" t="s">
        <v>53</v>
      </c>
      <c r="C5153" t="s">
        <v>99</v>
      </c>
      <c r="D5153" s="6" t="s">
        <v>299</v>
      </c>
      <c r="FZ5153">
        <v>0</v>
      </c>
      <c r="GA5153">
        <v>1</v>
      </c>
    </row>
    <row r="5154" spans="1:183" x14ac:dyDescent="0.3">
      <c r="A5154" t="s">
        <v>58</v>
      </c>
      <c r="B5154" t="s">
        <v>53</v>
      </c>
      <c r="C5154" t="s">
        <v>100</v>
      </c>
      <c r="D5154" s="6" t="s">
        <v>299</v>
      </c>
      <c r="FZ5154">
        <v>0</v>
      </c>
      <c r="GA5154">
        <v>1</v>
      </c>
    </row>
    <row r="5155" spans="1:183" x14ac:dyDescent="0.3">
      <c r="A5155" t="s">
        <v>58</v>
      </c>
      <c r="B5155" t="s">
        <v>53</v>
      </c>
      <c r="C5155" t="s">
        <v>54</v>
      </c>
      <c r="D5155" s="6" t="s">
        <v>299</v>
      </c>
      <c r="E5155" s="46">
        <v>17</v>
      </c>
      <c r="F5155">
        <v>20</v>
      </c>
      <c r="G5155">
        <v>17</v>
      </c>
      <c r="H5155">
        <v>20</v>
      </c>
      <c r="I5155">
        <v>14229</v>
      </c>
      <c r="J5155">
        <v>65923</v>
      </c>
      <c r="K5155">
        <v>1.75125</v>
      </c>
      <c r="L5155">
        <v>1.493976</v>
      </c>
      <c r="M5155">
        <v>1.314073</v>
      </c>
      <c r="N5155">
        <v>1.183735</v>
      </c>
      <c r="O5155">
        <v>1.0656490000000001</v>
      </c>
      <c r="P5155">
        <v>1.0027999999999999</v>
      </c>
      <c r="Q5155">
        <v>0.99918879999999999</v>
      </c>
      <c r="R5155">
        <v>1.021973</v>
      </c>
      <c r="S5155">
        <v>1.0174559999999999</v>
      </c>
      <c r="T5155">
        <v>1.0891249999999999</v>
      </c>
      <c r="U5155">
        <v>1.2269730000000001</v>
      </c>
      <c r="V5155">
        <v>1.446914</v>
      </c>
      <c r="W5155">
        <v>1.7317549999999999</v>
      </c>
      <c r="X5155">
        <v>1.998124</v>
      </c>
      <c r="Y5155">
        <v>2.2600669999999998</v>
      </c>
      <c r="Z5155">
        <v>2.5485989999999998</v>
      </c>
      <c r="AA5155">
        <v>2.7427160000000002</v>
      </c>
      <c r="AB5155">
        <v>2.9168259999999999</v>
      </c>
      <c r="AC5155">
        <v>2.978561</v>
      </c>
      <c r="AD5155">
        <v>2.8110550000000001</v>
      </c>
      <c r="AE5155">
        <v>2.6162209999999999</v>
      </c>
      <c r="AF5155">
        <v>2.4118119999999998</v>
      </c>
      <c r="AG5155">
        <v>2.0691830000000002</v>
      </c>
      <c r="AH5155">
        <v>1.7102250000000001</v>
      </c>
      <c r="AI5155">
        <v>-8.0378000000000005E-2</v>
      </c>
      <c r="AJ5155">
        <v>-6.3940499999999997E-2</v>
      </c>
      <c r="AK5155">
        <v>-2.1790799999999999E-2</v>
      </c>
      <c r="AL5155">
        <v>3.815E-4</v>
      </c>
      <c r="AM5155">
        <v>6.9655999999999997E-3</v>
      </c>
      <c r="AN5155">
        <v>1.3560900000000001E-2</v>
      </c>
      <c r="AO5155">
        <v>6.4179999999999999E-4</v>
      </c>
      <c r="AP5155">
        <v>-1.2378999999999999E-3</v>
      </c>
      <c r="AQ5155">
        <v>-3.5923099999999999E-2</v>
      </c>
      <c r="AR5155">
        <v>-6.2265500000000001E-2</v>
      </c>
      <c r="AS5155">
        <v>-7.6180999999999999E-2</v>
      </c>
      <c r="AT5155">
        <v>-9.6897300000000006E-2</v>
      </c>
      <c r="AU5155">
        <v>-9.9529000000000006E-2</v>
      </c>
      <c r="AV5155">
        <v>-0.12751509999999999</v>
      </c>
      <c r="AW5155">
        <v>-0.1368608</v>
      </c>
      <c r="AX5155">
        <v>-0.1231269</v>
      </c>
      <c r="AY5155">
        <v>0.30841380000000002</v>
      </c>
      <c r="AZ5155">
        <v>0.3765867</v>
      </c>
      <c r="BA5155">
        <v>0.33210400000000001</v>
      </c>
      <c r="BB5155">
        <v>0.2478639</v>
      </c>
      <c r="BC5155">
        <v>-0.25864920000000002</v>
      </c>
      <c r="BD5155">
        <v>-0.27267520000000001</v>
      </c>
      <c r="BE5155">
        <v>-0.1659544</v>
      </c>
      <c r="BF5155">
        <v>-9.5598100000000005E-2</v>
      </c>
      <c r="BG5155">
        <v>-6.8332900000000002E-2</v>
      </c>
      <c r="BH5155">
        <v>-5.2716600000000002E-2</v>
      </c>
      <c r="BI5155">
        <v>-1.1444599999999999E-2</v>
      </c>
      <c r="BJ5155">
        <v>1.0113499999999999E-2</v>
      </c>
      <c r="BK5155">
        <v>1.5611099999999999E-2</v>
      </c>
      <c r="BL5155">
        <v>2.1312999999999999E-2</v>
      </c>
      <c r="BM5155">
        <v>8.0368000000000002E-3</v>
      </c>
      <c r="BN5155">
        <v>6.5415999999999998E-3</v>
      </c>
      <c r="BO5155">
        <v>-2.7599499999999999E-2</v>
      </c>
      <c r="BP5155">
        <v>-5.30879E-2</v>
      </c>
      <c r="BQ5155">
        <v>-6.6373600000000005E-2</v>
      </c>
      <c r="BR5155">
        <v>-8.6190799999999998E-2</v>
      </c>
      <c r="BS5155">
        <v>-8.7877200000000003E-2</v>
      </c>
      <c r="BT5155">
        <v>-0.1151837</v>
      </c>
      <c r="BU5155">
        <v>-0.1241471</v>
      </c>
      <c r="BV5155">
        <v>-0.1100212</v>
      </c>
      <c r="BW5155">
        <v>0.32084679999999999</v>
      </c>
      <c r="BX5155">
        <v>0.38902150000000002</v>
      </c>
      <c r="BY5155">
        <v>0.34434369999999997</v>
      </c>
      <c r="BZ5155">
        <v>0.25945620000000003</v>
      </c>
      <c r="CA5155">
        <v>-0.2463611</v>
      </c>
      <c r="CB5155">
        <v>-0.26054519999999998</v>
      </c>
      <c r="CC5155">
        <v>-0.15445349999999999</v>
      </c>
      <c r="CD5155">
        <v>-8.4791000000000005E-2</v>
      </c>
      <c r="CE5155">
        <v>-5.9990500000000002E-2</v>
      </c>
      <c r="CF5155">
        <v>-4.4942900000000001E-2</v>
      </c>
      <c r="CG5155">
        <v>-4.2789000000000004E-3</v>
      </c>
      <c r="CH5155">
        <v>1.6853799999999999E-2</v>
      </c>
      <c r="CI5155">
        <v>2.1599E-2</v>
      </c>
      <c r="CJ5155">
        <v>2.66821E-2</v>
      </c>
      <c r="CK5155">
        <v>1.31585E-2</v>
      </c>
      <c r="CL5155">
        <v>1.19297E-2</v>
      </c>
      <c r="CM5155">
        <v>-2.1834599999999999E-2</v>
      </c>
      <c r="CN5155">
        <v>-4.6731599999999998E-2</v>
      </c>
      <c r="CO5155">
        <v>-5.9581099999999998E-2</v>
      </c>
      <c r="CP5155">
        <v>-7.8775499999999998E-2</v>
      </c>
      <c r="CQ5155">
        <v>-7.9807100000000006E-2</v>
      </c>
      <c r="CR5155">
        <v>-0.1066429</v>
      </c>
      <c r="CS5155">
        <v>-0.1153416</v>
      </c>
      <c r="CT5155">
        <v>-0.1009442</v>
      </c>
      <c r="CU5155">
        <v>0.32945780000000002</v>
      </c>
      <c r="CV5155">
        <v>0.39763369999999998</v>
      </c>
      <c r="CW5155">
        <v>0.35282089999999999</v>
      </c>
      <c r="CX5155">
        <v>0.26748509999999998</v>
      </c>
      <c r="CY5155">
        <v>-0.23785039999999999</v>
      </c>
      <c r="CZ5155">
        <v>-0.25214389999999998</v>
      </c>
      <c r="DA5155">
        <v>-0.14648800000000001</v>
      </c>
      <c r="DB5155">
        <v>-7.7306E-2</v>
      </c>
      <c r="DC5155">
        <v>-5.1648199999999998E-2</v>
      </c>
      <c r="DD5155">
        <v>-3.7169199999999999E-2</v>
      </c>
      <c r="DE5155">
        <v>2.8866999999999999E-3</v>
      </c>
      <c r="DF5155">
        <v>2.35941E-2</v>
      </c>
      <c r="DG5155">
        <v>2.7586800000000002E-2</v>
      </c>
      <c r="DH5155">
        <v>3.2051200000000002E-2</v>
      </c>
      <c r="DI5155">
        <v>1.82802E-2</v>
      </c>
      <c r="DJ5155">
        <v>1.7317699999999998E-2</v>
      </c>
      <c r="DK5155">
        <v>-1.6069699999999999E-2</v>
      </c>
      <c r="DL5155">
        <v>-4.03752E-2</v>
      </c>
      <c r="DM5155">
        <v>-5.2788500000000002E-2</v>
      </c>
      <c r="DN5155">
        <v>-7.1360199999999999E-2</v>
      </c>
      <c r="DO5155">
        <v>-7.1736999999999995E-2</v>
      </c>
      <c r="DP5155">
        <v>-9.8102200000000001E-2</v>
      </c>
      <c r="DQ5155">
        <v>-0.1065362</v>
      </c>
      <c r="DR5155">
        <v>-9.1867199999999996E-2</v>
      </c>
      <c r="DS5155">
        <v>0.33806890000000001</v>
      </c>
      <c r="DT5155">
        <v>0.406246</v>
      </c>
      <c r="DU5155">
        <v>0.36129810000000001</v>
      </c>
      <c r="DV5155">
        <v>0.27551389999999998</v>
      </c>
      <c r="DW5155">
        <v>-0.22933970000000001</v>
      </c>
      <c r="DX5155">
        <v>-0.24374270000000001</v>
      </c>
      <c r="DY5155">
        <v>-0.1385226</v>
      </c>
      <c r="DZ5155">
        <v>-6.9820999999999994E-2</v>
      </c>
      <c r="EA5155">
        <v>-3.9603100000000002E-2</v>
      </c>
      <c r="EB5155">
        <v>-2.5945200000000002E-2</v>
      </c>
      <c r="EC5155">
        <v>1.3232900000000001E-2</v>
      </c>
      <c r="ED5155">
        <v>3.3326000000000001E-2</v>
      </c>
      <c r="EE5155">
        <v>3.6232300000000002E-2</v>
      </c>
      <c r="EF5155">
        <v>3.98033E-2</v>
      </c>
      <c r="EG5155">
        <v>2.5675199999999999E-2</v>
      </c>
      <c r="EH5155">
        <v>2.50972E-2</v>
      </c>
      <c r="EI5155">
        <v>-7.7460000000000003E-3</v>
      </c>
      <c r="EJ5155">
        <v>-3.1197699999999998E-2</v>
      </c>
      <c r="EK5155">
        <v>-4.2981100000000001E-2</v>
      </c>
      <c r="EL5155">
        <v>-6.0653699999999998E-2</v>
      </c>
      <c r="EM5155">
        <v>-6.0085100000000002E-2</v>
      </c>
      <c r="EN5155">
        <v>-8.5770700000000005E-2</v>
      </c>
      <c r="EO5155">
        <v>-9.3822500000000003E-2</v>
      </c>
      <c r="EP5155">
        <v>-7.8761499999999998E-2</v>
      </c>
      <c r="EQ5155">
        <v>0.35050179999999997</v>
      </c>
      <c r="ER5155">
        <v>0.41868080000000002</v>
      </c>
      <c r="ES5155">
        <v>0.37353769999999997</v>
      </c>
      <c r="ET5155">
        <v>0.28710629999999998</v>
      </c>
      <c r="EU5155">
        <v>-0.21705160000000001</v>
      </c>
      <c r="EV5155">
        <v>-0.2316127</v>
      </c>
      <c r="EW5155">
        <v>-0.12702160000000001</v>
      </c>
      <c r="EX5155">
        <v>-5.9013900000000001E-2</v>
      </c>
      <c r="EY5155">
        <v>75.374480000000005</v>
      </c>
      <c r="EZ5155">
        <v>72.994159999999994</v>
      </c>
      <c r="FA5155">
        <v>72.257170000000002</v>
      </c>
      <c r="FB5155">
        <v>71.742789999999999</v>
      </c>
      <c r="FC5155">
        <v>70.103949999999998</v>
      </c>
      <c r="FD5155">
        <v>69.619540000000001</v>
      </c>
      <c r="FE5155">
        <v>69.07884</v>
      </c>
      <c r="FF5155">
        <v>70.579409999999996</v>
      </c>
      <c r="FG5155">
        <v>75.058970000000002</v>
      </c>
      <c r="FH5155">
        <v>79.677449999999993</v>
      </c>
      <c r="FI5155">
        <v>84.470429999999993</v>
      </c>
      <c r="FJ5155">
        <v>89.332509999999999</v>
      </c>
      <c r="FK5155">
        <v>93.693280000000001</v>
      </c>
      <c r="FL5155">
        <v>98.076329999999999</v>
      </c>
      <c r="FM5155">
        <v>100.9973</v>
      </c>
      <c r="FN5155">
        <v>101.7838</v>
      </c>
      <c r="FO5155">
        <v>99.006129999999999</v>
      </c>
      <c r="FP5155">
        <v>95.044269999999997</v>
      </c>
      <c r="FQ5155">
        <v>88.974069999999998</v>
      </c>
      <c r="FR5155">
        <v>82.873630000000006</v>
      </c>
      <c r="FS5155">
        <v>79.563720000000004</v>
      </c>
      <c r="FT5155">
        <v>77.684030000000007</v>
      </c>
      <c r="FU5155">
        <v>76.230930000000001</v>
      </c>
      <c r="FV5155">
        <v>74.761880000000005</v>
      </c>
      <c r="FW5155">
        <v>0.16593359999999999</v>
      </c>
      <c r="FX5155">
        <v>8.0432000000000003E-3</v>
      </c>
      <c r="FY5155">
        <v>8.0432000000000003E-3</v>
      </c>
      <c r="FZ5155">
        <v>0</v>
      </c>
      <c r="GA5155">
        <v>0</v>
      </c>
    </row>
    <row r="5156" spans="1:183" x14ac:dyDescent="0.3">
      <c r="A5156" t="s">
        <v>58</v>
      </c>
      <c r="B5156" t="s">
        <v>53</v>
      </c>
      <c r="C5156" t="s">
        <v>95</v>
      </c>
      <c r="D5156" s="6" t="s">
        <v>299</v>
      </c>
      <c r="FZ5156">
        <v>0</v>
      </c>
      <c r="GA5156">
        <v>1</v>
      </c>
    </row>
    <row r="5157" spans="1:183" x14ac:dyDescent="0.3">
      <c r="A5157" t="s">
        <v>58</v>
      </c>
      <c r="B5157" t="s">
        <v>53</v>
      </c>
      <c r="C5157" t="s">
        <v>104</v>
      </c>
      <c r="D5157" s="6" t="s">
        <v>299</v>
      </c>
      <c r="FZ5157">
        <v>0</v>
      </c>
      <c r="GA5157">
        <v>1</v>
      </c>
    </row>
    <row r="5158" spans="1:183" x14ac:dyDescent="0.3">
      <c r="A5158" t="s">
        <v>58</v>
      </c>
      <c r="B5158" t="s">
        <v>53</v>
      </c>
      <c r="C5158" t="s">
        <v>94</v>
      </c>
      <c r="D5158" s="6" t="s">
        <v>299</v>
      </c>
      <c r="FZ5158">
        <v>0</v>
      </c>
      <c r="GA5158">
        <v>1</v>
      </c>
    </row>
    <row r="5159" spans="1:183" x14ac:dyDescent="0.3">
      <c r="A5159" t="s">
        <v>58</v>
      </c>
      <c r="B5159" t="s">
        <v>53</v>
      </c>
      <c r="C5159" t="s">
        <v>102</v>
      </c>
      <c r="D5159" s="6" t="s">
        <v>299</v>
      </c>
      <c r="FZ5159">
        <v>0</v>
      </c>
      <c r="GA5159">
        <v>1</v>
      </c>
    </row>
    <row r="5160" spans="1:183" x14ac:dyDescent="0.3">
      <c r="A5160" t="s">
        <v>58</v>
      </c>
      <c r="B5160" t="s">
        <v>53</v>
      </c>
      <c r="C5160" t="s">
        <v>103</v>
      </c>
      <c r="D5160" s="6" t="s">
        <v>299</v>
      </c>
      <c r="FZ5160">
        <v>0</v>
      </c>
      <c r="GA5160">
        <v>1</v>
      </c>
    </row>
    <row r="5161" spans="1:183" x14ac:dyDescent="0.3">
      <c r="A5161" t="s">
        <v>58</v>
      </c>
      <c r="B5161" t="s">
        <v>53</v>
      </c>
      <c r="C5161" t="s">
        <v>108</v>
      </c>
      <c r="D5161" s="6" t="s">
        <v>299</v>
      </c>
      <c r="FZ5161">
        <v>0</v>
      </c>
      <c r="GA5161">
        <v>1</v>
      </c>
    </row>
    <row r="5162" spans="1:183" x14ac:dyDescent="0.3">
      <c r="A5162" t="s">
        <v>58</v>
      </c>
      <c r="B5162" t="s">
        <v>53</v>
      </c>
      <c r="C5162" t="s">
        <v>106</v>
      </c>
      <c r="D5162" s="6" t="s">
        <v>299</v>
      </c>
      <c r="FZ5162">
        <v>0</v>
      </c>
      <c r="GA5162">
        <v>1</v>
      </c>
    </row>
    <row r="5163" spans="1:183" x14ac:dyDescent="0.3">
      <c r="A5163" t="s">
        <v>58</v>
      </c>
      <c r="B5163" t="s">
        <v>53</v>
      </c>
      <c r="C5163" t="s">
        <v>107</v>
      </c>
      <c r="D5163" s="6" t="s">
        <v>299</v>
      </c>
      <c r="FZ5163">
        <v>0</v>
      </c>
      <c r="GA5163">
        <v>1</v>
      </c>
    </row>
    <row r="5164" spans="1:183" x14ac:dyDescent="0.3">
      <c r="A5164" t="s">
        <v>58</v>
      </c>
      <c r="B5164" t="s">
        <v>53</v>
      </c>
      <c r="C5164" t="s">
        <v>97</v>
      </c>
      <c r="D5164" s="6" t="s">
        <v>299</v>
      </c>
      <c r="FZ5164">
        <v>0</v>
      </c>
      <c r="GA5164">
        <v>1</v>
      </c>
    </row>
    <row r="5165" spans="1:183" x14ac:dyDescent="0.3">
      <c r="A5165" t="s">
        <v>58</v>
      </c>
      <c r="B5165" t="s">
        <v>53</v>
      </c>
      <c r="C5165" t="s">
        <v>96</v>
      </c>
      <c r="D5165" s="6" t="s">
        <v>299</v>
      </c>
      <c r="FZ5165">
        <v>0</v>
      </c>
      <c r="GA5165">
        <v>1</v>
      </c>
    </row>
    <row r="5166" spans="1:183" x14ac:dyDescent="0.3">
      <c r="A5166" t="s">
        <v>58</v>
      </c>
      <c r="B5166" t="s">
        <v>53</v>
      </c>
      <c r="C5166" t="s">
        <v>98</v>
      </c>
      <c r="D5166" s="6" t="s">
        <v>299</v>
      </c>
      <c r="FZ5166">
        <v>0</v>
      </c>
      <c r="GA5166">
        <v>1</v>
      </c>
    </row>
    <row r="5167" spans="1:183" x14ac:dyDescent="0.3">
      <c r="A5167" t="s">
        <v>58</v>
      </c>
      <c r="B5167" t="s">
        <v>53</v>
      </c>
      <c r="C5167" t="s">
        <v>105</v>
      </c>
      <c r="D5167" s="6" t="s">
        <v>299</v>
      </c>
      <c r="FZ5167">
        <v>0</v>
      </c>
      <c r="GA5167">
        <v>1</v>
      </c>
    </row>
    <row r="5168" spans="1:183" x14ac:dyDescent="0.3">
      <c r="A5168" t="s">
        <v>58</v>
      </c>
      <c r="B5168" t="s">
        <v>53</v>
      </c>
      <c r="C5168" t="s">
        <v>93</v>
      </c>
      <c r="D5168" s="6" t="s">
        <v>299</v>
      </c>
      <c r="EN5168" s="34"/>
      <c r="FZ5168">
        <v>0</v>
      </c>
      <c r="GA5168">
        <v>1</v>
      </c>
    </row>
    <row r="5169" spans="1:183" x14ac:dyDescent="0.3">
      <c r="A5169" t="s">
        <v>58</v>
      </c>
      <c r="B5169" t="s">
        <v>53</v>
      </c>
      <c r="C5169" t="s">
        <v>101</v>
      </c>
      <c r="D5169" s="6" t="s">
        <v>299</v>
      </c>
      <c r="FZ5169">
        <v>0</v>
      </c>
      <c r="GA5169">
        <v>1</v>
      </c>
    </row>
    <row r="5170" spans="1:183" x14ac:dyDescent="0.3">
      <c r="A5170" t="s">
        <v>59</v>
      </c>
      <c r="B5170" t="s">
        <v>53</v>
      </c>
      <c r="C5170" t="s">
        <v>99</v>
      </c>
      <c r="D5170" s="6" t="s">
        <v>299</v>
      </c>
      <c r="FZ5170">
        <v>0</v>
      </c>
      <c r="GA5170">
        <v>1</v>
      </c>
    </row>
    <row r="5171" spans="1:183" x14ac:dyDescent="0.3">
      <c r="A5171" t="s">
        <v>59</v>
      </c>
      <c r="B5171" t="s">
        <v>53</v>
      </c>
      <c r="C5171" t="s">
        <v>100</v>
      </c>
      <c r="D5171" s="6" t="s">
        <v>299</v>
      </c>
      <c r="FZ5171">
        <v>0</v>
      </c>
      <c r="GA5171">
        <v>1</v>
      </c>
    </row>
    <row r="5172" spans="1:183" x14ac:dyDescent="0.3">
      <c r="A5172" t="s">
        <v>59</v>
      </c>
      <c r="B5172" t="s">
        <v>53</v>
      </c>
      <c r="C5172" t="s">
        <v>54</v>
      </c>
      <c r="D5172" s="6" t="s">
        <v>299</v>
      </c>
      <c r="E5172" s="46">
        <v>17</v>
      </c>
      <c r="F5172">
        <v>20</v>
      </c>
      <c r="G5172">
        <v>17</v>
      </c>
      <c r="H5172">
        <v>20</v>
      </c>
      <c r="I5172">
        <v>11030</v>
      </c>
      <c r="J5172">
        <v>65923</v>
      </c>
      <c r="K5172">
        <v>2.049874</v>
      </c>
      <c r="L5172">
        <v>1.782683</v>
      </c>
      <c r="M5172">
        <v>1.5710839999999999</v>
      </c>
      <c r="N5172">
        <v>1.4146240000000001</v>
      </c>
      <c r="O5172">
        <v>1.3236209999999999</v>
      </c>
      <c r="P5172">
        <v>1.262119</v>
      </c>
      <c r="Q5172">
        <v>1.2363299999999999</v>
      </c>
      <c r="R5172">
        <v>1.1880170000000001</v>
      </c>
      <c r="S5172">
        <v>1.115615</v>
      </c>
      <c r="T5172">
        <v>1.187351</v>
      </c>
      <c r="U5172">
        <v>1.358087</v>
      </c>
      <c r="V5172">
        <v>1.648604</v>
      </c>
      <c r="W5172">
        <v>1.967076</v>
      </c>
      <c r="X5172">
        <v>2.2864110000000002</v>
      </c>
      <c r="Y5172">
        <v>2.6194280000000001</v>
      </c>
      <c r="Z5172">
        <v>2.9620850000000001</v>
      </c>
      <c r="AA5172">
        <v>3.297282</v>
      </c>
      <c r="AB5172">
        <v>3.5701149999999999</v>
      </c>
      <c r="AC5172">
        <v>3.6673420000000001</v>
      </c>
      <c r="AD5172">
        <v>3.516413</v>
      </c>
      <c r="AE5172">
        <v>3.3183470000000002</v>
      </c>
      <c r="AF5172">
        <v>3.0161440000000002</v>
      </c>
      <c r="AG5172">
        <v>2.6015190000000001</v>
      </c>
      <c r="AH5172">
        <v>2.19814</v>
      </c>
      <c r="AI5172">
        <v>-7.7989299999999998E-2</v>
      </c>
      <c r="AJ5172">
        <v>-6.4263299999999995E-2</v>
      </c>
      <c r="AK5172">
        <v>-4.6299399999999998E-2</v>
      </c>
      <c r="AL5172">
        <v>-3.66031E-2</v>
      </c>
      <c r="AM5172">
        <v>-2.09073E-2</v>
      </c>
      <c r="AN5172">
        <v>-2.6282400000000001E-2</v>
      </c>
      <c r="AO5172">
        <v>-3.5590700000000003E-2</v>
      </c>
      <c r="AP5172">
        <v>-2.6987500000000001E-2</v>
      </c>
      <c r="AQ5172">
        <v>-2.4533599999999999E-2</v>
      </c>
      <c r="AR5172">
        <v>-2.3810899999999999E-2</v>
      </c>
      <c r="AS5172">
        <v>-5.2278600000000001E-2</v>
      </c>
      <c r="AT5172">
        <v>-4.6723899999999999E-2</v>
      </c>
      <c r="AU5172">
        <v>-4.2539E-2</v>
      </c>
      <c r="AV5172">
        <v>-4.5823700000000002E-2</v>
      </c>
      <c r="AW5172">
        <v>-7.2665900000000005E-2</v>
      </c>
      <c r="AX5172">
        <v>-7.2190500000000005E-2</v>
      </c>
      <c r="AY5172">
        <v>0.2032571</v>
      </c>
      <c r="AZ5172">
        <v>0.26327790000000001</v>
      </c>
      <c r="BA5172">
        <v>0.27404980000000001</v>
      </c>
      <c r="BB5172">
        <v>0.22696279999999999</v>
      </c>
      <c r="BC5172">
        <v>-0.19815659999999999</v>
      </c>
      <c r="BD5172">
        <v>-0.2166247</v>
      </c>
      <c r="BE5172">
        <v>-0.14656520000000001</v>
      </c>
      <c r="BF5172">
        <v>-9.0688699999999997E-2</v>
      </c>
      <c r="BG5172">
        <v>-6.7876900000000004E-2</v>
      </c>
      <c r="BH5172">
        <v>-5.5038200000000002E-2</v>
      </c>
      <c r="BI5172">
        <v>-3.7876800000000002E-2</v>
      </c>
      <c r="BJ5172">
        <v>-2.8740499999999999E-2</v>
      </c>
      <c r="BK5172">
        <v>-1.3383000000000001E-2</v>
      </c>
      <c r="BL5172">
        <v>-1.9007400000000001E-2</v>
      </c>
      <c r="BM5172">
        <v>-2.8162699999999999E-2</v>
      </c>
      <c r="BN5172">
        <v>-1.89789E-2</v>
      </c>
      <c r="BO5172">
        <v>-1.6068700000000002E-2</v>
      </c>
      <c r="BP5172">
        <v>-1.46702E-2</v>
      </c>
      <c r="BQ5172">
        <v>-4.2376299999999999E-2</v>
      </c>
      <c r="BR5172">
        <v>-3.5982199999999999E-2</v>
      </c>
      <c r="BS5172">
        <v>-3.1226400000000001E-2</v>
      </c>
      <c r="BT5172">
        <v>-3.40665E-2</v>
      </c>
      <c r="BU5172">
        <v>-6.0600000000000001E-2</v>
      </c>
      <c r="BV5172">
        <v>-5.9897899999999997E-2</v>
      </c>
      <c r="BW5172">
        <v>0.2161595</v>
      </c>
      <c r="BX5172">
        <v>0.27642909999999998</v>
      </c>
      <c r="BY5172">
        <v>0.28685490000000002</v>
      </c>
      <c r="BZ5172">
        <v>0.23897550000000001</v>
      </c>
      <c r="CA5172">
        <v>-0.18606610000000001</v>
      </c>
      <c r="CB5172">
        <v>-0.2048912</v>
      </c>
      <c r="CC5172">
        <v>-0.13546849999999999</v>
      </c>
      <c r="CD5172">
        <v>-8.0709699999999995E-2</v>
      </c>
      <c r="CE5172">
        <v>-6.0872999999999997E-2</v>
      </c>
      <c r="CF5172">
        <v>-4.8648900000000002E-2</v>
      </c>
      <c r="CG5172">
        <v>-3.2043299999999997E-2</v>
      </c>
      <c r="CH5172">
        <v>-2.32949E-2</v>
      </c>
      <c r="CI5172">
        <v>-8.1717999999999999E-3</v>
      </c>
      <c r="CJ5172">
        <v>-1.39688E-2</v>
      </c>
      <c r="CK5172">
        <v>-2.30181E-2</v>
      </c>
      <c r="CL5172">
        <v>-1.3432100000000001E-2</v>
      </c>
      <c r="CM5172">
        <v>-1.0206E-2</v>
      </c>
      <c r="CN5172">
        <v>-8.3394000000000003E-3</v>
      </c>
      <c r="CO5172">
        <v>-3.5517899999999998E-2</v>
      </c>
      <c r="CP5172">
        <v>-2.8542600000000001E-2</v>
      </c>
      <c r="CQ5172">
        <v>-2.33914E-2</v>
      </c>
      <c r="CR5172">
        <v>-2.5923499999999999E-2</v>
      </c>
      <c r="CS5172">
        <v>-5.2243199999999997E-2</v>
      </c>
      <c r="CT5172">
        <v>-5.1384100000000002E-2</v>
      </c>
      <c r="CU5172">
        <v>0.22509570000000001</v>
      </c>
      <c r="CV5172">
        <v>0.28553770000000001</v>
      </c>
      <c r="CW5172">
        <v>0.29572359999999998</v>
      </c>
      <c r="CX5172">
        <v>0.2472955</v>
      </c>
      <c r="CY5172">
        <v>-0.1776923</v>
      </c>
      <c r="CZ5172">
        <v>-0.19676469999999999</v>
      </c>
      <c r="DA5172">
        <v>-0.12778300000000001</v>
      </c>
      <c r="DB5172">
        <v>-7.3798299999999997E-2</v>
      </c>
      <c r="DC5172">
        <v>-5.3869199999999999E-2</v>
      </c>
      <c r="DD5172">
        <v>-4.2259699999999997E-2</v>
      </c>
      <c r="DE5172">
        <v>-2.6209900000000001E-2</v>
      </c>
      <c r="DF5172">
        <v>-1.7849299999999999E-2</v>
      </c>
      <c r="DG5172">
        <v>-2.9605E-3</v>
      </c>
      <c r="DH5172">
        <v>-8.9301999999999992E-3</v>
      </c>
      <c r="DI5172">
        <v>-1.78735E-2</v>
      </c>
      <c r="DJ5172">
        <v>-7.8852999999999996E-3</v>
      </c>
      <c r="DK5172">
        <v>-4.3432999999999996E-3</v>
      </c>
      <c r="DL5172">
        <v>-2.0086000000000001E-3</v>
      </c>
      <c r="DM5172">
        <v>-2.8659500000000001E-2</v>
      </c>
      <c r="DN5172">
        <v>-2.1103E-2</v>
      </c>
      <c r="DO5172">
        <v>-1.55563E-2</v>
      </c>
      <c r="DP5172">
        <v>-1.7780500000000001E-2</v>
      </c>
      <c r="DQ5172">
        <v>-4.3886399999999999E-2</v>
      </c>
      <c r="DR5172">
        <v>-4.2870199999999997E-2</v>
      </c>
      <c r="DS5172">
        <v>0.23403180000000001</v>
      </c>
      <c r="DT5172">
        <v>0.29464620000000002</v>
      </c>
      <c r="DU5172">
        <v>0.30459239999999999</v>
      </c>
      <c r="DV5172">
        <v>0.25561539999999999</v>
      </c>
      <c r="DW5172">
        <v>-0.16931850000000001</v>
      </c>
      <c r="DX5172">
        <v>-0.18863820000000001</v>
      </c>
      <c r="DY5172">
        <v>-0.1200975</v>
      </c>
      <c r="DZ5172">
        <v>-6.6886799999999996E-2</v>
      </c>
      <c r="EA5172">
        <v>-4.3756799999999998E-2</v>
      </c>
      <c r="EB5172">
        <v>-3.3034599999999997E-2</v>
      </c>
      <c r="EC5172">
        <v>-1.7787299999999999E-2</v>
      </c>
      <c r="ED5172">
        <v>-9.9866999999999994E-3</v>
      </c>
      <c r="EE5172">
        <v>4.5637999999999998E-3</v>
      </c>
      <c r="EF5172">
        <v>-1.6553E-3</v>
      </c>
      <c r="EG5172">
        <v>-1.04455E-2</v>
      </c>
      <c r="EH5172">
        <v>1.2329999999999999E-4</v>
      </c>
      <c r="EI5172">
        <v>4.1215999999999996E-3</v>
      </c>
      <c r="EJ5172">
        <v>7.1320999999999997E-3</v>
      </c>
      <c r="EK5172">
        <v>-1.8757200000000002E-2</v>
      </c>
      <c r="EL5172">
        <v>-1.03613E-2</v>
      </c>
      <c r="EM5172">
        <v>-4.2437999999999998E-3</v>
      </c>
      <c r="EN5172">
        <v>-6.0232999999999997E-3</v>
      </c>
      <c r="EO5172">
        <v>-3.1820500000000002E-2</v>
      </c>
      <c r="EP5172">
        <v>-3.05776E-2</v>
      </c>
      <c r="EQ5172">
        <v>0.24693419999999999</v>
      </c>
      <c r="ER5172">
        <v>0.3077974</v>
      </c>
      <c r="ES5172">
        <v>0.3173975</v>
      </c>
      <c r="ET5172">
        <v>0.26762809999999998</v>
      </c>
      <c r="EU5172">
        <v>-0.15722800000000001</v>
      </c>
      <c r="EV5172">
        <v>-0.1769048</v>
      </c>
      <c r="EW5172">
        <v>-0.1090009</v>
      </c>
      <c r="EX5172">
        <v>-5.6907800000000001E-2</v>
      </c>
      <c r="EY5172">
        <v>94.14</v>
      </c>
      <c r="EZ5172">
        <v>91.049880000000002</v>
      </c>
      <c r="FA5172">
        <v>87.736999999999995</v>
      </c>
      <c r="FB5172">
        <v>86.45975</v>
      </c>
      <c r="FC5172">
        <v>84.632390000000001</v>
      </c>
      <c r="FD5172">
        <v>82.111260000000001</v>
      </c>
      <c r="FE5172">
        <v>81.467590000000001</v>
      </c>
      <c r="FF5172">
        <v>81.018889999999999</v>
      </c>
      <c r="FG5172">
        <v>85.055700000000002</v>
      </c>
      <c r="FH5172">
        <v>91.332949999999997</v>
      </c>
      <c r="FI5172">
        <v>97.516639999999995</v>
      </c>
      <c r="FJ5172">
        <v>101.7794</v>
      </c>
      <c r="FK5172">
        <v>105.3295</v>
      </c>
      <c r="FL5172">
        <v>107.4653</v>
      </c>
      <c r="FM5172">
        <v>108.6947</v>
      </c>
      <c r="FN5172">
        <v>110.414</v>
      </c>
      <c r="FO5172">
        <v>110.7704</v>
      </c>
      <c r="FP5172">
        <v>109.23480000000001</v>
      </c>
      <c r="FQ5172">
        <v>106.7704</v>
      </c>
      <c r="FR5172">
        <v>102.7414</v>
      </c>
      <c r="FS5172">
        <v>100.0899</v>
      </c>
      <c r="FT5172">
        <v>98.147840000000002</v>
      </c>
      <c r="FU5172">
        <v>95.94623</v>
      </c>
      <c r="FV5172">
        <v>91.362750000000005</v>
      </c>
      <c r="FW5172">
        <v>0.15250929999999999</v>
      </c>
      <c r="FX5172">
        <v>8.4031999999999996E-3</v>
      </c>
      <c r="FY5172">
        <v>8.4031999999999996E-3</v>
      </c>
      <c r="FZ5172">
        <v>0</v>
      </c>
      <c r="GA5172">
        <v>0</v>
      </c>
    </row>
    <row r="5173" spans="1:183" x14ac:dyDescent="0.3">
      <c r="A5173" t="s">
        <v>59</v>
      </c>
      <c r="B5173" t="s">
        <v>53</v>
      </c>
      <c r="C5173" t="s">
        <v>95</v>
      </c>
      <c r="D5173" s="6" t="s">
        <v>299</v>
      </c>
      <c r="FZ5173">
        <v>0</v>
      </c>
      <c r="GA5173">
        <v>1</v>
      </c>
    </row>
    <row r="5174" spans="1:183" x14ac:dyDescent="0.3">
      <c r="A5174" t="s">
        <v>59</v>
      </c>
      <c r="B5174" t="s">
        <v>53</v>
      </c>
      <c r="C5174" t="s">
        <v>104</v>
      </c>
      <c r="D5174" s="6" t="s">
        <v>299</v>
      </c>
      <c r="FZ5174">
        <v>0</v>
      </c>
      <c r="GA5174">
        <v>1</v>
      </c>
    </row>
    <row r="5175" spans="1:183" x14ac:dyDescent="0.3">
      <c r="A5175" t="s">
        <v>59</v>
      </c>
      <c r="B5175" t="s">
        <v>53</v>
      </c>
      <c r="C5175" t="s">
        <v>94</v>
      </c>
      <c r="D5175" s="6" t="s">
        <v>299</v>
      </c>
      <c r="FZ5175">
        <v>0</v>
      </c>
      <c r="GA5175">
        <v>1</v>
      </c>
    </row>
    <row r="5176" spans="1:183" x14ac:dyDescent="0.3">
      <c r="A5176" t="s">
        <v>59</v>
      </c>
      <c r="B5176" t="s">
        <v>53</v>
      </c>
      <c r="C5176" t="s">
        <v>102</v>
      </c>
      <c r="D5176" s="6" t="s">
        <v>299</v>
      </c>
      <c r="FZ5176">
        <v>0</v>
      </c>
      <c r="GA5176">
        <v>1</v>
      </c>
    </row>
    <row r="5177" spans="1:183" x14ac:dyDescent="0.3">
      <c r="A5177" t="s">
        <v>59</v>
      </c>
      <c r="B5177" t="s">
        <v>53</v>
      </c>
      <c r="C5177" t="s">
        <v>103</v>
      </c>
      <c r="D5177" s="6" t="s">
        <v>299</v>
      </c>
      <c r="FZ5177">
        <v>0</v>
      </c>
      <c r="GA5177">
        <v>1</v>
      </c>
    </row>
    <row r="5178" spans="1:183" x14ac:dyDescent="0.3">
      <c r="A5178" t="s">
        <v>59</v>
      </c>
      <c r="B5178" t="s">
        <v>53</v>
      </c>
      <c r="C5178" t="s">
        <v>108</v>
      </c>
      <c r="D5178" s="6" t="s">
        <v>299</v>
      </c>
      <c r="FZ5178">
        <v>0</v>
      </c>
      <c r="GA5178">
        <v>1</v>
      </c>
    </row>
    <row r="5179" spans="1:183" x14ac:dyDescent="0.3">
      <c r="A5179" t="s">
        <v>59</v>
      </c>
      <c r="B5179" t="s">
        <v>53</v>
      </c>
      <c r="C5179" t="s">
        <v>106</v>
      </c>
      <c r="D5179" s="6" t="s">
        <v>299</v>
      </c>
      <c r="FZ5179">
        <v>0</v>
      </c>
      <c r="GA5179">
        <v>1</v>
      </c>
    </row>
    <row r="5180" spans="1:183" x14ac:dyDescent="0.3">
      <c r="A5180" t="s">
        <v>59</v>
      </c>
      <c r="B5180" t="s">
        <v>53</v>
      </c>
      <c r="C5180" t="s">
        <v>107</v>
      </c>
      <c r="D5180" s="6" t="s">
        <v>299</v>
      </c>
      <c r="FZ5180">
        <v>0</v>
      </c>
      <c r="GA5180">
        <v>1</v>
      </c>
    </row>
    <row r="5181" spans="1:183" x14ac:dyDescent="0.3">
      <c r="A5181" t="s">
        <v>59</v>
      </c>
      <c r="B5181" t="s">
        <v>53</v>
      </c>
      <c r="C5181" t="s">
        <v>97</v>
      </c>
      <c r="D5181" s="6" t="s">
        <v>299</v>
      </c>
      <c r="FZ5181">
        <v>0</v>
      </c>
      <c r="GA5181">
        <v>1</v>
      </c>
    </row>
    <row r="5182" spans="1:183" x14ac:dyDescent="0.3">
      <c r="A5182" t="s">
        <v>59</v>
      </c>
      <c r="B5182" t="s">
        <v>53</v>
      </c>
      <c r="C5182" t="s">
        <v>96</v>
      </c>
      <c r="D5182" s="6" t="s">
        <v>299</v>
      </c>
      <c r="FZ5182">
        <v>0</v>
      </c>
      <c r="GA5182">
        <v>1</v>
      </c>
    </row>
    <row r="5183" spans="1:183" x14ac:dyDescent="0.3">
      <c r="A5183" t="s">
        <v>59</v>
      </c>
      <c r="B5183" t="s">
        <v>53</v>
      </c>
      <c r="C5183" t="s">
        <v>98</v>
      </c>
      <c r="D5183" s="6" t="s">
        <v>299</v>
      </c>
      <c r="FZ5183">
        <v>0</v>
      </c>
      <c r="GA5183">
        <v>1</v>
      </c>
    </row>
    <row r="5184" spans="1:183" x14ac:dyDescent="0.3">
      <c r="A5184" t="s">
        <v>59</v>
      </c>
      <c r="B5184" t="s">
        <v>53</v>
      </c>
      <c r="C5184" t="s">
        <v>105</v>
      </c>
      <c r="D5184" s="6" t="s">
        <v>299</v>
      </c>
      <c r="FZ5184">
        <v>0</v>
      </c>
      <c r="GA5184">
        <v>1</v>
      </c>
    </row>
    <row r="5185" spans="1:183" x14ac:dyDescent="0.3">
      <c r="A5185" t="s">
        <v>59</v>
      </c>
      <c r="B5185" t="s">
        <v>53</v>
      </c>
      <c r="C5185" t="s">
        <v>93</v>
      </c>
      <c r="D5185" s="6" t="s">
        <v>299</v>
      </c>
      <c r="FZ5185">
        <v>0</v>
      </c>
      <c r="GA5185">
        <v>1</v>
      </c>
    </row>
    <row r="5186" spans="1:183" x14ac:dyDescent="0.3">
      <c r="A5186" t="s">
        <v>59</v>
      </c>
      <c r="B5186" t="s">
        <v>53</v>
      </c>
      <c r="C5186" t="s">
        <v>101</v>
      </c>
      <c r="D5186" s="6" t="s">
        <v>299</v>
      </c>
      <c r="FZ5186">
        <v>0</v>
      </c>
      <c r="GA5186">
        <v>1</v>
      </c>
    </row>
    <row r="5187" spans="1:183" x14ac:dyDescent="0.3">
      <c r="A5187" t="s">
        <v>60</v>
      </c>
      <c r="B5187" t="s">
        <v>53</v>
      </c>
      <c r="C5187" t="s">
        <v>99</v>
      </c>
      <c r="D5187" s="6" t="s">
        <v>299</v>
      </c>
      <c r="FZ5187">
        <v>0</v>
      </c>
      <c r="GA5187">
        <v>1</v>
      </c>
    </row>
    <row r="5188" spans="1:183" x14ac:dyDescent="0.3">
      <c r="A5188" t="s">
        <v>60</v>
      </c>
      <c r="B5188" t="s">
        <v>53</v>
      </c>
      <c r="C5188" t="s">
        <v>100</v>
      </c>
      <c r="D5188" s="6" t="s">
        <v>299</v>
      </c>
      <c r="FZ5188">
        <v>0</v>
      </c>
      <c r="GA5188">
        <v>1</v>
      </c>
    </row>
    <row r="5189" spans="1:183" x14ac:dyDescent="0.3">
      <c r="A5189" t="s">
        <v>60</v>
      </c>
      <c r="B5189" t="s">
        <v>53</v>
      </c>
      <c r="C5189" t="s">
        <v>54</v>
      </c>
      <c r="D5189" s="6" t="s">
        <v>299</v>
      </c>
      <c r="FZ5189">
        <v>0</v>
      </c>
      <c r="GA5189">
        <v>1</v>
      </c>
    </row>
    <row r="5190" spans="1:183" x14ac:dyDescent="0.3">
      <c r="A5190" t="s">
        <v>60</v>
      </c>
      <c r="B5190" t="s">
        <v>53</v>
      </c>
      <c r="C5190" t="s">
        <v>95</v>
      </c>
      <c r="D5190" s="6" t="s">
        <v>299</v>
      </c>
      <c r="FZ5190">
        <v>0</v>
      </c>
      <c r="GA5190">
        <v>1</v>
      </c>
    </row>
    <row r="5191" spans="1:183" x14ac:dyDescent="0.3">
      <c r="A5191" t="s">
        <v>60</v>
      </c>
      <c r="B5191" t="s">
        <v>53</v>
      </c>
      <c r="C5191" t="s">
        <v>104</v>
      </c>
      <c r="D5191" s="6" t="s">
        <v>299</v>
      </c>
      <c r="FZ5191">
        <v>0</v>
      </c>
      <c r="GA5191">
        <v>1</v>
      </c>
    </row>
    <row r="5192" spans="1:183" x14ac:dyDescent="0.3">
      <c r="A5192" t="s">
        <v>60</v>
      </c>
      <c r="B5192" t="s">
        <v>53</v>
      </c>
      <c r="C5192" t="s">
        <v>94</v>
      </c>
      <c r="D5192" s="6" t="s">
        <v>299</v>
      </c>
      <c r="FZ5192">
        <v>0</v>
      </c>
      <c r="GA5192">
        <v>1</v>
      </c>
    </row>
    <row r="5193" spans="1:183" x14ac:dyDescent="0.3">
      <c r="A5193" t="s">
        <v>60</v>
      </c>
      <c r="B5193" t="s">
        <v>53</v>
      </c>
      <c r="C5193" t="s">
        <v>102</v>
      </c>
      <c r="D5193" s="6" t="s">
        <v>299</v>
      </c>
      <c r="FZ5193">
        <v>0</v>
      </c>
      <c r="GA5193">
        <v>1</v>
      </c>
    </row>
    <row r="5194" spans="1:183" x14ac:dyDescent="0.3">
      <c r="A5194" t="s">
        <v>60</v>
      </c>
      <c r="B5194" t="s">
        <v>53</v>
      </c>
      <c r="C5194" t="s">
        <v>103</v>
      </c>
      <c r="D5194" s="6" t="s">
        <v>299</v>
      </c>
      <c r="FZ5194">
        <v>0</v>
      </c>
      <c r="GA5194">
        <v>1</v>
      </c>
    </row>
    <row r="5195" spans="1:183" x14ac:dyDescent="0.3">
      <c r="A5195" t="s">
        <v>60</v>
      </c>
      <c r="B5195" t="s">
        <v>53</v>
      </c>
      <c r="C5195" t="s">
        <v>108</v>
      </c>
      <c r="D5195" s="6" t="s">
        <v>299</v>
      </c>
      <c r="FZ5195">
        <v>0</v>
      </c>
      <c r="GA5195">
        <v>1</v>
      </c>
    </row>
    <row r="5196" spans="1:183" x14ac:dyDescent="0.3">
      <c r="A5196" t="s">
        <v>60</v>
      </c>
      <c r="B5196" t="s">
        <v>53</v>
      </c>
      <c r="C5196" t="s">
        <v>106</v>
      </c>
      <c r="D5196" s="6" t="s">
        <v>299</v>
      </c>
      <c r="FZ5196">
        <v>0</v>
      </c>
      <c r="GA5196">
        <v>1</v>
      </c>
    </row>
    <row r="5197" spans="1:183" x14ac:dyDescent="0.3">
      <c r="A5197" t="s">
        <v>60</v>
      </c>
      <c r="B5197" t="s">
        <v>53</v>
      </c>
      <c r="C5197" t="s">
        <v>107</v>
      </c>
      <c r="D5197" s="6" t="s">
        <v>299</v>
      </c>
      <c r="FZ5197">
        <v>0</v>
      </c>
      <c r="GA5197">
        <v>1</v>
      </c>
    </row>
    <row r="5198" spans="1:183" x14ac:dyDescent="0.3">
      <c r="A5198" t="s">
        <v>60</v>
      </c>
      <c r="B5198" t="s">
        <v>53</v>
      </c>
      <c r="C5198" t="s">
        <v>97</v>
      </c>
      <c r="D5198" s="6" t="s">
        <v>299</v>
      </c>
      <c r="FZ5198">
        <v>0</v>
      </c>
      <c r="GA5198">
        <v>1</v>
      </c>
    </row>
    <row r="5199" spans="1:183" x14ac:dyDescent="0.3">
      <c r="A5199" t="s">
        <v>60</v>
      </c>
      <c r="B5199" t="s">
        <v>53</v>
      </c>
      <c r="C5199" t="s">
        <v>96</v>
      </c>
      <c r="D5199" s="6" t="s">
        <v>299</v>
      </c>
      <c r="FZ5199">
        <v>0</v>
      </c>
      <c r="GA5199">
        <v>1</v>
      </c>
    </row>
    <row r="5200" spans="1:183" x14ac:dyDescent="0.3">
      <c r="A5200" t="s">
        <v>60</v>
      </c>
      <c r="B5200" t="s">
        <v>53</v>
      </c>
      <c r="C5200" t="s">
        <v>98</v>
      </c>
      <c r="D5200" s="6" t="s">
        <v>299</v>
      </c>
      <c r="FZ5200">
        <v>0</v>
      </c>
      <c r="GA5200">
        <v>1</v>
      </c>
    </row>
    <row r="5201" spans="1:183" x14ac:dyDescent="0.3">
      <c r="A5201" t="s">
        <v>60</v>
      </c>
      <c r="B5201" t="s">
        <v>53</v>
      </c>
      <c r="C5201" t="s">
        <v>105</v>
      </c>
      <c r="D5201" s="6" t="s">
        <v>299</v>
      </c>
      <c r="FZ5201">
        <v>0</v>
      </c>
      <c r="GA5201">
        <v>1</v>
      </c>
    </row>
    <row r="5202" spans="1:183" x14ac:dyDescent="0.3">
      <c r="A5202" t="s">
        <v>60</v>
      </c>
      <c r="B5202" t="s">
        <v>53</v>
      </c>
      <c r="C5202" t="s">
        <v>93</v>
      </c>
      <c r="D5202" s="6" t="s">
        <v>299</v>
      </c>
      <c r="FZ5202">
        <v>0</v>
      </c>
      <c r="GA5202">
        <v>1</v>
      </c>
    </row>
    <row r="5203" spans="1:183" x14ac:dyDescent="0.3">
      <c r="A5203" t="s">
        <v>60</v>
      </c>
      <c r="B5203" t="s">
        <v>53</v>
      </c>
      <c r="C5203" t="s">
        <v>101</v>
      </c>
      <c r="D5203" s="6" t="s">
        <v>299</v>
      </c>
      <c r="FZ5203">
        <v>0</v>
      </c>
      <c r="GA5203">
        <v>1</v>
      </c>
    </row>
    <row r="5204" spans="1:183" x14ac:dyDescent="0.3">
      <c r="A5204" t="s">
        <v>61</v>
      </c>
      <c r="B5204" t="s">
        <v>53</v>
      </c>
      <c r="C5204" t="s">
        <v>99</v>
      </c>
      <c r="D5204" s="6" t="s">
        <v>299</v>
      </c>
      <c r="FZ5204">
        <v>0</v>
      </c>
      <c r="GA5204">
        <v>1</v>
      </c>
    </row>
    <row r="5205" spans="1:183" x14ac:dyDescent="0.3">
      <c r="A5205" t="s">
        <v>61</v>
      </c>
      <c r="B5205" t="s">
        <v>53</v>
      </c>
      <c r="C5205" t="s">
        <v>100</v>
      </c>
      <c r="D5205" s="6" t="s">
        <v>299</v>
      </c>
      <c r="FZ5205">
        <v>0</v>
      </c>
      <c r="GA5205">
        <v>1</v>
      </c>
    </row>
    <row r="5206" spans="1:183" x14ac:dyDescent="0.3">
      <c r="A5206" t="s">
        <v>61</v>
      </c>
      <c r="B5206" t="s">
        <v>53</v>
      </c>
      <c r="C5206" t="s">
        <v>54</v>
      </c>
      <c r="D5206" s="6" t="s">
        <v>299</v>
      </c>
      <c r="E5206" s="46">
        <v>17</v>
      </c>
      <c r="F5206">
        <v>20</v>
      </c>
      <c r="G5206">
        <v>17</v>
      </c>
      <c r="H5206">
        <v>20</v>
      </c>
      <c r="I5206">
        <v>3183</v>
      </c>
      <c r="J5206">
        <v>65923</v>
      </c>
      <c r="K5206">
        <v>2.3224999999999998</v>
      </c>
      <c r="L5206">
        <v>2.0689299999999999</v>
      </c>
      <c r="M5206">
        <v>1.8142020000000001</v>
      </c>
      <c r="N5206">
        <v>1.634916</v>
      </c>
      <c r="O5206">
        <v>1.507385</v>
      </c>
      <c r="P5206">
        <v>1.421624</v>
      </c>
      <c r="Q5206">
        <v>1.351181</v>
      </c>
      <c r="R5206">
        <v>1.2273849999999999</v>
      </c>
      <c r="S5206">
        <v>1.1315109999999999</v>
      </c>
      <c r="T5206">
        <v>1.2204539999999999</v>
      </c>
      <c r="U5206">
        <v>1.4314640000000001</v>
      </c>
      <c r="V5206">
        <v>1.6974629999999999</v>
      </c>
      <c r="W5206">
        <v>1.985031</v>
      </c>
      <c r="X5206">
        <v>2.2672129999999999</v>
      </c>
      <c r="Y5206">
        <v>2.6245989999999999</v>
      </c>
      <c r="Z5206">
        <v>3.0196239999999999</v>
      </c>
      <c r="AA5206">
        <v>3.369513</v>
      </c>
      <c r="AB5206">
        <v>3.7053759999999998</v>
      </c>
      <c r="AC5206">
        <v>3.8677199999999998</v>
      </c>
      <c r="AD5206">
        <v>3.7365840000000001</v>
      </c>
      <c r="AE5206">
        <v>3.520635</v>
      </c>
      <c r="AF5206">
        <v>3.2373259999999999</v>
      </c>
      <c r="AG5206">
        <v>2.922275</v>
      </c>
      <c r="AH5206">
        <v>2.5546880000000001</v>
      </c>
      <c r="AI5206">
        <v>-0.15564710000000001</v>
      </c>
      <c r="AJ5206">
        <v>-0.1097902</v>
      </c>
      <c r="AK5206">
        <v>-0.1134641</v>
      </c>
      <c r="AL5206">
        <v>-0.1044587</v>
      </c>
      <c r="AM5206">
        <v>-7.9930100000000004E-2</v>
      </c>
      <c r="AN5206">
        <v>-5.1829800000000002E-2</v>
      </c>
      <c r="AO5206">
        <v>-6.6436599999999998E-2</v>
      </c>
      <c r="AP5206">
        <v>-5.4234299999999999E-2</v>
      </c>
      <c r="AQ5206">
        <v>-9.6782000000000007E-2</v>
      </c>
      <c r="AR5206">
        <v>-5.5878900000000002E-2</v>
      </c>
      <c r="AS5206">
        <v>-5.2871599999999998E-2</v>
      </c>
      <c r="AT5206">
        <v>-5.5249300000000001E-2</v>
      </c>
      <c r="AU5206">
        <v>-7.8806200000000007E-2</v>
      </c>
      <c r="AV5206">
        <v>-9.7743399999999994E-2</v>
      </c>
      <c r="AW5206">
        <v>-0.1059234</v>
      </c>
      <c r="AX5206">
        <v>-0.1165689</v>
      </c>
      <c r="AY5206">
        <v>0.3610276</v>
      </c>
      <c r="AZ5206">
        <v>0.52838560000000001</v>
      </c>
      <c r="BA5206">
        <v>0.4831976</v>
      </c>
      <c r="BB5206">
        <v>0.4036189</v>
      </c>
      <c r="BC5206">
        <v>-0.42566959999999998</v>
      </c>
      <c r="BD5206">
        <v>-0.43133660000000001</v>
      </c>
      <c r="BE5206">
        <v>-0.27457530000000002</v>
      </c>
      <c r="BF5206">
        <v>-0.15744610000000001</v>
      </c>
      <c r="BG5206">
        <v>-0.1377131</v>
      </c>
      <c r="BH5206">
        <v>-9.33417E-2</v>
      </c>
      <c r="BI5206">
        <v>-9.8326200000000002E-2</v>
      </c>
      <c r="BJ5206">
        <v>-9.0188000000000004E-2</v>
      </c>
      <c r="BK5206">
        <v>-6.6683800000000001E-2</v>
      </c>
      <c r="BL5206">
        <v>-3.93803E-2</v>
      </c>
      <c r="BM5206">
        <v>-5.3923400000000003E-2</v>
      </c>
      <c r="BN5206">
        <v>-4.1375500000000003E-2</v>
      </c>
      <c r="BO5206">
        <v>-8.2954100000000003E-2</v>
      </c>
      <c r="BP5206">
        <v>-4.1126599999999999E-2</v>
      </c>
      <c r="BQ5206">
        <v>-3.6004300000000003E-2</v>
      </c>
      <c r="BR5206">
        <v>-3.6885399999999999E-2</v>
      </c>
      <c r="BS5206">
        <v>-5.9889499999999998E-2</v>
      </c>
      <c r="BT5206">
        <v>-7.7877600000000005E-2</v>
      </c>
      <c r="BU5206">
        <v>-8.5718600000000006E-2</v>
      </c>
      <c r="BV5206">
        <v>-9.6067700000000006E-2</v>
      </c>
      <c r="BW5206">
        <v>0.38287169999999998</v>
      </c>
      <c r="BX5206">
        <v>0.55125290000000005</v>
      </c>
      <c r="BY5206">
        <v>0.50546639999999998</v>
      </c>
      <c r="BZ5206">
        <v>0.42441240000000002</v>
      </c>
      <c r="CA5206">
        <v>-0.40434579999999998</v>
      </c>
      <c r="CB5206">
        <v>-0.41103630000000002</v>
      </c>
      <c r="CC5206">
        <v>-0.25493080000000001</v>
      </c>
      <c r="CD5206">
        <v>-0.13960690000000001</v>
      </c>
      <c r="CE5206">
        <v>-0.12529209999999999</v>
      </c>
      <c r="CF5206">
        <v>-8.1949499999999995E-2</v>
      </c>
      <c r="CG5206">
        <v>-8.7841699999999995E-2</v>
      </c>
      <c r="CH5206">
        <v>-8.0304200000000006E-2</v>
      </c>
      <c r="CI5206">
        <v>-5.7509400000000002E-2</v>
      </c>
      <c r="CJ5206">
        <v>-3.0757799999999998E-2</v>
      </c>
      <c r="CK5206">
        <v>-4.5256900000000003E-2</v>
      </c>
      <c r="CL5206">
        <v>-3.2469600000000001E-2</v>
      </c>
      <c r="CM5206">
        <v>-7.3376899999999995E-2</v>
      </c>
      <c r="CN5206">
        <v>-3.0909099999999998E-2</v>
      </c>
      <c r="CO5206">
        <v>-2.4322099999999999E-2</v>
      </c>
      <c r="CP5206">
        <v>-2.4166699999999999E-2</v>
      </c>
      <c r="CQ5206">
        <v>-4.6787799999999997E-2</v>
      </c>
      <c r="CR5206">
        <v>-6.4118599999999998E-2</v>
      </c>
      <c r="CS5206">
        <v>-7.1724800000000005E-2</v>
      </c>
      <c r="CT5206">
        <v>-8.1868700000000003E-2</v>
      </c>
      <c r="CU5206">
        <v>0.39800089999999999</v>
      </c>
      <c r="CV5206">
        <v>0.56709069999999995</v>
      </c>
      <c r="CW5206">
        <v>0.52088970000000001</v>
      </c>
      <c r="CX5206">
        <v>0.43881389999999998</v>
      </c>
      <c r="CY5206">
        <v>-0.3895769</v>
      </c>
      <c r="CZ5206">
        <v>-0.39697640000000001</v>
      </c>
      <c r="DA5206">
        <v>-0.24132509999999999</v>
      </c>
      <c r="DB5206">
        <v>-0.12725149999999999</v>
      </c>
      <c r="DC5206">
        <v>-0.1128711</v>
      </c>
      <c r="DD5206">
        <v>-7.0557300000000003E-2</v>
      </c>
      <c r="DE5206">
        <v>-7.7357200000000001E-2</v>
      </c>
      <c r="DF5206">
        <v>-7.0420399999999994E-2</v>
      </c>
      <c r="DG5206">
        <v>-4.8335099999999999E-2</v>
      </c>
      <c r="DH5206">
        <v>-2.2135200000000001E-2</v>
      </c>
      <c r="DI5206">
        <v>-3.6590299999999999E-2</v>
      </c>
      <c r="DJ5206">
        <v>-2.3563600000000001E-2</v>
      </c>
      <c r="DK5206">
        <v>-6.3799700000000001E-2</v>
      </c>
      <c r="DL5206">
        <v>-2.06917E-2</v>
      </c>
      <c r="DM5206">
        <v>-1.2639900000000001E-2</v>
      </c>
      <c r="DN5206">
        <v>-1.1448E-2</v>
      </c>
      <c r="DO5206">
        <v>-3.3686199999999999E-2</v>
      </c>
      <c r="DP5206">
        <v>-5.0359599999999997E-2</v>
      </c>
      <c r="DQ5206">
        <v>-5.77311E-2</v>
      </c>
      <c r="DR5206">
        <v>-6.7669599999999996E-2</v>
      </c>
      <c r="DS5206">
        <v>0.41313</v>
      </c>
      <c r="DT5206">
        <v>0.58292860000000002</v>
      </c>
      <c r="DU5206">
        <v>0.53631300000000004</v>
      </c>
      <c r="DV5206">
        <v>0.45321539999999999</v>
      </c>
      <c r="DW5206">
        <v>-0.37480809999999998</v>
      </c>
      <c r="DX5206">
        <v>-0.38291639999999999</v>
      </c>
      <c r="DY5206">
        <v>-0.22771939999999999</v>
      </c>
      <c r="DZ5206">
        <v>-0.1148962</v>
      </c>
      <c r="EA5206">
        <v>-9.4937099999999996E-2</v>
      </c>
      <c r="EB5206">
        <v>-5.4108700000000003E-2</v>
      </c>
      <c r="EC5206">
        <v>-6.2219200000000002E-2</v>
      </c>
      <c r="ED5206">
        <v>-5.6149699999999997E-2</v>
      </c>
      <c r="EE5206">
        <v>-3.5088800000000003E-2</v>
      </c>
      <c r="EF5206">
        <v>-9.6857000000000002E-3</v>
      </c>
      <c r="EG5206">
        <v>-2.40772E-2</v>
      </c>
      <c r="EH5206">
        <v>-1.07048E-2</v>
      </c>
      <c r="EI5206">
        <v>-4.9971799999999997E-2</v>
      </c>
      <c r="EJ5206">
        <v>-5.9394000000000001E-3</v>
      </c>
      <c r="EK5206">
        <v>4.2272999999999998E-3</v>
      </c>
      <c r="EL5206">
        <v>6.9157999999999997E-3</v>
      </c>
      <c r="EM5206">
        <v>-1.47695E-2</v>
      </c>
      <c r="EN5206">
        <v>-3.0493900000000001E-2</v>
      </c>
      <c r="EO5206">
        <v>-3.7526299999999999E-2</v>
      </c>
      <c r="EP5206">
        <v>-4.7168399999999999E-2</v>
      </c>
      <c r="EQ5206">
        <v>0.43497419999999998</v>
      </c>
      <c r="ER5206">
        <v>0.60579590000000005</v>
      </c>
      <c r="ES5206">
        <v>0.55858180000000002</v>
      </c>
      <c r="ET5206">
        <v>0.47400890000000001</v>
      </c>
      <c r="EU5206">
        <v>-0.35348429999999997</v>
      </c>
      <c r="EV5206">
        <v>-0.3626161</v>
      </c>
      <c r="EW5206">
        <v>-0.20807500000000001</v>
      </c>
      <c r="EX5206">
        <v>-9.7056900000000002E-2</v>
      </c>
      <c r="EY5206">
        <v>92</v>
      </c>
      <c r="EZ5206">
        <v>91</v>
      </c>
      <c r="FA5206">
        <v>88</v>
      </c>
      <c r="FB5206">
        <v>86</v>
      </c>
      <c r="FC5206">
        <v>85.5</v>
      </c>
      <c r="FD5206">
        <v>83.5</v>
      </c>
      <c r="FE5206">
        <v>83.5</v>
      </c>
      <c r="FF5206">
        <v>85</v>
      </c>
      <c r="FG5206">
        <v>91</v>
      </c>
      <c r="FH5206">
        <v>96</v>
      </c>
      <c r="FI5206">
        <v>101.5</v>
      </c>
      <c r="FJ5206">
        <v>104.5</v>
      </c>
      <c r="FK5206">
        <v>106.5</v>
      </c>
      <c r="FL5206">
        <v>108.5</v>
      </c>
      <c r="FM5206">
        <v>110</v>
      </c>
      <c r="FN5206">
        <v>111</v>
      </c>
      <c r="FO5206">
        <v>110.5</v>
      </c>
      <c r="FP5206">
        <v>109.5</v>
      </c>
      <c r="FQ5206">
        <v>108</v>
      </c>
      <c r="FR5206">
        <v>105</v>
      </c>
      <c r="FS5206">
        <v>102</v>
      </c>
      <c r="FT5206">
        <v>100</v>
      </c>
      <c r="FU5206">
        <v>97</v>
      </c>
      <c r="FV5206">
        <v>94.5</v>
      </c>
      <c r="FW5206">
        <v>0.2471602</v>
      </c>
      <c r="FX5206">
        <v>1.4499400000000001E-2</v>
      </c>
      <c r="FY5206">
        <v>1.4499400000000001E-2</v>
      </c>
      <c r="FZ5206">
        <v>0</v>
      </c>
      <c r="GA5206">
        <v>0</v>
      </c>
    </row>
    <row r="5207" spans="1:183" x14ac:dyDescent="0.3">
      <c r="A5207" t="s">
        <v>61</v>
      </c>
      <c r="B5207" t="s">
        <v>53</v>
      </c>
      <c r="C5207" t="s">
        <v>95</v>
      </c>
      <c r="D5207" s="6" t="s">
        <v>299</v>
      </c>
      <c r="FZ5207">
        <v>0</v>
      </c>
      <c r="GA5207">
        <v>1</v>
      </c>
    </row>
    <row r="5208" spans="1:183" x14ac:dyDescent="0.3">
      <c r="A5208" t="s">
        <v>61</v>
      </c>
      <c r="B5208" t="s">
        <v>53</v>
      </c>
      <c r="C5208" t="s">
        <v>104</v>
      </c>
      <c r="D5208" s="6" t="s">
        <v>299</v>
      </c>
      <c r="FZ5208">
        <v>0</v>
      </c>
      <c r="GA5208">
        <v>1</v>
      </c>
    </row>
    <row r="5209" spans="1:183" x14ac:dyDescent="0.3">
      <c r="A5209" t="s">
        <v>61</v>
      </c>
      <c r="B5209" t="s">
        <v>53</v>
      </c>
      <c r="C5209" t="s">
        <v>94</v>
      </c>
      <c r="D5209" s="6" t="s">
        <v>299</v>
      </c>
      <c r="FZ5209">
        <v>0</v>
      </c>
      <c r="GA5209">
        <v>1</v>
      </c>
    </row>
    <row r="5210" spans="1:183" x14ac:dyDescent="0.3">
      <c r="A5210" t="s">
        <v>61</v>
      </c>
      <c r="B5210" t="s">
        <v>53</v>
      </c>
      <c r="C5210" t="s">
        <v>102</v>
      </c>
      <c r="D5210" s="6" t="s">
        <v>299</v>
      </c>
      <c r="FZ5210">
        <v>0</v>
      </c>
      <c r="GA5210">
        <v>1</v>
      </c>
    </row>
    <row r="5211" spans="1:183" x14ac:dyDescent="0.3">
      <c r="A5211" t="s">
        <v>61</v>
      </c>
      <c r="B5211" t="s">
        <v>53</v>
      </c>
      <c r="C5211" t="s">
        <v>103</v>
      </c>
      <c r="D5211" s="6" t="s">
        <v>299</v>
      </c>
      <c r="FZ5211">
        <v>0</v>
      </c>
      <c r="GA5211">
        <v>1</v>
      </c>
    </row>
    <row r="5212" spans="1:183" x14ac:dyDescent="0.3">
      <c r="A5212" t="s">
        <v>61</v>
      </c>
      <c r="B5212" t="s">
        <v>53</v>
      </c>
      <c r="C5212" t="s">
        <v>108</v>
      </c>
      <c r="D5212" s="6" t="s">
        <v>299</v>
      </c>
      <c r="FZ5212">
        <v>0</v>
      </c>
      <c r="GA5212">
        <v>1</v>
      </c>
    </row>
    <row r="5213" spans="1:183" x14ac:dyDescent="0.3">
      <c r="A5213" t="s">
        <v>61</v>
      </c>
      <c r="B5213" t="s">
        <v>53</v>
      </c>
      <c r="C5213" t="s">
        <v>106</v>
      </c>
      <c r="D5213" s="6" t="s">
        <v>299</v>
      </c>
      <c r="FZ5213">
        <v>0</v>
      </c>
      <c r="GA5213">
        <v>1</v>
      </c>
    </row>
    <row r="5214" spans="1:183" x14ac:dyDescent="0.3">
      <c r="A5214" t="s">
        <v>61</v>
      </c>
      <c r="B5214" t="s">
        <v>53</v>
      </c>
      <c r="C5214" t="s">
        <v>107</v>
      </c>
      <c r="D5214" s="6" t="s">
        <v>299</v>
      </c>
      <c r="FZ5214">
        <v>0</v>
      </c>
      <c r="GA5214">
        <v>1</v>
      </c>
    </row>
    <row r="5215" spans="1:183" x14ac:dyDescent="0.3">
      <c r="A5215" t="s">
        <v>61</v>
      </c>
      <c r="B5215" t="s">
        <v>53</v>
      </c>
      <c r="C5215" t="s">
        <v>97</v>
      </c>
      <c r="D5215" s="6" t="s">
        <v>299</v>
      </c>
      <c r="FZ5215">
        <v>0</v>
      </c>
      <c r="GA5215">
        <v>1</v>
      </c>
    </row>
    <row r="5216" spans="1:183" x14ac:dyDescent="0.3">
      <c r="A5216" t="s">
        <v>61</v>
      </c>
      <c r="B5216" t="s">
        <v>53</v>
      </c>
      <c r="C5216" t="s">
        <v>96</v>
      </c>
      <c r="D5216" s="6" t="s">
        <v>299</v>
      </c>
      <c r="FZ5216">
        <v>0</v>
      </c>
      <c r="GA5216">
        <v>1</v>
      </c>
    </row>
    <row r="5217" spans="1:183" x14ac:dyDescent="0.3">
      <c r="A5217" t="s">
        <v>61</v>
      </c>
      <c r="B5217" t="s">
        <v>53</v>
      </c>
      <c r="C5217" t="s">
        <v>98</v>
      </c>
      <c r="D5217" s="6" t="s">
        <v>299</v>
      </c>
      <c r="FZ5217">
        <v>0</v>
      </c>
      <c r="GA5217">
        <v>1</v>
      </c>
    </row>
    <row r="5218" spans="1:183" x14ac:dyDescent="0.3">
      <c r="A5218" t="s">
        <v>61</v>
      </c>
      <c r="B5218" t="s">
        <v>53</v>
      </c>
      <c r="C5218" t="s">
        <v>105</v>
      </c>
      <c r="D5218" s="6" t="s">
        <v>299</v>
      </c>
      <c r="FZ5218">
        <v>0</v>
      </c>
      <c r="GA5218">
        <v>1</v>
      </c>
    </row>
    <row r="5219" spans="1:183" x14ac:dyDescent="0.3">
      <c r="A5219" t="s">
        <v>61</v>
      </c>
      <c r="B5219" t="s">
        <v>53</v>
      </c>
      <c r="C5219" t="s">
        <v>93</v>
      </c>
      <c r="D5219" s="6" t="s">
        <v>299</v>
      </c>
      <c r="FZ5219">
        <v>0</v>
      </c>
      <c r="GA5219">
        <v>1</v>
      </c>
    </row>
    <row r="5220" spans="1:183" x14ac:dyDescent="0.3">
      <c r="A5220" t="s">
        <v>61</v>
      </c>
      <c r="B5220" t="s">
        <v>53</v>
      </c>
      <c r="C5220" t="s">
        <v>101</v>
      </c>
      <c r="D5220" s="6" t="s">
        <v>299</v>
      </c>
      <c r="FZ5220">
        <v>0</v>
      </c>
      <c r="GA5220">
        <v>1</v>
      </c>
    </row>
    <row r="5221" spans="1:183" x14ac:dyDescent="0.3">
      <c r="A5221" t="s">
        <v>73</v>
      </c>
      <c r="B5221" t="s">
        <v>53</v>
      </c>
      <c r="C5221" t="s">
        <v>99</v>
      </c>
      <c r="D5221" s="6" t="s">
        <v>299</v>
      </c>
      <c r="FZ5221">
        <v>0</v>
      </c>
      <c r="GA5221">
        <v>1</v>
      </c>
    </row>
    <row r="5222" spans="1:183" x14ac:dyDescent="0.3">
      <c r="A5222" t="s">
        <v>73</v>
      </c>
      <c r="B5222" t="s">
        <v>53</v>
      </c>
      <c r="C5222" t="s">
        <v>100</v>
      </c>
      <c r="D5222" s="6" t="s">
        <v>299</v>
      </c>
      <c r="FZ5222">
        <v>0</v>
      </c>
      <c r="GA5222">
        <v>1</v>
      </c>
    </row>
    <row r="5223" spans="1:183" x14ac:dyDescent="0.3">
      <c r="A5223" t="s">
        <v>73</v>
      </c>
      <c r="B5223" t="s">
        <v>53</v>
      </c>
      <c r="C5223" t="s">
        <v>54</v>
      </c>
      <c r="D5223" s="6" t="s">
        <v>299</v>
      </c>
      <c r="E5223" s="46">
        <v>17</v>
      </c>
      <c r="F5223">
        <v>20</v>
      </c>
      <c r="G5223">
        <v>17</v>
      </c>
      <c r="H5223">
        <v>20</v>
      </c>
      <c r="I5223">
        <v>1060</v>
      </c>
      <c r="J5223">
        <v>65923</v>
      </c>
      <c r="K5223">
        <v>1.3408420000000001</v>
      </c>
      <c r="L5223">
        <v>1.1579410000000001</v>
      </c>
      <c r="M5223">
        <v>1.0250079999999999</v>
      </c>
      <c r="N5223">
        <v>0.93890010000000002</v>
      </c>
      <c r="O5223">
        <v>0.86174859999999998</v>
      </c>
      <c r="P5223">
        <v>0.80562</v>
      </c>
      <c r="Q5223">
        <v>0.84795679999999996</v>
      </c>
      <c r="R5223">
        <v>0.82572500000000004</v>
      </c>
      <c r="S5223">
        <v>0.84718789999999999</v>
      </c>
      <c r="T5223">
        <v>0.91974359999999999</v>
      </c>
      <c r="U5223">
        <v>1.038162</v>
      </c>
      <c r="V5223">
        <v>1.2392240000000001</v>
      </c>
      <c r="W5223">
        <v>1.5175149999999999</v>
      </c>
      <c r="X5223">
        <v>1.7612779999999999</v>
      </c>
      <c r="Y5223">
        <v>2.0269620000000002</v>
      </c>
      <c r="Z5223">
        <v>2.298489</v>
      </c>
      <c r="AA5223">
        <v>2.4362680000000001</v>
      </c>
      <c r="AB5223">
        <v>2.5546660000000001</v>
      </c>
      <c r="AC5223">
        <v>2.5412370000000002</v>
      </c>
      <c r="AD5223">
        <v>2.2649900000000001</v>
      </c>
      <c r="AE5223">
        <v>2.0201929999999999</v>
      </c>
      <c r="AF5223">
        <v>1.850082</v>
      </c>
      <c r="AG5223">
        <v>1.532451</v>
      </c>
      <c r="AH5223">
        <v>1.2642819999999999</v>
      </c>
      <c r="AI5223">
        <v>-5.3853999999999999E-2</v>
      </c>
      <c r="AJ5223">
        <v>-4.8863299999999998E-2</v>
      </c>
      <c r="AK5223">
        <v>-1.9496599999999999E-2</v>
      </c>
      <c r="AL5223">
        <v>-1.62203E-2</v>
      </c>
      <c r="AM5223">
        <v>6.4159999999999998E-4</v>
      </c>
      <c r="AN5223">
        <v>-2.6092400000000002E-2</v>
      </c>
      <c r="AO5223">
        <v>-2.9755400000000001E-2</v>
      </c>
      <c r="AP5223">
        <v>-8.98365E-2</v>
      </c>
      <c r="AQ5223">
        <v>-8.34786E-2</v>
      </c>
      <c r="AR5223">
        <v>-0.1118116</v>
      </c>
      <c r="AS5223">
        <v>-0.1146847</v>
      </c>
      <c r="AT5223">
        <v>-8.0188499999999996E-2</v>
      </c>
      <c r="AU5223">
        <v>-4.6385099999999999E-2</v>
      </c>
      <c r="AV5223">
        <v>-7.6564699999999999E-2</v>
      </c>
      <c r="AW5223">
        <v>-0.1113857</v>
      </c>
      <c r="AX5223">
        <v>-0.15284120000000001</v>
      </c>
      <c r="AY5223">
        <v>0.1941869</v>
      </c>
      <c r="AZ5223">
        <v>0.29361090000000001</v>
      </c>
      <c r="BA5223">
        <v>0.24395829999999999</v>
      </c>
      <c r="BB5223">
        <v>0.1016374</v>
      </c>
      <c r="BC5223">
        <v>-0.32455279999999997</v>
      </c>
      <c r="BD5223">
        <v>-0.31298490000000001</v>
      </c>
      <c r="BE5223">
        <v>-0.2327814</v>
      </c>
      <c r="BF5223">
        <v>-0.1810196</v>
      </c>
      <c r="BG5223">
        <v>-1.7059600000000001E-2</v>
      </c>
      <c r="BH5223">
        <v>-1.49441E-2</v>
      </c>
      <c r="BI5223">
        <v>1.1595100000000001E-2</v>
      </c>
      <c r="BJ5223">
        <v>1.34652E-2</v>
      </c>
      <c r="BK5223">
        <v>2.7517699999999999E-2</v>
      </c>
      <c r="BL5223">
        <v>-3.1673000000000001E-3</v>
      </c>
      <c r="BM5223">
        <v>-6.2908E-3</v>
      </c>
      <c r="BN5223">
        <v>-6.6657900000000006E-2</v>
      </c>
      <c r="BO5223">
        <v>-5.5758500000000003E-2</v>
      </c>
      <c r="BP5223">
        <v>-8.0299400000000007E-2</v>
      </c>
      <c r="BQ5223">
        <v>-7.9614699999999997E-2</v>
      </c>
      <c r="BR5223">
        <v>-4.3573000000000001E-2</v>
      </c>
      <c r="BS5223">
        <v>-7.4371000000000003E-3</v>
      </c>
      <c r="BT5223">
        <v>-3.3978399999999999E-2</v>
      </c>
      <c r="BU5223">
        <v>-6.6799399999999995E-2</v>
      </c>
      <c r="BV5223">
        <v>-0.1068284</v>
      </c>
      <c r="BW5223">
        <v>0.24018780000000001</v>
      </c>
      <c r="BX5223">
        <v>0.33785609999999999</v>
      </c>
      <c r="BY5223">
        <v>0.28676380000000001</v>
      </c>
      <c r="BZ5223">
        <v>0.14127500000000001</v>
      </c>
      <c r="CA5223">
        <v>-0.28258369999999999</v>
      </c>
      <c r="CB5223">
        <v>-0.2697425</v>
      </c>
      <c r="CC5223">
        <v>-0.19434950000000001</v>
      </c>
      <c r="CD5223">
        <v>-0.14540439999999999</v>
      </c>
      <c r="CE5223">
        <v>8.4241000000000003E-3</v>
      </c>
      <c r="CF5223">
        <v>8.5483E-3</v>
      </c>
      <c r="CG5223">
        <v>3.3129100000000002E-2</v>
      </c>
      <c r="CH5223">
        <v>3.4025300000000001E-2</v>
      </c>
      <c r="CI5223">
        <v>4.6132100000000002E-2</v>
      </c>
      <c r="CJ5223">
        <v>1.27105E-2</v>
      </c>
      <c r="CK5223">
        <v>9.9606999999999994E-3</v>
      </c>
      <c r="CL5223">
        <v>-5.0604499999999997E-2</v>
      </c>
      <c r="CM5223">
        <v>-3.6559700000000001E-2</v>
      </c>
      <c r="CN5223">
        <v>-5.8474100000000001E-2</v>
      </c>
      <c r="CO5223">
        <v>-5.5325300000000001E-2</v>
      </c>
      <c r="CP5223">
        <v>-1.8213199999999999E-2</v>
      </c>
      <c r="CQ5223">
        <v>1.9538199999999999E-2</v>
      </c>
      <c r="CR5223">
        <v>-4.4831999999999997E-3</v>
      </c>
      <c r="CS5223">
        <v>-3.5919E-2</v>
      </c>
      <c r="CT5223">
        <v>-7.4960100000000002E-2</v>
      </c>
      <c r="CU5223">
        <v>0.27204780000000001</v>
      </c>
      <c r="CV5223">
        <v>0.3685002</v>
      </c>
      <c r="CW5223">
        <v>0.31641079999999999</v>
      </c>
      <c r="CX5223">
        <v>0.16872780000000001</v>
      </c>
      <c r="CY5223">
        <v>-0.25351590000000002</v>
      </c>
      <c r="CZ5223">
        <v>-0.2397929</v>
      </c>
      <c r="DA5223">
        <v>-0.16773170000000001</v>
      </c>
      <c r="DB5223">
        <v>-0.12073739999999999</v>
      </c>
      <c r="DC5223">
        <v>3.3907800000000002E-2</v>
      </c>
      <c r="DD5223">
        <v>3.2040699999999998E-2</v>
      </c>
      <c r="DE5223">
        <v>5.4663099999999999E-2</v>
      </c>
      <c r="DF5223">
        <v>5.4585399999999999E-2</v>
      </c>
      <c r="DG5223">
        <v>6.4746399999999996E-2</v>
      </c>
      <c r="DH5223">
        <v>2.8588300000000001E-2</v>
      </c>
      <c r="DI5223">
        <v>2.6212200000000001E-2</v>
      </c>
      <c r="DJ5223">
        <v>-3.4551100000000001E-2</v>
      </c>
      <c r="DK5223">
        <v>-1.7360799999999999E-2</v>
      </c>
      <c r="DL5223">
        <v>-3.6648899999999998E-2</v>
      </c>
      <c r="DM5223">
        <v>-3.1035900000000002E-2</v>
      </c>
      <c r="DN5223">
        <v>7.1466000000000003E-3</v>
      </c>
      <c r="DO5223">
        <v>4.6513600000000002E-2</v>
      </c>
      <c r="DP5223">
        <v>2.50119E-2</v>
      </c>
      <c r="DQ5223">
        <v>-5.0385999999999998E-3</v>
      </c>
      <c r="DR5223">
        <v>-4.3091699999999997E-2</v>
      </c>
      <c r="DS5223">
        <v>0.30390790000000001</v>
      </c>
      <c r="DT5223">
        <v>0.39914430000000001</v>
      </c>
      <c r="DU5223">
        <v>0.34605770000000002</v>
      </c>
      <c r="DV5223">
        <v>0.19618070000000001</v>
      </c>
      <c r="DW5223">
        <v>-0.22444819999999999</v>
      </c>
      <c r="DX5223">
        <v>-0.20984330000000001</v>
      </c>
      <c r="DY5223">
        <v>-0.14111399999999999</v>
      </c>
      <c r="DZ5223">
        <v>-9.6070500000000003E-2</v>
      </c>
      <c r="EA5223">
        <v>7.0702200000000007E-2</v>
      </c>
      <c r="EB5223">
        <v>6.5960000000000005E-2</v>
      </c>
      <c r="EC5223">
        <v>8.5754899999999995E-2</v>
      </c>
      <c r="ED5223">
        <v>8.4270999999999999E-2</v>
      </c>
      <c r="EE5223">
        <v>9.1622599999999998E-2</v>
      </c>
      <c r="EF5223">
        <v>5.1513400000000001E-2</v>
      </c>
      <c r="EG5223">
        <v>4.9676900000000003E-2</v>
      </c>
      <c r="EH5223">
        <v>-1.1372500000000001E-2</v>
      </c>
      <c r="EI5223">
        <v>1.03593E-2</v>
      </c>
      <c r="EJ5223">
        <v>-5.1367000000000001E-3</v>
      </c>
      <c r="EK5223">
        <v>4.0341999999999999E-3</v>
      </c>
      <c r="EL5223">
        <v>4.3762099999999998E-2</v>
      </c>
      <c r="EM5223">
        <v>8.5461599999999999E-2</v>
      </c>
      <c r="EN5223">
        <v>6.75983E-2</v>
      </c>
      <c r="EO5223">
        <v>3.9547699999999998E-2</v>
      </c>
      <c r="EP5223">
        <v>2.9210999999999998E-3</v>
      </c>
      <c r="EQ5223">
        <v>0.34990880000000002</v>
      </c>
      <c r="ER5223">
        <v>0.44338939999999999</v>
      </c>
      <c r="ES5223">
        <v>0.38886320000000002</v>
      </c>
      <c r="ET5223">
        <v>0.23581830000000001</v>
      </c>
      <c r="EU5223">
        <v>-0.18247910000000001</v>
      </c>
      <c r="EV5223">
        <v>-0.16660079999999999</v>
      </c>
      <c r="EW5223">
        <v>-0.1026821</v>
      </c>
      <c r="EX5223">
        <v>-6.0455299999999997E-2</v>
      </c>
      <c r="EY5223">
        <v>75.817920000000001</v>
      </c>
      <c r="EZ5223">
        <v>73.348269999999999</v>
      </c>
      <c r="FA5223">
        <v>72.336709999999997</v>
      </c>
      <c r="FB5223">
        <v>70.994219999999999</v>
      </c>
      <c r="FC5223">
        <v>69.513009999999994</v>
      </c>
      <c r="FD5223">
        <v>68.667630000000003</v>
      </c>
      <c r="FE5223">
        <v>68.592489999999998</v>
      </c>
      <c r="FF5223">
        <v>70.137280000000004</v>
      </c>
      <c r="FG5223">
        <v>74.700869999999995</v>
      </c>
      <c r="FH5223">
        <v>79.5578</v>
      </c>
      <c r="FI5223">
        <v>84.039019999999994</v>
      </c>
      <c r="FJ5223">
        <v>87.952309999999997</v>
      </c>
      <c r="FK5223">
        <v>91.606939999999994</v>
      </c>
      <c r="FL5223">
        <v>95.794799999999995</v>
      </c>
      <c r="FM5223">
        <v>99.0578</v>
      </c>
      <c r="FN5223">
        <v>100.2876</v>
      </c>
      <c r="FO5223">
        <v>99.479770000000002</v>
      </c>
      <c r="FP5223">
        <v>97.666179999999997</v>
      </c>
      <c r="FQ5223">
        <v>92.855490000000003</v>
      </c>
      <c r="FR5223">
        <v>85.799130000000005</v>
      </c>
      <c r="FS5223">
        <v>81.086709999999997</v>
      </c>
      <c r="FT5223">
        <v>77.208089999999999</v>
      </c>
      <c r="FU5223">
        <v>73.358379999999997</v>
      </c>
      <c r="FV5223">
        <v>71.862719999999996</v>
      </c>
      <c r="FW5223">
        <v>0.54122389999999998</v>
      </c>
      <c r="FX5223">
        <v>2.8551300000000002E-2</v>
      </c>
      <c r="FY5223">
        <v>2.8551300000000002E-2</v>
      </c>
      <c r="FZ5223">
        <v>0</v>
      </c>
      <c r="GA5223">
        <v>0</v>
      </c>
    </row>
    <row r="5224" spans="1:183" x14ac:dyDescent="0.3">
      <c r="A5224" t="s">
        <v>73</v>
      </c>
      <c r="B5224" t="s">
        <v>53</v>
      </c>
      <c r="C5224" t="s">
        <v>95</v>
      </c>
      <c r="D5224" s="6" t="s">
        <v>299</v>
      </c>
      <c r="FZ5224">
        <v>0</v>
      </c>
      <c r="GA5224">
        <v>1</v>
      </c>
    </row>
    <row r="5225" spans="1:183" x14ac:dyDescent="0.3">
      <c r="A5225" t="s">
        <v>73</v>
      </c>
      <c r="B5225" t="s">
        <v>53</v>
      </c>
      <c r="C5225" t="s">
        <v>104</v>
      </c>
      <c r="D5225" s="6" t="s">
        <v>299</v>
      </c>
      <c r="FZ5225">
        <v>0</v>
      </c>
      <c r="GA5225">
        <v>1</v>
      </c>
    </row>
    <row r="5226" spans="1:183" x14ac:dyDescent="0.3">
      <c r="A5226" t="s">
        <v>73</v>
      </c>
      <c r="B5226" t="s">
        <v>53</v>
      </c>
      <c r="C5226" t="s">
        <v>94</v>
      </c>
      <c r="D5226" s="6" t="s">
        <v>299</v>
      </c>
      <c r="FZ5226">
        <v>0</v>
      </c>
      <c r="GA5226">
        <v>1</v>
      </c>
    </row>
    <row r="5227" spans="1:183" x14ac:dyDescent="0.3">
      <c r="A5227" t="s">
        <v>73</v>
      </c>
      <c r="B5227" t="s">
        <v>53</v>
      </c>
      <c r="C5227" t="s">
        <v>102</v>
      </c>
      <c r="D5227" s="6" t="s">
        <v>299</v>
      </c>
      <c r="FZ5227">
        <v>0</v>
      </c>
      <c r="GA5227">
        <v>1</v>
      </c>
    </row>
    <row r="5228" spans="1:183" x14ac:dyDescent="0.3">
      <c r="A5228" t="s">
        <v>73</v>
      </c>
      <c r="B5228" t="s">
        <v>53</v>
      </c>
      <c r="C5228" t="s">
        <v>103</v>
      </c>
      <c r="D5228" s="6" t="s">
        <v>299</v>
      </c>
      <c r="FZ5228">
        <v>0</v>
      </c>
      <c r="GA5228">
        <v>1</v>
      </c>
    </row>
    <row r="5229" spans="1:183" x14ac:dyDescent="0.3">
      <c r="A5229" t="s">
        <v>73</v>
      </c>
      <c r="B5229" t="s">
        <v>53</v>
      </c>
      <c r="C5229" t="s">
        <v>108</v>
      </c>
      <c r="D5229" s="6" t="s">
        <v>299</v>
      </c>
      <c r="FZ5229">
        <v>0</v>
      </c>
      <c r="GA5229">
        <v>1</v>
      </c>
    </row>
    <row r="5230" spans="1:183" x14ac:dyDescent="0.3">
      <c r="A5230" t="s">
        <v>73</v>
      </c>
      <c r="B5230" t="s">
        <v>53</v>
      </c>
      <c r="C5230" t="s">
        <v>106</v>
      </c>
      <c r="D5230" s="6" t="s">
        <v>299</v>
      </c>
      <c r="FZ5230">
        <v>0</v>
      </c>
      <c r="GA5230">
        <v>1</v>
      </c>
    </row>
    <row r="5231" spans="1:183" x14ac:dyDescent="0.3">
      <c r="A5231" t="s">
        <v>73</v>
      </c>
      <c r="B5231" t="s">
        <v>53</v>
      </c>
      <c r="C5231" t="s">
        <v>107</v>
      </c>
      <c r="D5231" s="6" t="s">
        <v>299</v>
      </c>
      <c r="FZ5231">
        <v>0</v>
      </c>
      <c r="GA5231">
        <v>1</v>
      </c>
    </row>
    <row r="5232" spans="1:183" x14ac:dyDescent="0.3">
      <c r="A5232" t="s">
        <v>73</v>
      </c>
      <c r="B5232" t="s">
        <v>53</v>
      </c>
      <c r="C5232" t="s">
        <v>97</v>
      </c>
      <c r="D5232" s="6" t="s">
        <v>299</v>
      </c>
      <c r="FZ5232">
        <v>0</v>
      </c>
      <c r="GA5232">
        <v>1</v>
      </c>
    </row>
    <row r="5233" spans="1:183" x14ac:dyDescent="0.3">
      <c r="A5233" t="s">
        <v>73</v>
      </c>
      <c r="B5233" t="s">
        <v>53</v>
      </c>
      <c r="C5233" t="s">
        <v>96</v>
      </c>
      <c r="D5233" s="6" t="s">
        <v>299</v>
      </c>
      <c r="FZ5233">
        <v>0</v>
      </c>
      <c r="GA5233">
        <v>1</v>
      </c>
    </row>
    <row r="5234" spans="1:183" x14ac:dyDescent="0.3">
      <c r="A5234" t="s">
        <v>73</v>
      </c>
      <c r="B5234" t="s">
        <v>53</v>
      </c>
      <c r="C5234" t="s">
        <v>98</v>
      </c>
      <c r="D5234" s="6" t="s">
        <v>299</v>
      </c>
      <c r="FZ5234">
        <v>0</v>
      </c>
      <c r="GA5234">
        <v>1</v>
      </c>
    </row>
    <row r="5235" spans="1:183" x14ac:dyDescent="0.3">
      <c r="A5235" t="s">
        <v>73</v>
      </c>
      <c r="B5235" t="s">
        <v>53</v>
      </c>
      <c r="C5235" t="s">
        <v>105</v>
      </c>
      <c r="D5235" s="6" t="s">
        <v>299</v>
      </c>
      <c r="FZ5235">
        <v>0</v>
      </c>
      <c r="GA5235">
        <v>1</v>
      </c>
    </row>
    <row r="5236" spans="1:183" x14ac:dyDescent="0.3">
      <c r="A5236" t="s">
        <v>73</v>
      </c>
      <c r="B5236" t="s">
        <v>53</v>
      </c>
      <c r="C5236" t="s">
        <v>93</v>
      </c>
      <c r="D5236" s="6" t="s">
        <v>299</v>
      </c>
      <c r="FZ5236">
        <v>0</v>
      </c>
      <c r="GA5236">
        <v>1</v>
      </c>
    </row>
    <row r="5237" spans="1:183" x14ac:dyDescent="0.3">
      <c r="A5237" t="s">
        <v>73</v>
      </c>
      <c r="B5237" t="s">
        <v>53</v>
      </c>
      <c r="C5237" t="s">
        <v>101</v>
      </c>
      <c r="D5237" s="6" t="s">
        <v>299</v>
      </c>
      <c r="FZ5237">
        <v>0</v>
      </c>
      <c r="GA5237">
        <v>1</v>
      </c>
    </row>
    <row r="5238" spans="1:183" x14ac:dyDescent="0.3">
      <c r="A5238" t="s">
        <v>62</v>
      </c>
      <c r="B5238" t="s">
        <v>53</v>
      </c>
      <c r="C5238" t="s">
        <v>99</v>
      </c>
      <c r="D5238" s="6" t="s">
        <v>299</v>
      </c>
      <c r="FZ5238">
        <v>0</v>
      </c>
      <c r="GA5238">
        <v>1</v>
      </c>
    </row>
    <row r="5239" spans="1:183" x14ac:dyDescent="0.3">
      <c r="A5239" t="s">
        <v>62</v>
      </c>
      <c r="B5239" t="s">
        <v>53</v>
      </c>
      <c r="C5239" t="s">
        <v>100</v>
      </c>
      <c r="D5239" s="6" t="s">
        <v>299</v>
      </c>
      <c r="FZ5239">
        <v>0</v>
      </c>
      <c r="GA5239">
        <v>1</v>
      </c>
    </row>
    <row r="5240" spans="1:183" x14ac:dyDescent="0.3">
      <c r="A5240" t="s">
        <v>62</v>
      </c>
      <c r="B5240" t="s">
        <v>53</v>
      </c>
      <c r="C5240" t="s">
        <v>54</v>
      </c>
      <c r="D5240" s="6" t="s">
        <v>299</v>
      </c>
      <c r="E5240" s="46">
        <v>17</v>
      </c>
      <c r="F5240">
        <v>20</v>
      </c>
      <c r="G5240">
        <v>17</v>
      </c>
      <c r="H5240">
        <v>20</v>
      </c>
      <c r="I5240">
        <v>404</v>
      </c>
      <c r="J5240">
        <v>65923</v>
      </c>
      <c r="K5240">
        <v>1.062511</v>
      </c>
      <c r="L5240">
        <v>0.88765050000000001</v>
      </c>
      <c r="M5240">
        <v>0.80567789999999995</v>
      </c>
      <c r="N5240">
        <v>0.74470499999999995</v>
      </c>
      <c r="O5240">
        <v>0.69495459999999998</v>
      </c>
      <c r="P5240">
        <v>0.7345429</v>
      </c>
      <c r="Q5240">
        <v>0.8362967</v>
      </c>
      <c r="R5240">
        <v>0.90642339999999999</v>
      </c>
      <c r="S5240">
        <v>0.82697379999999998</v>
      </c>
      <c r="T5240">
        <v>0.82437340000000003</v>
      </c>
      <c r="U5240">
        <v>0.99821320000000002</v>
      </c>
      <c r="V5240">
        <v>1.219055</v>
      </c>
      <c r="W5240">
        <v>1.449508</v>
      </c>
      <c r="X5240">
        <v>1.758084</v>
      </c>
      <c r="Y5240">
        <v>2.0480339999999999</v>
      </c>
      <c r="Z5240">
        <v>2.4032580000000001</v>
      </c>
      <c r="AA5240">
        <v>2.6161970000000001</v>
      </c>
      <c r="AB5240">
        <v>2.763646</v>
      </c>
      <c r="AC5240">
        <v>2.74708</v>
      </c>
      <c r="AD5240">
        <v>2.450253</v>
      </c>
      <c r="AE5240">
        <v>2.164221</v>
      </c>
      <c r="AF5240">
        <v>1.7849900000000001</v>
      </c>
      <c r="AG5240">
        <v>1.3471059999999999</v>
      </c>
      <c r="AH5240">
        <v>1.051947</v>
      </c>
      <c r="AI5240">
        <v>-0.2229729</v>
      </c>
      <c r="AJ5240">
        <v>-0.15659619999999999</v>
      </c>
      <c r="AK5240">
        <v>-0.1264247</v>
      </c>
      <c r="AL5240">
        <v>-6.2547800000000001E-2</v>
      </c>
      <c r="AM5240">
        <v>-9.1966999999999993E-2</v>
      </c>
      <c r="AN5240">
        <v>-5.4430699999999999E-2</v>
      </c>
      <c r="AO5240">
        <v>-2.3829900000000001E-2</v>
      </c>
      <c r="AP5240">
        <v>-4.1866000000000004E-3</v>
      </c>
      <c r="AQ5240">
        <v>-6.05966E-2</v>
      </c>
      <c r="AR5240">
        <v>-0.13193949999999999</v>
      </c>
      <c r="AS5240">
        <v>-0.14142289999999999</v>
      </c>
      <c r="AT5240">
        <v>-0.15552640000000001</v>
      </c>
      <c r="AU5240">
        <v>-0.19905129999999999</v>
      </c>
      <c r="AV5240">
        <v>-0.2292978</v>
      </c>
      <c r="AW5240">
        <v>-0.28483039999999998</v>
      </c>
      <c r="AX5240">
        <v>-0.23919670000000001</v>
      </c>
      <c r="AY5240">
        <v>8.2174999999999998E-2</v>
      </c>
      <c r="AZ5240">
        <v>0.1007559</v>
      </c>
      <c r="BA5240">
        <v>4.1809600000000002E-2</v>
      </c>
      <c r="BB5240">
        <v>-7.4181300000000006E-2</v>
      </c>
      <c r="BC5240">
        <v>-0.4638429</v>
      </c>
      <c r="BD5240">
        <v>-0.36952499999999999</v>
      </c>
      <c r="BE5240">
        <v>-0.29294989999999999</v>
      </c>
      <c r="BF5240">
        <v>-0.20784900000000001</v>
      </c>
      <c r="BG5240">
        <v>-0.1776083</v>
      </c>
      <c r="BH5240">
        <v>-0.1177821</v>
      </c>
      <c r="BI5240">
        <v>-9.1920000000000002E-2</v>
      </c>
      <c r="BJ5240">
        <v>-3.3153500000000002E-2</v>
      </c>
      <c r="BK5240">
        <v>-6.2192299999999999E-2</v>
      </c>
      <c r="BL5240">
        <v>-2.6781699999999999E-2</v>
      </c>
      <c r="BM5240">
        <v>7.4691000000000002E-3</v>
      </c>
      <c r="BN5240">
        <v>3.4694500000000003E-2</v>
      </c>
      <c r="BO5240">
        <v>-2.5401900000000002E-2</v>
      </c>
      <c r="BP5240">
        <v>-9.2672699999999997E-2</v>
      </c>
      <c r="BQ5240">
        <v>-9.1552099999999997E-2</v>
      </c>
      <c r="BR5240">
        <v>-0.1023058</v>
      </c>
      <c r="BS5240">
        <v>-0.1382515</v>
      </c>
      <c r="BT5240">
        <v>-0.16488079999999999</v>
      </c>
      <c r="BU5240">
        <v>-0.219301</v>
      </c>
      <c r="BV5240">
        <v>-0.17069000000000001</v>
      </c>
      <c r="BW5240">
        <v>0.1486538</v>
      </c>
      <c r="BX5240">
        <v>0.16791020000000001</v>
      </c>
      <c r="BY5240">
        <v>0.106072</v>
      </c>
      <c r="BZ5240">
        <v>-1.5833799999999999E-2</v>
      </c>
      <c r="CA5240">
        <v>-0.40593560000000001</v>
      </c>
      <c r="CB5240">
        <v>-0.31615140000000003</v>
      </c>
      <c r="CC5240">
        <v>-0.2454161</v>
      </c>
      <c r="CD5240">
        <v>-0.1706155</v>
      </c>
      <c r="CE5240">
        <v>-0.14618890000000001</v>
      </c>
      <c r="CF5240">
        <v>-9.0899499999999994E-2</v>
      </c>
      <c r="CG5240">
        <v>-6.8022100000000002E-2</v>
      </c>
      <c r="CH5240">
        <v>-1.2795000000000001E-2</v>
      </c>
      <c r="CI5240">
        <v>-4.15704E-2</v>
      </c>
      <c r="CJ5240">
        <v>-7.6321000000000002E-3</v>
      </c>
      <c r="CK5240">
        <v>2.91468E-2</v>
      </c>
      <c r="CL5240">
        <v>6.1623400000000002E-2</v>
      </c>
      <c r="CM5240">
        <v>-1.0261999999999999E-3</v>
      </c>
      <c r="CN5240">
        <v>-6.5476599999999996E-2</v>
      </c>
      <c r="CO5240">
        <v>-5.7011800000000001E-2</v>
      </c>
      <c r="CP5240">
        <v>-6.5445400000000001E-2</v>
      </c>
      <c r="CQ5240">
        <v>-9.6141699999999997E-2</v>
      </c>
      <c r="CR5240">
        <v>-0.12026580000000001</v>
      </c>
      <c r="CS5240">
        <v>-0.1739156</v>
      </c>
      <c r="CT5240">
        <v>-0.1232424</v>
      </c>
      <c r="CU5240">
        <v>0.19469690000000001</v>
      </c>
      <c r="CV5240">
        <v>0.214421</v>
      </c>
      <c r="CW5240">
        <v>0.15057989999999999</v>
      </c>
      <c r="CX5240">
        <v>2.4577600000000002E-2</v>
      </c>
      <c r="CY5240">
        <v>-0.36582920000000002</v>
      </c>
      <c r="CZ5240">
        <v>-0.27918500000000002</v>
      </c>
      <c r="DA5240">
        <v>-0.21249419999999999</v>
      </c>
      <c r="DB5240">
        <v>-0.14482780000000001</v>
      </c>
      <c r="DC5240">
        <v>-0.1147696</v>
      </c>
      <c r="DD5240">
        <v>-6.4016900000000002E-2</v>
      </c>
      <c r="DE5240">
        <v>-4.4124299999999998E-2</v>
      </c>
      <c r="DF5240">
        <v>7.5633999999999996E-3</v>
      </c>
      <c r="DG5240">
        <v>-2.0948600000000001E-2</v>
      </c>
      <c r="DH5240">
        <v>1.15175E-2</v>
      </c>
      <c r="DI5240">
        <v>5.0824399999999999E-2</v>
      </c>
      <c r="DJ5240">
        <v>8.85523E-2</v>
      </c>
      <c r="DK5240">
        <v>2.3349499999999999E-2</v>
      </c>
      <c r="DL5240">
        <v>-3.8280500000000002E-2</v>
      </c>
      <c r="DM5240">
        <v>-2.2471499999999998E-2</v>
      </c>
      <c r="DN5240">
        <v>-2.8584999999999999E-2</v>
      </c>
      <c r="DO5240">
        <v>-5.4031999999999997E-2</v>
      </c>
      <c r="DP5240">
        <v>-7.5650800000000004E-2</v>
      </c>
      <c r="DQ5240">
        <v>-0.12853020000000001</v>
      </c>
      <c r="DR5240">
        <v>-7.5794799999999996E-2</v>
      </c>
      <c r="DS5240">
        <v>0.24073990000000001</v>
      </c>
      <c r="DT5240">
        <v>0.26093179999999999</v>
      </c>
      <c r="DU5240">
        <v>0.19508790000000001</v>
      </c>
      <c r="DV5240">
        <v>6.4988900000000002E-2</v>
      </c>
      <c r="DW5240">
        <v>-0.32572279999999998</v>
      </c>
      <c r="DX5240">
        <v>-0.24221860000000001</v>
      </c>
      <c r="DY5240">
        <v>-0.17957239999999999</v>
      </c>
      <c r="DZ5240">
        <v>-0.11904000000000001</v>
      </c>
      <c r="EA5240">
        <v>-6.9404999999999994E-2</v>
      </c>
      <c r="EB5240">
        <v>-2.5202700000000001E-2</v>
      </c>
      <c r="EC5240">
        <v>-9.6196000000000007E-3</v>
      </c>
      <c r="ED5240">
        <v>3.6957799999999999E-2</v>
      </c>
      <c r="EE5240">
        <v>8.8260999999999999E-3</v>
      </c>
      <c r="EF5240">
        <v>3.91665E-2</v>
      </c>
      <c r="EG5240">
        <v>8.2123399999999999E-2</v>
      </c>
      <c r="EH5240">
        <v>0.1274334</v>
      </c>
      <c r="EI5240">
        <v>5.8544199999999998E-2</v>
      </c>
      <c r="EJ5240">
        <v>9.8630000000000007E-4</v>
      </c>
      <c r="EK5240">
        <v>2.7399300000000001E-2</v>
      </c>
      <c r="EL5240">
        <v>2.4635500000000001E-2</v>
      </c>
      <c r="EM5240">
        <v>6.7679000000000003E-3</v>
      </c>
      <c r="EN5240">
        <v>-1.12339E-2</v>
      </c>
      <c r="EO5240">
        <v>-6.3000799999999996E-2</v>
      </c>
      <c r="EP5240">
        <v>-7.2880999999999996E-3</v>
      </c>
      <c r="EQ5240">
        <v>0.30721880000000001</v>
      </c>
      <c r="ER5240">
        <v>0.32808599999999999</v>
      </c>
      <c r="ES5240">
        <v>0.25935029999999998</v>
      </c>
      <c r="ET5240">
        <v>0.1233364</v>
      </c>
      <c r="EU5240">
        <v>-0.26781549999999998</v>
      </c>
      <c r="EV5240">
        <v>-0.18884509999999999</v>
      </c>
      <c r="EW5240">
        <v>-0.1320385</v>
      </c>
      <c r="EX5240">
        <v>-8.1806500000000004E-2</v>
      </c>
      <c r="EY5240">
        <v>73</v>
      </c>
      <c r="EZ5240">
        <v>71.802499999999995</v>
      </c>
      <c r="FA5240">
        <v>70.703749999999999</v>
      </c>
      <c r="FB5240">
        <v>68.703749999999999</v>
      </c>
      <c r="FC5240">
        <v>67.605000000000004</v>
      </c>
      <c r="FD5240">
        <v>66.802499999999995</v>
      </c>
      <c r="FE5240">
        <v>65.598749999999995</v>
      </c>
      <c r="FF5240">
        <v>65.796250000000001</v>
      </c>
      <c r="FG5240">
        <v>69.796250000000001</v>
      </c>
      <c r="FH5240">
        <v>75.901250000000005</v>
      </c>
      <c r="FI5240">
        <v>82.407499999999999</v>
      </c>
      <c r="FJ5240">
        <v>87.512500000000003</v>
      </c>
      <c r="FK5240">
        <v>93.617500000000007</v>
      </c>
      <c r="FL5240">
        <v>97.216250000000002</v>
      </c>
      <c r="FM5240">
        <v>100.61750000000001</v>
      </c>
      <c r="FN5240">
        <v>103.0187</v>
      </c>
      <c r="FO5240">
        <v>102.61750000000001</v>
      </c>
      <c r="FP5240">
        <v>98.518749999999997</v>
      </c>
      <c r="FQ5240">
        <v>93.13</v>
      </c>
      <c r="FR5240">
        <v>88.938749999999999</v>
      </c>
      <c r="FS5240">
        <v>85.432500000000005</v>
      </c>
      <c r="FT5240">
        <v>81.426249999999996</v>
      </c>
      <c r="FU5240">
        <v>75.821250000000006</v>
      </c>
      <c r="FV5240">
        <v>72.913749999999993</v>
      </c>
      <c r="FW5240">
        <v>0.70675900000000003</v>
      </c>
      <c r="FX5240">
        <v>4.2365699999999999E-2</v>
      </c>
      <c r="FY5240">
        <v>4.2365699999999999E-2</v>
      </c>
      <c r="FZ5240">
        <v>0</v>
      </c>
      <c r="GA5240">
        <v>0</v>
      </c>
    </row>
    <row r="5241" spans="1:183" x14ac:dyDescent="0.3">
      <c r="A5241" t="s">
        <v>62</v>
      </c>
      <c r="B5241" t="s">
        <v>53</v>
      </c>
      <c r="C5241" t="s">
        <v>95</v>
      </c>
      <c r="D5241" s="6" t="s">
        <v>299</v>
      </c>
      <c r="FZ5241">
        <v>0</v>
      </c>
      <c r="GA5241">
        <v>1</v>
      </c>
    </row>
    <row r="5242" spans="1:183" x14ac:dyDescent="0.3">
      <c r="A5242" t="s">
        <v>62</v>
      </c>
      <c r="B5242" t="s">
        <v>53</v>
      </c>
      <c r="C5242" t="s">
        <v>104</v>
      </c>
      <c r="D5242" s="6" t="s">
        <v>299</v>
      </c>
      <c r="FZ5242">
        <v>0</v>
      </c>
      <c r="GA5242">
        <v>1</v>
      </c>
    </row>
    <row r="5243" spans="1:183" x14ac:dyDescent="0.3">
      <c r="A5243" t="s">
        <v>62</v>
      </c>
      <c r="B5243" t="s">
        <v>53</v>
      </c>
      <c r="C5243" t="s">
        <v>94</v>
      </c>
      <c r="D5243" s="6" t="s">
        <v>299</v>
      </c>
      <c r="FZ5243">
        <v>0</v>
      </c>
      <c r="GA5243">
        <v>1</v>
      </c>
    </row>
    <row r="5244" spans="1:183" x14ac:dyDescent="0.3">
      <c r="A5244" t="s">
        <v>62</v>
      </c>
      <c r="B5244" t="s">
        <v>53</v>
      </c>
      <c r="C5244" t="s">
        <v>102</v>
      </c>
      <c r="D5244" s="6" t="s">
        <v>299</v>
      </c>
      <c r="FZ5244">
        <v>0</v>
      </c>
      <c r="GA5244">
        <v>1</v>
      </c>
    </row>
    <row r="5245" spans="1:183" x14ac:dyDescent="0.3">
      <c r="A5245" t="s">
        <v>62</v>
      </c>
      <c r="B5245" t="s">
        <v>53</v>
      </c>
      <c r="C5245" t="s">
        <v>103</v>
      </c>
      <c r="D5245" s="6" t="s">
        <v>299</v>
      </c>
      <c r="FZ5245">
        <v>0</v>
      </c>
      <c r="GA5245">
        <v>1</v>
      </c>
    </row>
    <row r="5246" spans="1:183" x14ac:dyDescent="0.3">
      <c r="A5246" t="s">
        <v>62</v>
      </c>
      <c r="B5246" t="s">
        <v>53</v>
      </c>
      <c r="C5246" t="s">
        <v>108</v>
      </c>
      <c r="D5246" s="6" t="s">
        <v>299</v>
      </c>
      <c r="FZ5246">
        <v>0</v>
      </c>
      <c r="GA5246">
        <v>1</v>
      </c>
    </row>
    <row r="5247" spans="1:183" x14ac:dyDescent="0.3">
      <c r="A5247" t="s">
        <v>62</v>
      </c>
      <c r="B5247" t="s">
        <v>53</v>
      </c>
      <c r="C5247" t="s">
        <v>106</v>
      </c>
      <c r="D5247" s="6" t="s">
        <v>299</v>
      </c>
      <c r="FZ5247">
        <v>0</v>
      </c>
      <c r="GA5247">
        <v>1</v>
      </c>
    </row>
    <row r="5248" spans="1:183" x14ac:dyDescent="0.3">
      <c r="A5248" t="s">
        <v>62</v>
      </c>
      <c r="B5248" t="s">
        <v>53</v>
      </c>
      <c r="C5248" t="s">
        <v>107</v>
      </c>
      <c r="D5248" s="6" t="s">
        <v>299</v>
      </c>
      <c r="FZ5248">
        <v>0</v>
      </c>
      <c r="GA5248">
        <v>1</v>
      </c>
    </row>
    <row r="5249" spans="1:183" x14ac:dyDescent="0.3">
      <c r="A5249" t="s">
        <v>62</v>
      </c>
      <c r="B5249" t="s">
        <v>53</v>
      </c>
      <c r="C5249" t="s">
        <v>97</v>
      </c>
      <c r="D5249" s="6" t="s">
        <v>299</v>
      </c>
      <c r="FZ5249">
        <v>0</v>
      </c>
      <c r="GA5249">
        <v>1</v>
      </c>
    </row>
    <row r="5250" spans="1:183" x14ac:dyDescent="0.3">
      <c r="A5250" t="s">
        <v>62</v>
      </c>
      <c r="B5250" t="s">
        <v>53</v>
      </c>
      <c r="C5250" t="s">
        <v>96</v>
      </c>
      <c r="D5250" s="6" t="s">
        <v>299</v>
      </c>
      <c r="FZ5250">
        <v>0</v>
      </c>
      <c r="GA5250">
        <v>1</v>
      </c>
    </row>
    <row r="5251" spans="1:183" x14ac:dyDescent="0.3">
      <c r="A5251" t="s">
        <v>62</v>
      </c>
      <c r="B5251" t="s">
        <v>53</v>
      </c>
      <c r="C5251" t="s">
        <v>98</v>
      </c>
      <c r="D5251" s="6" t="s">
        <v>299</v>
      </c>
      <c r="FZ5251">
        <v>0</v>
      </c>
      <c r="GA5251">
        <v>1</v>
      </c>
    </row>
    <row r="5252" spans="1:183" x14ac:dyDescent="0.3">
      <c r="A5252" t="s">
        <v>62</v>
      </c>
      <c r="B5252" t="s">
        <v>53</v>
      </c>
      <c r="C5252" t="s">
        <v>105</v>
      </c>
      <c r="D5252" s="6" t="s">
        <v>299</v>
      </c>
      <c r="FZ5252">
        <v>0</v>
      </c>
      <c r="GA5252">
        <v>1</v>
      </c>
    </row>
    <row r="5253" spans="1:183" x14ac:dyDescent="0.3">
      <c r="A5253" t="s">
        <v>62</v>
      </c>
      <c r="B5253" t="s">
        <v>53</v>
      </c>
      <c r="C5253" t="s">
        <v>93</v>
      </c>
      <c r="D5253" s="6" t="s">
        <v>299</v>
      </c>
      <c r="FZ5253">
        <v>0</v>
      </c>
      <c r="GA5253">
        <v>1</v>
      </c>
    </row>
    <row r="5254" spans="1:183" x14ac:dyDescent="0.3">
      <c r="A5254" t="s">
        <v>62</v>
      </c>
      <c r="B5254" t="s">
        <v>53</v>
      </c>
      <c r="C5254" t="s">
        <v>101</v>
      </c>
      <c r="D5254" s="6" t="s">
        <v>299</v>
      </c>
      <c r="FZ5254">
        <v>0</v>
      </c>
      <c r="GA5254">
        <v>1</v>
      </c>
    </row>
    <row r="5255" spans="1:183" x14ac:dyDescent="0.3">
      <c r="A5255" t="s">
        <v>63</v>
      </c>
      <c r="B5255" t="s">
        <v>53</v>
      </c>
      <c r="C5255" t="s">
        <v>99</v>
      </c>
      <c r="D5255" s="6" t="s">
        <v>299</v>
      </c>
      <c r="FZ5255">
        <v>0</v>
      </c>
      <c r="GA5255">
        <v>1</v>
      </c>
    </row>
    <row r="5256" spans="1:183" x14ac:dyDescent="0.3">
      <c r="A5256" t="s">
        <v>63</v>
      </c>
      <c r="B5256" t="s">
        <v>53</v>
      </c>
      <c r="C5256" t="s">
        <v>100</v>
      </c>
      <c r="D5256" s="6" t="s">
        <v>299</v>
      </c>
      <c r="FZ5256">
        <v>0</v>
      </c>
      <c r="GA5256">
        <v>1</v>
      </c>
    </row>
    <row r="5257" spans="1:183" x14ac:dyDescent="0.3">
      <c r="A5257" t="s">
        <v>63</v>
      </c>
      <c r="B5257" t="s">
        <v>53</v>
      </c>
      <c r="C5257" t="s">
        <v>54</v>
      </c>
      <c r="D5257" s="6" t="s">
        <v>299</v>
      </c>
      <c r="E5257" s="46">
        <v>17</v>
      </c>
      <c r="F5257">
        <v>20</v>
      </c>
      <c r="G5257">
        <v>17</v>
      </c>
      <c r="H5257">
        <v>20</v>
      </c>
      <c r="I5257">
        <v>9051</v>
      </c>
      <c r="J5257">
        <v>65923</v>
      </c>
      <c r="K5257">
        <v>1.7033750000000001</v>
      </c>
      <c r="L5257">
        <v>1.476891</v>
      </c>
      <c r="M5257">
        <v>1.315895</v>
      </c>
      <c r="N5257">
        <v>1.1866239999999999</v>
      </c>
      <c r="O5257">
        <v>1.0963499999999999</v>
      </c>
      <c r="P5257">
        <v>1.059483</v>
      </c>
      <c r="Q5257">
        <v>1.078014</v>
      </c>
      <c r="R5257">
        <v>1.0534300000000001</v>
      </c>
      <c r="S5257">
        <v>0.99972740000000004</v>
      </c>
      <c r="T5257">
        <v>1.0568470000000001</v>
      </c>
      <c r="U5257">
        <v>1.194116</v>
      </c>
      <c r="V5257">
        <v>1.3827560000000001</v>
      </c>
      <c r="W5257">
        <v>1.627839</v>
      </c>
      <c r="X5257">
        <v>1.8859600000000001</v>
      </c>
      <c r="Y5257">
        <v>2.1923360000000001</v>
      </c>
      <c r="Z5257">
        <v>2.517388</v>
      </c>
      <c r="AA5257">
        <v>2.7957700000000001</v>
      </c>
      <c r="AB5257">
        <v>3.0394459999999999</v>
      </c>
      <c r="AC5257">
        <v>3.1166770000000001</v>
      </c>
      <c r="AD5257">
        <v>2.9358209999999998</v>
      </c>
      <c r="AE5257">
        <v>2.6886839999999999</v>
      </c>
      <c r="AF5257">
        <v>2.4468969999999999</v>
      </c>
      <c r="AG5257">
        <v>2.0769060000000001</v>
      </c>
      <c r="AH5257">
        <v>1.7283010000000001</v>
      </c>
      <c r="AI5257">
        <v>-0.1447485</v>
      </c>
      <c r="AJ5257">
        <v>-0.109011</v>
      </c>
      <c r="AK5257">
        <v>-7.6303599999999999E-2</v>
      </c>
      <c r="AL5257">
        <v>-6.2076699999999999E-2</v>
      </c>
      <c r="AM5257">
        <v>-4.9711900000000003E-2</v>
      </c>
      <c r="AN5257">
        <v>-4.75012E-2</v>
      </c>
      <c r="AO5257">
        <v>-5.5905099999999999E-2</v>
      </c>
      <c r="AP5257">
        <v>-5.3013600000000001E-2</v>
      </c>
      <c r="AQ5257">
        <v>-7.4224999999999999E-2</v>
      </c>
      <c r="AR5257">
        <v>-5.88476E-2</v>
      </c>
      <c r="AS5257">
        <v>-6.2297499999999999E-2</v>
      </c>
      <c r="AT5257">
        <v>-3.9018499999999998E-2</v>
      </c>
      <c r="AU5257">
        <v>-3.76634E-2</v>
      </c>
      <c r="AV5257">
        <v>-7.3352899999999999E-2</v>
      </c>
      <c r="AW5257">
        <v>-7.7458299999999994E-2</v>
      </c>
      <c r="AX5257">
        <v>-8.2392499999999994E-2</v>
      </c>
      <c r="AY5257">
        <v>0.16517680000000001</v>
      </c>
      <c r="AZ5257">
        <v>0.28158139999999998</v>
      </c>
      <c r="BA5257">
        <v>0.26869140000000002</v>
      </c>
      <c r="BB5257">
        <v>0.20922070000000001</v>
      </c>
      <c r="BC5257">
        <v>-0.26748749999999999</v>
      </c>
      <c r="BD5257">
        <v>-0.26498450000000001</v>
      </c>
      <c r="BE5257">
        <v>-0.19219829999999999</v>
      </c>
      <c r="BF5257">
        <v>-0.12164270000000001</v>
      </c>
      <c r="BG5257">
        <v>-0.13304170000000001</v>
      </c>
      <c r="BH5257">
        <v>-9.8196400000000003E-2</v>
      </c>
      <c r="BI5257">
        <v>-6.6359799999999997E-2</v>
      </c>
      <c r="BJ5257">
        <v>-5.2975500000000002E-2</v>
      </c>
      <c r="BK5257">
        <v>-4.1302100000000001E-2</v>
      </c>
      <c r="BL5257">
        <v>-3.9580999999999998E-2</v>
      </c>
      <c r="BM5257">
        <v>-4.7847899999999999E-2</v>
      </c>
      <c r="BN5257">
        <v>-4.4199700000000001E-2</v>
      </c>
      <c r="BO5257">
        <v>-6.4827599999999999E-2</v>
      </c>
      <c r="BP5257">
        <v>-4.8867800000000003E-2</v>
      </c>
      <c r="BQ5257">
        <v>-5.1392399999999998E-2</v>
      </c>
      <c r="BR5257">
        <v>-2.76473E-2</v>
      </c>
      <c r="BS5257">
        <v>-2.5647099999999999E-2</v>
      </c>
      <c r="BT5257">
        <v>-6.0574000000000003E-2</v>
      </c>
      <c r="BU5257">
        <v>-6.4327200000000001E-2</v>
      </c>
      <c r="BV5257">
        <v>-6.9028800000000001E-2</v>
      </c>
      <c r="BW5257">
        <v>0.1787765</v>
      </c>
      <c r="BX5257">
        <v>0.29545650000000001</v>
      </c>
      <c r="BY5257">
        <v>0.28247679999999997</v>
      </c>
      <c r="BZ5257">
        <v>0.22192609999999999</v>
      </c>
      <c r="CA5257">
        <v>-0.25426910000000003</v>
      </c>
      <c r="CB5257">
        <v>-0.25178440000000002</v>
      </c>
      <c r="CC5257">
        <v>-0.17979919999999999</v>
      </c>
      <c r="CD5257">
        <v>-0.1102084</v>
      </c>
      <c r="CE5257">
        <v>-0.12493360000000001</v>
      </c>
      <c r="CF5257">
        <v>-9.0706300000000004E-2</v>
      </c>
      <c r="CG5257">
        <v>-5.9472799999999999E-2</v>
      </c>
      <c r="CH5257">
        <v>-4.6672100000000001E-2</v>
      </c>
      <c r="CI5257">
        <v>-3.5477500000000002E-2</v>
      </c>
      <c r="CJ5257">
        <v>-3.4095599999999997E-2</v>
      </c>
      <c r="CK5257">
        <v>-4.22675E-2</v>
      </c>
      <c r="CL5257">
        <v>-3.80951E-2</v>
      </c>
      <c r="CM5257">
        <v>-5.8319000000000003E-2</v>
      </c>
      <c r="CN5257">
        <v>-4.1955800000000001E-2</v>
      </c>
      <c r="CO5257">
        <v>-4.3839599999999999E-2</v>
      </c>
      <c r="CP5257">
        <v>-1.97717E-2</v>
      </c>
      <c r="CQ5257">
        <v>-1.7324599999999999E-2</v>
      </c>
      <c r="CR5257">
        <v>-5.17233E-2</v>
      </c>
      <c r="CS5257">
        <v>-5.52326E-2</v>
      </c>
      <c r="CT5257">
        <v>-5.9773199999999999E-2</v>
      </c>
      <c r="CU5257">
        <v>0.18819559999999999</v>
      </c>
      <c r="CV5257">
        <v>0.30506630000000001</v>
      </c>
      <c r="CW5257">
        <v>0.29202460000000002</v>
      </c>
      <c r="CX5257">
        <v>0.23072580000000001</v>
      </c>
      <c r="CY5257">
        <v>-0.2451141</v>
      </c>
      <c r="CZ5257">
        <v>-0.2426421</v>
      </c>
      <c r="DA5257">
        <v>-0.17121159999999999</v>
      </c>
      <c r="DB5257">
        <v>-0.102289</v>
      </c>
      <c r="DC5257">
        <v>-0.1168255</v>
      </c>
      <c r="DD5257">
        <v>-8.3216100000000001E-2</v>
      </c>
      <c r="DE5257">
        <v>-5.2585699999999999E-2</v>
      </c>
      <c r="DF5257">
        <v>-4.03687E-2</v>
      </c>
      <c r="DG5257">
        <v>-2.9652899999999999E-2</v>
      </c>
      <c r="DH5257">
        <v>-2.8610099999999999E-2</v>
      </c>
      <c r="DI5257">
        <v>-3.6687200000000003E-2</v>
      </c>
      <c r="DJ5257">
        <v>-3.1990600000000001E-2</v>
      </c>
      <c r="DK5257">
        <v>-5.18104E-2</v>
      </c>
      <c r="DL5257">
        <v>-3.50438E-2</v>
      </c>
      <c r="DM5257">
        <v>-3.6286800000000001E-2</v>
      </c>
      <c r="DN5257">
        <v>-1.1896E-2</v>
      </c>
      <c r="DO5257">
        <v>-9.0021000000000007E-3</v>
      </c>
      <c r="DP5257">
        <v>-4.28727E-2</v>
      </c>
      <c r="DQ5257">
        <v>-4.6137999999999998E-2</v>
      </c>
      <c r="DR5257">
        <v>-5.0517600000000003E-2</v>
      </c>
      <c r="DS5257">
        <v>0.1976147</v>
      </c>
      <c r="DT5257">
        <v>0.31467620000000002</v>
      </c>
      <c r="DU5257">
        <v>0.30157230000000002</v>
      </c>
      <c r="DV5257">
        <v>0.2395255</v>
      </c>
      <c r="DW5257">
        <v>-0.2359591</v>
      </c>
      <c r="DX5257">
        <v>-0.2334997</v>
      </c>
      <c r="DY5257">
        <v>-0.16262389999999999</v>
      </c>
      <c r="DZ5257">
        <v>-9.4369599999999998E-2</v>
      </c>
      <c r="EA5257">
        <v>-0.1051187</v>
      </c>
      <c r="EB5257">
        <v>-7.2401499999999994E-2</v>
      </c>
      <c r="EC5257">
        <v>-4.2641999999999999E-2</v>
      </c>
      <c r="ED5257">
        <v>-3.12676E-2</v>
      </c>
      <c r="EE5257">
        <v>-2.1243100000000001E-2</v>
      </c>
      <c r="EF5257">
        <v>-2.069E-2</v>
      </c>
      <c r="EG5257">
        <v>-2.8629999999999999E-2</v>
      </c>
      <c r="EH5257">
        <v>-2.3176599999999999E-2</v>
      </c>
      <c r="EI5257">
        <v>-4.2412999999999999E-2</v>
      </c>
      <c r="EJ5257">
        <v>-2.5063999999999999E-2</v>
      </c>
      <c r="EK5257">
        <v>-2.53817E-2</v>
      </c>
      <c r="EL5257">
        <v>-5.2479999999999996E-4</v>
      </c>
      <c r="EM5257">
        <v>3.0143000000000001E-3</v>
      </c>
      <c r="EN5257">
        <v>-3.0093700000000001E-2</v>
      </c>
      <c r="EO5257">
        <v>-3.3006899999999999E-2</v>
      </c>
      <c r="EP5257">
        <v>-3.7153899999999997E-2</v>
      </c>
      <c r="EQ5257">
        <v>0.2112144</v>
      </c>
      <c r="ER5257">
        <v>0.32855129999999999</v>
      </c>
      <c r="ES5257">
        <v>0.31535770000000002</v>
      </c>
      <c r="ET5257">
        <v>0.25223089999999998</v>
      </c>
      <c r="EU5257">
        <v>-0.22274070000000001</v>
      </c>
      <c r="EV5257">
        <v>-0.22029969999999999</v>
      </c>
      <c r="EW5257">
        <v>-0.15022479999999999</v>
      </c>
      <c r="EX5257">
        <v>-8.2935300000000003E-2</v>
      </c>
      <c r="EY5257">
        <v>85.947090000000003</v>
      </c>
      <c r="EZ5257">
        <v>84.967920000000007</v>
      </c>
      <c r="FA5257">
        <v>83.079970000000003</v>
      </c>
      <c r="FB5257">
        <v>82.611270000000005</v>
      </c>
      <c r="FC5257">
        <v>81.445700000000002</v>
      </c>
      <c r="FD5257">
        <v>79.543049999999994</v>
      </c>
      <c r="FE5257">
        <v>78.439300000000003</v>
      </c>
      <c r="FF5257">
        <v>79.027069999999995</v>
      </c>
      <c r="FG5257">
        <v>83.411060000000006</v>
      </c>
      <c r="FH5257">
        <v>88.566379999999995</v>
      </c>
      <c r="FI5257">
        <v>92.762090000000001</v>
      </c>
      <c r="FJ5257">
        <v>96.347179999999994</v>
      </c>
      <c r="FK5257">
        <v>99.907889999999995</v>
      </c>
      <c r="FL5257">
        <v>102.83880000000001</v>
      </c>
      <c r="FM5257">
        <v>104.9115</v>
      </c>
      <c r="FN5257">
        <v>105.5573</v>
      </c>
      <c r="FO5257">
        <v>105.7924</v>
      </c>
      <c r="FP5257">
        <v>104.8218</v>
      </c>
      <c r="FQ5257">
        <v>101.1692</v>
      </c>
      <c r="FR5257">
        <v>96.488690000000005</v>
      </c>
      <c r="FS5257">
        <v>92.843779999999995</v>
      </c>
      <c r="FT5257">
        <v>90.371409999999997</v>
      </c>
      <c r="FU5257">
        <v>87.319559999999996</v>
      </c>
      <c r="FV5257">
        <v>85.091999999999999</v>
      </c>
      <c r="FW5257">
        <v>0.16967019999999999</v>
      </c>
      <c r="FX5257">
        <v>8.9146E-3</v>
      </c>
      <c r="FY5257">
        <v>8.9146E-3</v>
      </c>
      <c r="FZ5257">
        <v>0</v>
      </c>
      <c r="GA5257">
        <v>0</v>
      </c>
    </row>
    <row r="5258" spans="1:183" x14ac:dyDescent="0.3">
      <c r="A5258" t="s">
        <v>63</v>
      </c>
      <c r="B5258" t="s">
        <v>53</v>
      </c>
      <c r="C5258" t="s">
        <v>95</v>
      </c>
      <c r="D5258" s="6" t="s">
        <v>299</v>
      </c>
      <c r="FZ5258">
        <v>0</v>
      </c>
      <c r="GA5258">
        <v>1</v>
      </c>
    </row>
    <row r="5259" spans="1:183" x14ac:dyDescent="0.3">
      <c r="A5259" t="s">
        <v>63</v>
      </c>
      <c r="B5259" t="s">
        <v>53</v>
      </c>
      <c r="C5259" t="s">
        <v>104</v>
      </c>
      <c r="D5259" s="6" t="s">
        <v>299</v>
      </c>
      <c r="FZ5259">
        <v>0</v>
      </c>
      <c r="GA5259">
        <v>1</v>
      </c>
    </row>
    <row r="5260" spans="1:183" x14ac:dyDescent="0.3">
      <c r="A5260" t="s">
        <v>63</v>
      </c>
      <c r="B5260" t="s">
        <v>53</v>
      </c>
      <c r="C5260" t="s">
        <v>94</v>
      </c>
      <c r="D5260" s="6" t="s">
        <v>299</v>
      </c>
      <c r="FZ5260">
        <v>0</v>
      </c>
      <c r="GA5260">
        <v>1</v>
      </c>
    </row>
    <row r="5261" spans="1:183" x14ac:dyDescent="0.3">
      <c r="A5261" t="s">
        <v>63</v>
      </c>
      <c r="B5261" t="s">
        <v>53</v>
      </c>
      <c r="C5261" t="s">
        <v>102</v>
      </c>
      <c r="D5261" s="6" t="s">
        <v>299</v>
      </c>
      <c r="FZ5261">
        <v>0</v>
      </c>
      <c r="GA5261">
        <v>1</v>
      </c>
    </row>
    <row r="5262" spans="1:183" x14ac:dyDescent="0.3">
      <c r="A5262" t="s">
        <v>63</v>
      </c>
      <c r="B5262" t="s">
        <v>53</v>
      </c>
      <c r="C5262" t="s">
        <v>103</v>
      </c>
      <c r="D5262" s="6" t="s">
        <v>299</v>
      </c>
      <c r="FZ5262">
        <v>0</v>
      </c>
      <c r="GA5262">
        <v>1</v>
      </c>
    </row>
    <row r="5263" spans="1:183" x14ac:dyDescent="0.3">
      <c r="A5263" t="s">
        <v>63</v>
      </c>
      <c r="B5263" t="s">
        <v>53</v>
      </c>
      <c r="C5263" t="s">
        <v>108</v>
      </c>
      <c r="D5263" s="6" t="s">
        <v>299</v>
      </c>
      <c r="FZ5263">
        <v>0</v>
      </c>
      <c r="GA5263">
        <v>1</v>
      </c>
    </row>
    <row r="5264" spans="1:183" x14ac:dyDescent="0.3">
      <c r="A5264" t="s">
        <v>63</v>
      </c>
      <c r="B5264" t="s">
        <v>53</v>
      </c>
      <c r="C5264" t="s">
        <v>106</v>
      </c>
      <c r="D5264" s="6" t="s">
        <v>299</v>
      </c>
      <c r="FZ5264">
        <v>0</v>
      </c>
      <c r="GA5264">
        <v>1</v>
      </c>
    </row>
    <row r="5265" spans="1:183" x14ac:dyDescent="0.3">
      <c r="A5265" t="s">
        <v>63</v>
      </c>
      <c r="B5265" t="s">
        <v>53</v>
      </c>
      <c r="C5265" t="s">
        <v>107</v>
      </c>
      <c r="D5265" s="6" t="s">
        <v>299</v>
      </c>
      <c r="FZ5265">
        <v>0</v>
      </c>
      <c r="GA5265">
        <v>1</v>
      </c>
    </row>
    <row r="5266" spans="1:183" x14ac:dyDescent="0.3">
      <c r="A5266" t="s">
        <v>63</v>
      </c>
      <c r="B5266" t="s">
        <v>53</v>
      </c>
      <c r="C5266" t="s">
        <v>97</v>
      </c>
      <c r="D5266" s="6" t="s">
        <v>299</v>
      </c>
      <c r="FZ5266">
        <v>0</v>
      </c>
      <c r="GA5266">
        <v>1</v>
      </c>
    </row>
    <row r="5267" spans="1:183" x14ac:dyDescent="0.3">
      <c r="A5267" t="s">
        <v>63</v>
      </c>
      <c r="B5267" t="s">
        <v>53</v>
      </c>
      <c r="C5267" t="s">
        <v>96</v>
      </c>
      <c r="D5267" s="6" t="s">
        <v>299</v>
      </c>
      <c r="FZ5267">
        <v>0</v>
      </c>
      <c r="GA5267">
        <v>1</v>
      </c>
    </row>
    <row r="5268" spans="1:183" x14ac:dyDescent="0.3">
      <c r="A5268" t="s">
        <v>63</v>
      </c>
      <c r="B5268" t="s">
        <v>53</v>
      </c>
      <c r="C5268" t="s">
        <v>98</v>
      </c>
      <c r="D5268" s="6" t="s">
        <v>299</v>
      </c>
      <c r="FZ5268">
        <v>0</v>
      </c>
      <c r="GA5268">
        <v>1</v>
      </c>
    </row>
    <row r="5269" spans="1:183" x14ac:dyDescent="0.3">
      <c r="A5269" t="s">
        <v>63</v>
      </c>
      <c r="B5269" t="s">
        <v>53</v>
      </c>
      <c r="C5269" t="s">
        <v>105</v>
      </c>
      <c r="D5269" s="6" t="s">
        <v>299</v>
      </c>
      <c r="FZ5269">
        <v>0</v>
      </c>
      <c r="GA5269">
        <v>1</v>
      </c>
    </row>
    <row r="5270" spans="1:183" x14ac:dyDescent="0.3">
      <c r="A5270" t="s">
        <v>63</v>
      </c>
      <c r="B5270" t="s">
        <v>53</v>
      </c>
      <c r="C5270" t="s">
        <v>93</v>
      </c>
      <c r="D5270" s="6" t="s">
        <v>299</v>
      </c>
      <c r="FZ5270">
        <v>0</v>
      </c>
      <c r="GA5270">
        <v>1</v>
      </c>
    </row>
    <row r="5271" spans="1:183" x14ac:dyDescent="0.3">
      <c r="A5271" t="s">
        <v>63</v>
      </c>
      <c r="B5271" t="s">
        <v>53</v>
      </c>
      <c r="C5271" t="s">
        <v>101</v>
      </c>
      <c r="D5271" s="6" t="s">
        <v>299</v>
      </c>
      <c r="FZ5271">
        <v>0</v>
      </c>
      <c r="GA5271">
        <v>1</v>
      </c>
    </row>
    <row r="5272" spans="1:183" x14ac:dyDescent="0.3">
      <c r="A5272" t="s">
        <v>74</v>
      </c>
      <c r="B5272" t="s">
        <v>53</v>
      </c>
      <c r="C5272" t="s">
        <v>99</v>
      </c>
      <c r="D5272" s="6" t="s">
        <v>299</v>
      </c>
      <c r="FZ5272">
        <v>0</v>
      </c>
      <c r="GA5272">
        <v>1</v>
      </c>
    </row>
    <row r="5273" spans="1:183" x14ac:dyDescent="0.3">
      <c r="A5273" t="s">
        <v>74</v>
      </c>
      <c r="B5273" t="s">
        <v>53</v>
      </c>
      <c r="C5273" t="s">
        <v>100</v>
      </c>
      <c r="D5273" s="6" t="s">
        <v>299</v>
      </c>
      <c r="FZ5273">
        <v>0</v>
      </c>
      <c r="GA5273">
        <v>1</v>
      </c>
    </row>
    <row r="5274" spans="1:183" x14ac:dyDescent="0.3">
      <c r="A5274" t="s">
        <v>74</v>
      </c>
      <c r="B5274" t="s">
        <v>53</v>
      </c>
      <c r="C5274" t="s">
        <v>54</v>
      </c>
      <c r="D5274" s="6" t="s">
        <v>299</v>
      </c>
      <c r="E5274" s="46">
        <v>17</v>
      </c>
      <c r="F5274">
        <v>20</v>
      </c>
      <c r="G5274">
        <v>17</v>
      </c>
      <c r="H5274">
        <v>20</v>
      </c>
      <c r="I5274">
        <v>2904</v>
      </c>
      <c r="J5274">
        <v>65923</v>
      </c>
      <c r="K5274">
        <v>1.78125</v>
      </c>
      <c r="L5274">
        <v>1.506216</v>
      </c>
      <c r="M5274">
        <v>1.3085469999999999</v>
      </c>
      <c r="N5274">
        <v>1.1973130000000001</v>
      </c>
      <c r="O5274">
        <v>1.0739829999999999</v>
      </c>
      <c r="P5274">
        <v>1.0095270000000001</v>
      </c>
      <c r="Q5274">
        <v>1.020259</v>
      </c>
      <c r="R5274">
        <v>1.070314</v>
      </c>
      <c r="S5274">
        <v>1.0637970000000001</v>
      </c>
      <c r="T5274">
        <v>1.1403490000000001</v>
      </c>
      <c r="U5274">
        <v>1.2651079999999999</v>
      </c>
      <c r="V5274">
        <v>1.448709</v>
      </c>
      <c r="W5274">
        <v>1.6977199999999999</v>
      </c>
      <c r="X5274">
        <v>1.989722</v>
      </c>
      <c r="Y5274">
        <v>2.2243300000000001</v>
      </c>
      <c r="Z5274">
        <v>2.5193110000000001</v>
      </c>
      <c r="AA5274">
        <v>2.624174</v>
      </c>
      <c r="AB5274">
        <v>2.7598780000000001</v>
      </c>
      <c r="AC5274">
        <v>2.827467</v>
      </c>
      <c r="AD5274">
        <v>2.666941</v>
      </c>
      <c r="AE5274">
        <v>2.493773</v>
      </c>
      <c r="AF5274">
        <v>2.3921760000000001</v>
      </c>
      <c r="AG5274">
        <v>2.0455700000000001</v>
      </c>
      <c r="AH5274">
        <v>1.700007</v>
      </c>
      <c r="AI5274">
        <v>-0.1286436</v>
      </c>
      <c r="AJ5274">
        <v>-0.1313095</v>
      </c>
      <c r="AK5274">
        <v>-8.9553999999999995E-2</v>
      </c>
      <c r="AL5274">
        <v>-5.57736E-2</v>
      </c>
      <c r="AM5274">
        <v>-5.1717899999999997E-2</v>
      </c>
      <c r="AN5274">
        <v>-2.71477E-2</v>
      </c>
      <c r="AO5274">
        <v>-2.70104E-2</v>
      </c>
      <c r="AP5274">
        <v>-2.3125699999999999E-2</v>
      </c>
      <c r="AQ5274">
        <v>-5.2863300000000002E-2</v>
      </c>
      <c r="AR5274">
        <v>-6.8037399999999998E-2</v>
      </c>
      <c r="AS5274">
        <v>-6.0567900000000001E-2</v>
      </c>
      <c r="AT5274">
        <v>-8.3949200000000002E-2</v>
      </c>
      <c r="AU5274">
        <v>-0.1341426</v>
      </c>
      <c r="AV5274">
        <v>-0.14561730000000001</v>
      </c>
      <c r="AW5274">
        <v>-0.20049320000000001</v>
      </c>
      <c r="AX5274">
        <v>-0.16511239999999999</v>
      </c>
      <c r="AY5274">
        <v>0.18273030000000001</v>
      </c>
      <c r="AZ5274">
        <v>0.34362880000000001</v>
      </c>
      <c r="BA5274">
        <v>0.33898899999999998</v>
      </c>
      <c r="BB5274">
        <v>0.25649870000000002</v>
      </c>
      <c r="BC5274">
        <v>-0.28566970000000003</v>
      </c>
      <c r="BD5274">
        <v>-0.27374409999999999</v>
      </c>
      <c r="BE5274">
        <v>-0.18116699999999999</v>
      </c>
      <c r="BF5274">
        <v>-0.12369520000000001</v>
      </c>
      <c r="BG5274">
        <v>-9.7165500000000002E-2</v>
      </c>
      <c r="BH5274">
        <v>-0.1022135</v>
      </c>
      <c r="BI5274">
        <v>-6.2670500000000004E-2</v>
      </c>
      <c r="BJ5274">
        <v>-3.1080199999999999E-2</v>
      </c>
      <c r="BK5274">
        <v>-2.9733599999999999E-2</v>
      </c>
      <c r="BL5274">
        <v>-7.0699999999999999E-3</v>
      </c>
      <c r="BM5274">
        <v>-8.4270999999999999E-3</v>
      </c>
      <c r="BN5274">
        <v>-4.5970000000000004E-3</v>
      </c>
      <c r="BO5274">
        <v>-3.3066199999999997E-2</v>
      </c>
      <c r="BP5274">
        <v>-4.5993199999999998E-2</v>
      </c>
      <c r="BQ5274">
        <v>-3.8050199999999999E-2</v>
      </c>
      <c r="BR5274">
        <v>-5.9199700000000001E-2</v>
      </c>
      <c r="BS5274">
        <v>-0.1068532</v>
      </c>
      <c r="BT5274">
        <v>-0.1159857</v>
      </c>
      <c r="BU5274">
        <v>-0.16889409999999999</v>
      </c>
      <c r="BV5274">
        <v>-0.1328164</v>
      </c>
      <c r="BW5274">
        <v>0.21317929999999999</v>
      </c>
      <c r="BX5274">
        <v>0.37363109999999999</v>
      </c>
      <c r="BY5274">
        <v>0.36819439999999998</v>
      </c>
      <c r="BZ5274">
        <v>0.28397860000000003</v>
      </c>
      <c r="CA5274">
        <v>-0.25558310000000001</v>
      </c>
      <c r="CB5274">
        <v>-0.2430853</v>
      </c>
      <c r="CC5274">
        <v>-0.15296319999999999</v>
      </c>
      <c r="CD5274">
        <v>-9.7185300000000002E-2</v>
      </c>
      <c r="CE5274">
        <v>-7.5363899999999998E-2</v>
      </c>
      <c r="CF5274">
        <v>-8.2061599999999998E-2</v>
      </c>
      <c r="CG5274">
        <v>-4.4051100000000003E-2</v>
      </c>
      <c r="CH5274">
        <v>-1.39776E-2</v>
      </c>
      <c r="CI5274">
        <v>-1.45074E-2</v>
      </c>
      <c r="CJ5274">
        <v>6.8357000000000001E-3</v>
      </c>
      <c r="CK5274">
        <v>4.4435999999999998E-3</v>
      </c>
      <c r="CL5274">
        <v>8.2359000000000009E-3</v>
      </c>
      <c r="CM5274">
        <v>-1.9354799999999998E-2</v>
      </c>
      <c r="CN5274">
        <v>-3.07254E-2</v>
      </c>
      <c r="CO5274">
        <v>-2.2454499999999999E-2</v>
      </c>
      <c r="CP5274">
        <v>-4.20583E-2</v>
      </c>
      <c r="CQ5274">
        <v>-8.7952600000000006E-2</v>
      </c>
      <c r="CR5274">
        <v>-9.5462900000000003E-2</v>
      </c>
      <c r="CS5274">
        <v>-0.14700869999999999</v>
      </c>
      <c r="CT5274">
        <v>-0.1104482</v>
      </c>
      <c r="CU5274">
        <v>0.23426830000000001</v>
      </c>
      <c r="CV5274">
        <v>0.3944107</v>
      </c>
      <c r="CW5274">
        <v>0.38842199999999999</v>
      </c>
      <c r="CX5274">
        <v>0.30301109999999998</v>
      </c>
      <c r="CY5274">
        <v>-0.23474510000000001</v>
      </c>
      <c r="CZ5274">
        <v>-0.2218511</v>
      </c>
      <c r="DA5274">
        <v>-0.1334293</v>
      </c>
      <c r="DB5274">
        <v>-7.8824500000000006E-2</v>
      </c>
      <c r="DC5274">
        <v>-5.3562199999999997E-2</v>
      </c>
      <c r="DD5274">
        <v>-6.1909800000000001E-2</v>
      </c>
      <c r="DE5274">
        <v>-2.5431700000000002E-2</v>
      </c>
      <c r="DF5274">
        <v>3.1251E-3</v>
      </c>
      <c r="DG5274">
        <v>7.1889999999999996E-4</v>
      </c>
      <c r="DH5274">
        <v>2.07414E-2</v>
      </c>
      <c r="DI5274">
        <v>1.7314300000000001E-2</v>
      </c>
      <c r="DJ5274">
        <v>2.1068900000000002E-2</v>
      </c>
      <c r="DK5274">
        <v>-5.6433000000000004E-3</v>
      </c>
      <c r="DL5274">
        <v>-1.54576E-2</v>
      </c>
      <c r="DM5274">
        <v>-6.8589000000000002E-3</v>
      </c>
      <c r="DN5274">
        <v>-2.4916799999999999E-2</v>
      </c>
      <c r="DO5274">
        <v>-6.9052100000000005E-2</v>
      </c>
      <c r="DP5274">
        <v>-7.4940199999999998E-2</v>
      </c>
      <c r="DQ5274">
        <v>-0.12512329999999999</v>
      </c>
      <c r="DR5274">
        <v>-8.8080099999999995E-2</v>
      </c>
      <c r="DS5274">
        <v>0.25535720000000001</v>
      </c>
      <c r="DT5274">
        <v>0.41519020000000001</v>
      </c>
      <c r="DU5274">
        <v>0.4086496</v>
      </c>
      <c r="DV5274">
        <v>0.32204359999999999</v>
      </c>
      <c r="DW5274">
        <v>-0.21390719999999999</v>
      </c>
      <c r="DX5274">
        <v>-0.20061689999999999</v>
      </c>
      <c r="DY5274">
        <v>-0.11389539999999999</v>
      </c>
      <c r="DZ5274">
        <v>-6.0463799999999998E-2</v>
      </c>
      <c r="EA5274">
        <v>-2.2084099999999999E-2</v>
      </c>
      <c r="EB5274">
        <v>-3.2813700000000001E-2</v>
      </c>
      <c r="EC5274">
        <v>1.4518000000000001E-3</v>
      </c>
      <c r="ED5274">
        <v>2.7818499999999999E-2</v>
      </c>
      <c r="EE5274">
        <v>2.27032E-2</v>
      </c>
      <c r="EF5274">
        <v>4.0819099999999997E-2</v>
      </c>
      <c r="EG5274">
        <v>3.5897499999999999E-2</v>
      </c>
      <c r="EH5274">
        <v>3.9597599999999997E-2</v>
      </c>
      <c r="EI5274">
        <v>1.4153799999999999E-2</v>
      </c>
      <c r="EJ5274">
        <v>6.5867E-3</v>
      </c>
      <c r="EK5274">
        <v>1.56588E-2</v>
      </c>
      <c r="EL5274">
        <v>-1.673E-4</v>
      </c>
      <c r="EM5274">
        <v>-4.17627E-2</v>
      </c>
      <c r="EN5274">
        <v>-4.5308599999999997E-2</v>
      </c>
      <c r="EO5274">
        <v>-9.3524200000000002E-2</v>
      </c>
      <c r="EP5274">
        <v>-5.5784100000000003E-2</v>
      </c>
      <c r="EQ5274">
        <v>0.28580630000000001</v>
      </c>
      <c r="ER5274">
        <v>0.44519259999999999</v>
      </c>
      <c r="ES5274">
        <v>0.43785499999999999</v>
      </c>
      <c r="ET5274">
        <v>0.34952349999999999</v>
      </c>
      <c r="EU5274">
        <v>-0.1838206</v>
      </c>
      <c r="EV5274">
        <v>-0.1699582</v>
      </c>
      <c r="EW5274">
        <v>-8.5691500000000004E-2</v>
      </c>
      <c r="EX5274">
        <v>-3.3953900000000002E-2</v>
      </c>
      <c r="EY5274">
        <v>76.328800000000001</v>
      </c>
      <c r="EZ5274">
        <v>74.776849999999996</v>
      </c>
      <c r="FA5274">
        <v>73.469489999999993</v>
      </c>
      <c r="FB5274">
        <v>72.635630000000006</v>
      </c>
      <c r="FC5274">
        <v>71.497039999999998</v>
      </c>
      <c r="FD5274">
        <v>70.664230000000003</v>
      </c>
      <c r="FE5274">
        <v>69.830539999999999</v>
      </c>
      <c r="FF5274">
        <v>70.33211</v>
      </c>
      <c r="FG5274">
        <v>73.448049999999995</v>
      </c>
      <c r="FH5274">
        <v>76.78295</v>
      </c>
      <c r="FI5274">
        <v>80.492149999999995</v>
      </c>
      <c r="FJ5274">
        <v>84.816950000000006</v>
      </c>
      <c r="FK5274">
        <v>88.674340000000001</v>
      </c>
      <c r="FL5274">
        <v>91.754360000000005</v>
      </c>
      <c r="FM5274">
        <v>92.655860000000004</v>
      </c>
      <c r="FN5274">
        <v>94.73169</v>
      </c>
      <c r="FO5274">
        <v>96.431309999999996</v>
      </c>
      <c r="FP5274">
        <v>94.851290000000006</v>
      </c>
      <c r="FQ5274">
        <v>89.063810000000004</v>
      </c>
      <c r="FR5274">
        <v>82.613320000000002</v>
      </c>
      <c r="FS5274">
        <v>79.312759999999997</v>
      </c>
      <c r="FT5274">
        <v>78.411090000000002</v>
      </c>
      <c r="FU5274">
        <v>76.773359999999997</v>
      </c>
      <c r="FV5274">
        <v>75.968100000000007</v>
      </c>
      <c r="FW5274">
        <v>0.40905419999999998</v>
      </c>
      <c r="FX5274">
        <v>1.9352899999999999E-2</v>
      </c>
      <c r="FY5274">
        <v>1.9352899999999999E-2</v>
      </c>
      <c r="FZ5274">
        <v>0</v>
      </c>
      <c r="GA5274">
        <v>0</v>
      </c>
    </row>
    <row r="5275" spans="1:183" x14ac:dyDescent="0.3">
      <c r="A5275" t="s">
        <v>74</v>
      </c>
      <c r="B5275" t="s">
        <v>53</v>
      </c>
      <c r="C5275" t="s">
        <v>95</v>
      </c>
      <c r="D5275" s="6" t="s">
        <v>299</v>
      </c>
      <c r="FZ5275">
        <v>0</v>
      </c>
      <c r="GA5275">
        <v>1</v>
      </c>
    </row>
    <row r="5276" spans="1:183" x14ac:dyDescent="0.3">
      <c r="A5276" t="s">
        <v>74</v>
      </c>
      <c r="B5276" t="s">
        <v>53</v>
      </c>
      <c r="C5276" t="s">
        <v>104</v>
      </c>
      <c r="D5276" s="6" t="s">
        <v>299</v>
      </c>
      <c r="FZ5276">
        <v>0</v>
      </c>
      <c r="GA5276">
        <v>1</v>
      </c>
    </row>
    <row r="5277" spans="1:183" x14ac:dyDescent="0.3">
      <c r="A5277" t="s">
        <v>74</v>
      </c>
      <c r="B5277" t="s">
        <v>53</v>
      </c>
      <c r="C5277" t="s">
        <v>94</v>
      </c>
      <c r="D5277" s="6" t="s">
        <v>299</v>
      </c>
      <c r="FZ5277">
        <v>0</v>
      </c>
      <c r="GA5277">
        <v>1</v>
      </c>
    </row>
    <row r="5278" spans="1:183" x14ac:dyDescent="0.3">
      <c r="A5278" t="s">
        <v>74</v>
      </c>
      <c r="B5278" t="s">
        <v>53</v>
      </c>
      <c r="C5278" t="s">
        <v>102</v>
      </c>
      <c r="D5278" s="6" t="s">
        <v>299</v>
      </c>
      <c r="FZ5278">
        <v>0</v>
      </c>
      <c r="GA5278">
        <v>1</v>
      </c>
    </row>
    <row r="5279" spans="1:183" x14ac:dyDescent="0.3">
      <c r="A5279" t="s">
        <v>74</v>
      </c>
      <c r="B5279" t="s">
        <v>53</v>
      </c>
      <c r="C5279" t="s">
        <v>103</v>
      </c>
      <c r="D5279" s="6" t="s">
        <v>299</v>
      </c>
      <c r="FZ5279">
        <v>0</v>
      </c>
      <c r="GA5279">
        <v>1</v>
      </c>
    </row>
    <row r="5280" spans="1:183" x14ac:dyDescent="0.3">
      <c r="A5280" t="s">
        <v>74</v>
      </c>
      <c r="B5280" t="s">
        <v>53</v>
      </c>
      <c r="C5280" t="s">
        <v>108</v>
      </c>
      <c r="D5280" s="6" t="s">
        <v>299</v>
      </c>
      <c r="FZ5280">
        <v>0</v>
      </c>
      <c r="GA5280">
        <v>1</v>
      </c>
    </row>
    <row r="5281" spans="1:183" x14ac:dyDescent="0.3">
      <c r="A5281" t="s">
        <v>74</v>
      </c>
      <c r="B5281" t="s">
        <v>53</v>
      </c>
      <c r="C5281" t="s">
        <v>106</v>
      </c>
      <c r="D5281" s="6" t="s">
        <v>299</v>
      </c>
      <c r="FZ5281">
        <v>0</v>
      </c>
      <c r="GA5281">
        <v>1</v>
      </c>
    </row>
    <row r="5282" spans="1:183" x14ac:dyDescent="0.3">
      <c r="A5282" t="s">
        <v>74</v>
      </c>
      <c r="B5282" t="s">
        <v>53</v>
      </c>
      <c r="C5282" t="s">
        <v>107</v>
      </c>
      <c r="D5282" s="6" t="s">
        <v>299</v>
      </c>
      <c r="FZ5282">
        <v>0</v>
      </c>
      <c r="GA5282">
        <v>1</v>
      </c>
    </row>
    <row r="5283" spans="1:183" x14ac:dyDescent="0.3">
      <c r="A5283" t="s">
        <v>74</v>
      </c>
      <c r="B5283" t="s">
        <v>53</v>
      </c>
      <c r="C5283" t="s">
        <v>97</v>
      </c>
      <c r="D5283" s="6" t="s">
        <v>299</v>
      </c>
      <c r="FZ5283">
        <v>0</v>
      </c>
      <c r="GA5283">
        <v>1</v>
      </c>
    </row>
    <row r="5284" spans="1:183" x14ac:dyDescent="0.3">
      <c r="A5284" t="s">
        <v>74</v>
      </c>
      <c r="B5284" t="s">
        <v>53</v>
      </c>
      <c r="C5284" t="s">
        <v>96</v>
      </c>
      <c r="D5284" s="6" t="s">
        <v>299</v>
      </c>
      <c r="FZ5284">
        <v>0</v>
      </c>
      <c r="GA5284">
        <v>1</v>
      </c>
    </row>
    <row r="5285" spans="1:183" x14ac:dyDescent="0.3">
      <c r="A5285" t="s">
        <v>74</v>
      </c>
      <c r="B5285" t="s">
        <v>53</v>
      </c>
      <c r="C5285" t="s">
        <v>98</v>
      </c>
      <c r="D5285" s="6" t="s">
        <v>299</v>
      </c>
      <c r="FZ5285">
        <v>0</v>
      </c>
      <c r="GA5285">
        <v>1</v>
      </c>
    </row>
    <row r="5286" spans="1:183" x14ac:dyDescent="0.3">
      <c r="A5286" t="s">
        <v>74</v>
      </c>
      <c r="B5286" t="s">
        <v>53</v>
      </c>
      <c r="C5286" t="s">
        <v>105</v>
      </c>
      <c r="D5286" s="6" t="s">
        <v>299</v>
      </c>
      <c r="FZ5286">
        <v>0</v>
      </c>
      <c r="GA5286">
        <v>1</v>
      </c>
    </row>
    <row r="5287" spans="1:183" x14ac:dyDescent="0.3">
      <c r="A5287" t="s">
        <v>74</v>
      </c>
      <c r="B5287" t="s">
        <v>53</v>
      </c>
      <c r="C5287" t="s">
        <v>93</v>
      </c>
      <c r="D5287" s="6" t="s">
        <v>299</v>
      </c>
      <c r="FZ5287">
        <v>0</v>
      </c>
      <c r="GA5287">
        <v>1</v>
      </c>
    </row>
    <row r="5288" spans="1:183" x14ac:dyDescent="0.3">
      <c r="A5288" t="s">
        <v>74</v>
      </c>
      <c r="B5288" t="s">
        <v>53</v>
      </c>
      <c r="C5288" t="s">
        <v>101</v>
      </c>
      <c r="D5288" s="6" t="s">
        <v>299</v>
      </c>
      <c r="FZ5288">
        <v>0</v>
      </c>
      <c r="GA5288">
        <v>1</v>
      </c>
    </row>
    <row r="5289" spans="1:183" x14ac:dyDescent="0.3">
      <c r="A5289" t="s">
        <v>75</v>
      </c>
      <c r="B5289" t="s">
        <v>53</v>
      </c>
      <c r="C5289" t="s">
        <v>99</v>
      </c>
      <c r="D5289" s="6" t="s">
        <v>299</v>
      </c>
      <c r="FZ5289">
        <v>0</v>
      </c>
      <c r="GA5289">
        <v>1</v>
      </c>
    </row>
    <row r="5290" spans="1:183" x14ac:dyDescent="0.3">
      <c r="A5290" t="s">
        <v>75</v>
      </c>
      <c r="B5290" t="s">
        <v>53</v>
      </c>
      <c r="C5290" t="s">
        <v>100</v>
      </c>
      <c r="D5290" s="6" t="s">
        <v>299</v>
      </c>
      <c r="FZ5290">
        <v>0</v>
      </c>
      <c r="GA5290">
        <v>1</v>
      </c>
    </row>
    <row r="5291" spans="1:183" x14ac:dyDescent="0.3">
      <c r="A5291" t="s">
        <v>75</v>
      </c>
      <c r="B5291" t="s">
        <v>53</v>
      </c>
      <c r="C5291" t="s">
        <v>54</v>
      </c>
      <c r="D5291" s="6" t="s">
        <v>299</v>
      </c>
      <c r="E5291" s="46">
        <v>17</v>
      </c>
      <c r="F5291">
        <v>20</v>
      </c>
      <c r="G5291">
        <v>17</v>
      </c>
      <c r="H5291">
        <v>20</v>
      </c>
      <c r="I5291">
        <v>6203</v>
      </c>
      <c r="J5291">
        <v>65923</v>
      </c>
      <c r="K5291">
        <v>1.554422</v>
      </c>
      <c r="L5291">
        <v>1.338125</v>
      </c>
      <c r="M5291">
        <v>1.192475</v>
      </c>
      <c r="N5291">
        <v>1.0465120000000001</v>
      </c>
      <c r="O5291">
        <v>0.93779330000000005</v>
      </c>
      <c r="P5291">
        <v>0.90164069999999996</v>
      </c>
      <c r="Q5291">
        <v>0.88044029999999995</v>
      </c>
      <c r="R5291">
        <v>0.88699919999999999</v>
      </c>
      <c r="S5291">
        <v>0.86703260000000004</v>
      </c>
      <c r="T5291">
        <v>0.93515890000000002</v>
      </c>
      <c r="U5291">
        <v>1.0400240000000001</v>
      </c>
      <c r="V5291">
        <v>1.1822820000000001</v>
      </c>
      <c r="W5291">
        <v>1.419945</v>
      </c>
      <c r="X5291">
        <v>1.7004349999999999</v>
      </c>
      <c r="Y5291">
        <v>1.957422</v>
      </c>
      <c r="Z5291">
        <v>2.1848169999999998</v>
      </c>
      <c r="AA5291">
        <v>2.2476929999999999</v>
      </c>
      <c r="AB5291">
        <v>2.4139729999999999</v>
      </c>
      <c r="AC5291">
        <v>2.4637519999999999</v>
      </c>
      <c r="AD5291">
        <v>2.2999610000000001</v>
      </c>
      <c r="AE5291">
        <v>2.2004250000000001</v>
      </c>
      <c r="AF5291">
        <v>2.1185809999999998</v>
      </c>
      <c r="AG5291">
        <v>1.854231</v>
      </c>
      <c r="AH5291">
        <v>1.5570379999999999</v>
      </c>
      <c r="AI5291">
        <v>-0.1055218</v>
      </c>
      <c r="AJ5291">
        <v>-5.9360000000000003E-2</v>
      </c>
      <c r="AK5291">
        <v>-4.0593999999999998E-2</v>
      </c>
      <c r="AL5291">
        <v>-9.5232000000000008E-3</v>
      </c>
      <c r="AM5291">
        <v>3.5550999999999998E-3</v>
      </c>
      <c r="AN5291">
        <v>9.0010999999999997E-3</v>
      </c>
      <c r="AO5291">
        <v>-1.49362E-2</v>
      </c>
      <c r="AP5291">
        <v>-1.3631799999999999E-2</v>
      </c>
      <c r="AQ5291">
        <v>-3.4209000000000002E-3</v>
      </c>
      <c r="AR5291">
        <v>-6.5237000000000003E-3</v>
      </c>
      <c r="AS5291">
        <v>-4.4183300000000002E-2</v>
      </c>
      <c r="AT5291">
        <v>-0.10105210000000001</v>
      </c>
      <c r="AU5291">
        <v>-0.13102569999999999</v>
      </c>
      <c r="AV5291">
        <v>-0.1579325</v>
      </c>
      <c r="AW5291">
        <v>-0.1877877</v>
      </c>
      <c r="AX5291">
        <v>-0.21687680000000001</v>
      </c>
      <c r="AY5291">
        <v>0.1781914</v>
      </c>
      <c r="AZ5291">
        <v>0.34219090000000002</v>
      </c>
      <c r="BA5291">
        <v>0.30200569999999999</v>
      </c>
      <c r="BB5291">
        <v>0.17295550000000001</v>
      </c>
      <c r="BC5291">
        <v>-0.2795627</v>
      </c>
      <c r="BD5291">
        <v>-0.35371520000000001</v>
      </c>
      <c r="BE5291">
        <v>-0.26048199999999999</v>
      </c>
      <c r="BF5291">
        <v>-0.17175840000000001</v>
      </c>
      <c r="BG5291">
        <v>-8.6843900000000002E-2</v>
      </c>
      <c r="BH5291">
        <v>-4.1628699999999998E-2</v>
      </c>
      <c r="BI5291">
        <v>-2.4033200000000001E-2</v>
      </c>
      <c r="BJ5291">
        <v>5.2792999999999998E-3</v>
      </c>
      <c r="BK5291">
        <v>1.68635E-2</v>
      </c>
      <c r="BL5291">
        <v>2.0808699999999999E-2</v>
      </c>
      <c r="BM5291">
        <v>-4.0578000000000003E-3</v>
      </c>
      <c r="BN5291">
        <v>-2.7832E-3</v>
      </c>
      <c r="BO5291">
        <v>8.0262000000000007E-3</v>
      </c>
      <c r="BP5291">
        <v>6.4460999999999997E-3</v>
      </c>
      <c r="BQ5291">
        <v>-3.0282900000000001E-2</v>
      </c>
      <c r="BR5291">
        <v>-8.6013000000000006E-2</v>
      </c>
      <c r="BS5291">
        <v>-0.1144767</v>
      </c>
      <c r="BT5291">
        <v>-0.13973849999999999</v>
      </c>
      <c r="BU5291">
        <v>-0.1688761</v>
      </c>
      <c r="BV5291">
        <v>-0.1976542</v>
      </c>
      <c r="BW5291">
        <v>0.1972131</v>
      </c>
      <c r="BX5291">
        <v>0.36155409999999999</v>
      </c>
      <c r="BY5291">
        <v>0.32134220000000002</v>
      </c>
      <c r="BZ5291">
        <v>0.19098319999999999</v>
      </c>
      <c r="CA5291">
        <v>-0.2602198</v>
      </c>
      <c r="CB5291">
        <v>-0.33457170000000003</v>
      </c>
      <c r="CC5291">
        <v>-0.24256259999999999</v>
      </c>
      <c r="CD5291">
        <v>-0.1546585</v>
      </c>
      <c r="CE5291">
        <v>-7.3907600000000004E-2</v>
      </c>
      <c r="CF5291">
        <v>-2.9348099999999998E-2</v>
      </c>
      <c r="CG5291">
        <v>-1.25632E-2</v>
      </c>
      <c r="CH5291">
        <v>1.55316E-2</v>
      </c>
      <c r="CI5291">
        <v>2.6080800000000001E-2</v>
      </c>
      <c r="CJ5291">
        <v>2.8986499999999998E-2</v>
      </c>
      <c r="CK5291">
        <v>3.4765999999999998E-3</v>
      </c>
      <c r="CL5291">
        <v>4.7305000000000003E-3</v>
      </c>
      <c r="CM5291">
        <v>1.5954400000000001E-2</v>
      </c>
      <c r="CN5291">
        <v>1.5428900000000001E-2</v>
      </c>
      <c r="CO5291">
        <v>-2.06556E-2</v>
      </c>
      <c r="CP5291">
        <v>-7.5596999999999998E-2</v>
      </c>
      <c r="CQ5291">
        <v>-0.10301490000000001</v>
      </c>
      <c r="CR5291">
        <v>-0.12713740000000001</v>
      </c>
      <c r="CS5291">
        <v>-0.155778</v>
      </c>
      <c r="CT5291">
        <v>-0.18434059999999999</v>
      </c>
      <c r="CU5291">
        <v>0.2103874</v>
      </c>
      <c r="CV5291">
        <v>0.37496499999999999</v>
      </c>
      <c r="CW5291">
        <v>0.33473459999999999</v>
      </c>
      <c r="CX5291">
        <v>0.20346910000000001</v>
      </c>
      <c r="CY5291">
        <v>-0.24682299999999999</v>
      </c>
      <c r="CZ5291">
        <v>-0.32131310000000002</v>
      </c>
      <c r="DA5291">
        <v>-0.23015160000000001</v>
      </c>
      <c r="DB5291">
        <v>-0.14281530000000001</v>
      </c>
      <c r="DC5291">
        <v>-6.0971299999999999E-2</v>
      </c>
      <c r="DD5291">
        <v>-1.7067499999999999E-2</v>
      </c>
      <c r="DE5291">
        <v>-1.0931999999999999E-3</v>
      </c>
      <c r="DF5291">
        <v>2.5783799999999999E-2</v>
      </c>
      <c r="DG5291">
        <v>3.5298200000000002E-2</v>
      </c>
      <c r="DH5291">
        <v>3.71644E-2</v>
      </c>
      <c r="DI5291">
        <v>1.1010900000000001E-2</v>
      </c>
      <c r="DJ5291">
        <v>1.22443E-2</v>
      </c>
      <c r="DK5291">
        <v>2.38826E-2</v>
      </c>
      <c r="DL5291">
        <v>2.4411700000000001E-2</v>
      </c>
      <c r="DM5291">
        <v>-1.10282E-2</v>
      </c>
      <c r="DN5291">
        <v>-6.5181000000000003E-2</v>
      </c>
      <c r="DO5291">
        <v>-9.1552999999999995E-2</v>
      </c>
      <c r="DP5291">
        <v>-0.1145362</v>
      </c>
      <c r="DQ5291">
        <v>-0.1426799</v>
      </c>
      <c r="DR5291">
        <v>-0.17102700000000001</v>
      </c>
      <c r="DS5291">
        <v>0.2235618</v>
      </c>
      <c r="DT5291">
        <v>0.3883759</v>
      </c>
      <c r="DU5291">
        <v>0.34812690000000002</v>
      </c>
      <c r="DV5291">
        <v>0.21595500000000001</v>
      </c>
      <c r="DW5291">
        <v>-0.2334262</v>
      </c>
      <c r="DX5291">
        <v>-0.30805440000000001</v>
      </c>
      <c r="DY5291">
        <v>-0.21774070000000001</v>
      </c>
      <c r="DZ5291">
        <v>-0.13097200000000001</v>
      </c>
      <c r="EA5291">
        <v>-4.2293400000000002E-2</v>
      </c>
      <c r="EB5291">
        <v>6.6379999999999998E-4</v>
      </c>
      <c r="EC5291">
        <v>1.54676E-2</v>
      </c>
      <c r="ED5291">
        <v>4.0586400000000002E-2</v>
      </c>
      <c r="EE5291">
        <v>4.86066E-2</v>
      </c>
      <c r="EF5291">
        <v>4.8972000000000002E-2</v>
      </c>
      <c r="EG5291">
        <v>2.18894E-2</v>
      </c>
      <c r="EH5291">
        <v>2.30929E-2</v>
      </c>
      <c r="EI5291">
        <v>3.5329600000000003E-2</v>
      </c>
      <c r="EJ5291">
        <v>3.7381499999999998E-2</v>
      </c>
      <c r="EK5291">
        <v>2.8720999999999998E-3</v>
      </c>
      <c r="EL5291">
        <v>-5.0141900000000003E-2</v>
      </c>
      <c r="EM5291">
        <v>-7.5004000000000001E-2</v>
      </c>
      <c r="EN5291">
        <v>-9.6342200000000003E-2</v>
      </c>
      <c r="EO5291">
        <v>-0.1237683</v>
      </c>
      <c r="EP5291">
        <v>-0.15180440000000001</v>
      </c>
      <c r="EQ5291">
        <v>0.2425834</v>
      </c>
      <c r="ER5291">
        <v>0.40773910000000002</v>
      </c>
      <c r="ES5291">
        <v>0.3674634</v>
      </c>
      <c r="ET5291">
        <v>0.23398269999999999</v>
      </c>
      <c r="EU5291">
        <v>-0.2140833</v>
      </c>
      <c r="EV5291">
        <v>-0.28891099999999997</v>
      </c>
      <c r="EW5291">
        <v>-0.1998212</v>
      </c>
      <c r="EX5291">
        <v>-0.1138721</v>
      </c>
      <c r="EY5291">
        <v>76.064319999999995</v>
      </c>
      <c r="EZ5291">
        <v>74.701980000000006</v>
      </c>
      <c r="FA5291">
        <v>73.787689999999998</v>
      </c>
      <c r="FB5291">
        <v>73.149370000000005</v>
      </c>
      <c r="FC5291">
        <v>72.007810000000006</v>
      </c>
      <c r="FD5291">
        <v>70.784440000000004</v>
      </c>
      <c r="FE5291">
        <v>70.147419999999997</v>
      </c>
      <c r="FF5291">
        <v>70.647419999999997</v>
      </c>
      <c r="FG5291">
        <v>73.562370000000001</v>
      </c>
      <c r="FH5291">
        <v>77.285740000000004</v>
      </c>
      <c r="FI5291">
        <v>81.286389999999997</v>
      </c>
      <c r="FJ5291">
        <v>86.009110000000007</v>
      </c>
      <c r="FK5291">
        <v>90.453239999999994</v>
      </c>
      <c r="FL5291">
        <v>93.145470000000003</v>
      </c>
      <c r="FM5291">
        <v>93.563019999999995</v>
      </c>
      <c r="FN5291">
        <v>94.48057</v>
      </c>
      <c r="FO5291">
        <v>96.866240000000005</v>
      </c>
      <c r="FP5291">
        <v>96.446740000000005</v>
      </c>
      <c r="FQ5291">
        <v>90.94999</v>
      </c>
      <c r="FR5291">
        <v>84.007810000000006</v>
      </c>
      <c r="FS5291">
        <v>79.3416</v>
      </c>
      <c r="FT5291">
        <v>78.340950000000007</v>
      </c>
      <c r="FU5291">
        <v>76.704589999999996</v>
      </c>
      <c r="FV5291">
        <v>75.703940000000003</v>
      </c>
      <c r="FW5291">
        <v>0.23959649999999999</v>
      </c>
      <c r="FX5291">
        <v>1.25107E-2</v>
      </c>
      <c r="FY5291">
        <v>1.25107E-2</v>
      </c>
      <c r="FZ5291">
        <v>0</v>
      </c>
      <c r="GA5291">
        <v>0</v>
      </c>
    </row>
    <row r="5292" spans="1:183" x14ac:dyDescent="0.3">
      <c r="A5292" t="s">
        <v>75</v>
      </c>
      <c r="B5292" t="s">
        <v>53</v>
      </c>
      <c r="C5292" t="s">
        <v>95</v>
      </c>
      <c r="D5292" s="6" t="s">
        <v>299</v>
      </c>
      <c r="FZ5292">
        <v>0</v>
      </c>
      <c r="GA5292">
        <v>1</v>
      </c>
    </row>
    <row r="5293" spans="1:183" x14ac:dyDescent="0.3">
      <c r="A5293" t="s">
        <v>75</v>
      </c>
      <c r="B5293" t="s">
        <v>53</v>
      </c>
      <c r="C5293" t="s">
        <v>104</v>
      </c>
      <c r="D5293" s="6" t="s">
        <v>299</v>
      </c>
      <c r="FZ5293">
        <v>0</v>
      </c>
      <c r="GA5293">
        <v>1</v>
      </c>
    </row>
    <row r="5294" spans="1:183" x14ac:dyDescent="0.3">
      <c r="A5294" t="s">
        <v>75</v>
      </c>
      <c r="B5294" t="s">
        <v>53</v>
      </c>
      <c r="C5294" t="s">
        <v>94</v>
      </c>
      <c r="D5294" s="6" t="s">
        <v>299</v>
      </c>
      <c r="FZ5294">
        <v>0</v>
      </c>
      <c r="GA5294">
        <v>1</v>
      </c>
    </row>
    <row r="5295" spans="1:183" x14ac:dyDescent="0.3">
      <c r="A5295" t="s">
        <v>75</v>
      </c>
      <c r="B5295" t="s">
        <v>53</v>
      </c>
      <c r="C5295" t="s">
        <v>102</v>
      </c>
      <c r="D5295" s="6" t="s">
        <v>299</v>
      </c>
      <c r="FZ5295">
        <v>0</v>
      </c>
      <c r="GA5295">
        <v>1</v>
      </c>
    </row>
    <row r="5296" spans="1:183" x14ac:dyDescent="0.3">
      <c r="A5296" t="s">
        <v>75</v>
      </c>
      <c r="B5296" t="s">
        <v>53</v>
      </c>
      <c r="C5296" t="s">
        <v>103</v>
      </c>
      <c r="D5296" s="6" t="s">
        <v>299</v>
      </c>
      <c r="FZ5296">
        <v>0</v>
      </c>
      <c r="GA5296">
        <v>1</v>
      </c>
    </row>
    <row r="5297" spans="1:183" x14ac:dyDescent="0.3">
      <c r="A5297" t="s">
        <v>75</v>
      </c>
      <c r="B5297" t="s">
        <v>53</v>
      </c>
      <c r="C5297" t="s">
        <v>108</v>
      </c>
      <c r="D5297" s="6" t="s">
        <v>299</v>
      </c>
      <c r="FZ5297">
        <v>0</v>
      </c>
      <c r="GA5297">
        <v>1</v>
      </c>
    </row>
    <row r="5298" spans="1:183" x14ac:dyDescent="0.3">
      <c r="A5298" t="s">
        <v>75</v>
      </c>
      <c r="B5298" t="s">
        <v>53</v>
      </c>
      <c r="C5298" t="s">
        <v>106</v>
      </c>
      <c r="D5298" s="6" t="s">
        <v>299</v>
      </c>
      <c r="FZ5298">
        <v>0</v>
      </c>
      <c r="GA5298">
        <v>1</v>
      </c>
    </row>
    <row r="5299" spans="1:183" x14ac:dyDescent="0.3">
      <c r="A5299" t="s">
        <v>75</v>
      </c>
      <c r="B5299" t="s">
        <v>53</v>
      </c>
      <c r="C5299" t="s">
        <v>107</v>
      </c>
      <c r="D5299" s="6" t="s">
        <v>299</v>
      </c>
      <c r="FZ5299">
        <v>0</v>
      </c>
      <c r="GA5299">
        <v>1</v>
      </c>
    </row>
    <row r="5300" spans="1:183" x14ac:dyDescent="0.3">
      <c r="A5300" t="s">
        <v>75</v>
      </c>
      <c r="B5300" t="s">
        <v>53</v>
      </c>
      <c r="C5300" t="s">
        <v>97</v>
      </c>
      <c r="D5300" s="6" t="s">
        <v>299</v>
      </c>
      <c r="FZ5300">
        <v>0</v>
      </c>
      <c r="GA5300">
        <v>1</v>
      </c>
    </row>
    <row r="5301" spans="1:183" x14ac:dyDescent="0.3">
      <c r="A5301" t="s">
        <v>75</v>
      </c>
      <c r="B5301" t="s">
        <v>53</v>
      </c>
      <c r="C5301" t="s">
        <v>96</v>
      </c>
      <c r="D5301" s="6" t="s">
        <v>299</v>
      </c>
      <c r="FZ5301">
        <v>0</v>
      </c>
      <c r="GA5301">
        <v>1</v>
      </c>
    </row>
    <row r="5302" spans="1:183" x14ac:dyDescent="0.3">
      <c r="A5302" t="s">
        <v>75</v>
      </c>
      <c r="B5302" t="s">
        <v>53</v>
      </c>
      <c r="C5302" t="s">
        <v>98</v>
      </c>
      <c r="D5302" s="6" t="s">
        <v>299</v>
      </c>
      <c r="FZ5302">
        <v>0</v>
      </c>
      <c r="GA5302">
        <v>1</v>
      </c>
    </row>
    <row r="5303" spans="1:183" x14ac:dyDescent="0.3">
      <c r="A5303" t="s">
        <v>75</v>
      </c>
      <c r="B5303" t="s">
        <v>53</v>
      </c>
      <c r="C5303" t="s">
        <v>105</v>
      </c>
      <c r="D5303" s="6" t="s">
        <v>299</v>
      </c>
      <c r="FZ5303">
        <v>0</v>
      </c>
      <c r="GA5303">
        <v>1</v>
      </c>
    </row>
    <row r="5304" spans="1:183" x14ac:dyDescent="0.3">
      <c r="A5304" t="s">
        <v>75</v>
      </c>
      <c r="B5304" t="s">
        <v>53</v>
      </c>
      <c r="C5304" t="s">
        <v>93</v>
      </c>
      <c r="D5304" s="6" t="s">
        <v>299</v>
      </c>
      <c r="FZ5304">
        <v>0</v>
      </c>
      <c r="GA5304">
        <v>1</v>
      </c>
    </row>
    <row r="5305" spans="1:183" x14ac:dyDescent="0.3">
      <c r="A5305" t="s">
        <v>75</v>
      </c>
      <c r="B5305" t="s">
        <v>53</v>
      </c>
      <c r="C5305" t="s">
        <v>101</v>
      </c>
      <c r="D5305" s="6" t="s">
        <v>299</v>
      </c>
      <c r="FZ5305">
        <v>0</v>
      </c>
      <c r="GA5305">
        <v>1</v>
      </c>
    </row>
    <row r="5306" spans="1:183" x14ac:dyDescent="0.3">
      <c r="A5306" t="s">
        <v>64</v>
      </c>
      <c r="B5306" t="s">
        <v>53</v>
      </c>
      <c r="C5306" t="s">
        <v>99</v>
      </c>
      <c r="D5306" s="6" t="s">
        <v>299</v>
      </c>
      <c r="FZ5306">
        <v>0</v>
      </c>
      <c r="GA5306">
        <v>1</v>
      </c>
    </row>
    <row r="5307" spans="1:183" x14ac:dyDescent="0.3">
      <c r="A5307" t="s">
        <v>64</v>
      </c>
      <c r="B5307" t="s">
        <v>53</v>
      </c>
      <c r="C5307" t="s">
        <v>100</v>
      </c>
      <c r="D5307" s="6" t="s">
        <v>299</v>
      </c>
      <c r="FZ5307">
        <v>0</v>
      </c>
      <c r="GA5307">
        <v>1</v>
      </c>
    </row>
    <row r="5308" spans="1:183" x14ac:dyDescent="0.3">
      <c r="A5308" t="s">
        <v>64</v>
      </c>
      <c r="B5308" t="s">
        <v>53</v>
      </c>
      <c r="C5308" t="s">
        <v>54</v>
      </c>
      <c r="D5308" s="6" t="s">
        <v>299</v>
      </c>
      <c r="E5308" s="46">
        <v>17</v>
      </c>
      <c r="F5308">
        <v>20</v>
      </c>
      <c r="G5308">
        <v>17</v>
      </c>
      <c r="H5308">
        <v>20</v>
      </c>
      <c r="I5308">
        <v>10591</v>
      </c>
      <c r="J5308">
        <v>65923</v>
      </c>
      <c r="K5308">
        <v>1.8657440000000001</v>
      </c>
      <c r="L5308">
        <v>1.6253610000000001</v>
      </c>
      <c r="M5308">
        <v>1.435138</v>
      </c>
      <c r="N5308">
        <v>1.300608</v>
      </c>
      <c r="O5308">
        <v>1.211252</v>
      </c>
      <c r="P5308">
        <v>1.1875960000000001</v>
      </c>
      <c r="Q5308">
        <v>1.2530539999999999</v>
      </c>
      <c r="R5308">
        <v>1.284503</v>
      </c>
      <c r="S5308">
        <v>1.2273000000000001</v>
      </c>
      <c r="T5308">
        <v>1.2649589999999999</v>
      </c>
      <c r="U5308">
        <v>1.381189</v>
      </c>
      <c r="V5308">
        <v>1.5697099999999999</v>
      </c>
      <c r="W5308">
        <v>1.812249</v>
      </c>
      <c r="X5308">
        <v>2.0678489999999998</v>
      </c>
      <c r="Y5308">
        <v>2.3602989999999999</v>
      </c>
      <c r="Z5308">
        <v>2.6612450000000001</v>
      </c>
      <c r="AA5308">
        <v>2.946955</v>
      </c>
      <c r="AB5308">
        <v>3.2053940000000001</v>
      </c>
      <c r="AC5308">
        <v>3.3143340000000001</v>
      </c>
      <c r="AD5308">
        <v>3.088743</v>
      </c>
      <c r="AE5308">
        <v>2.8265319999999998</v>
      </c>
      <c r="AF5308">
        <v>2.528384</v>
      </c>
      <c r="AG5308">
        <v>2.1656119999999999</v>
      </c>
      <c r="AH5308">
        <v>1.798942</v>
      </c>
      <c r="AI5308">
        <v>-0.10680679999999999</v>
      </c>
      <c r="AJ5308">
        <v>-9.4024999999999997E-2</v>
      </c>
      <c r="AK5308">
        <v>-7.4136300000000002E-2</v>
      </c>
      <c r="AL5308">
        <v>-4.9146799999999997E-2</v>
      </c>
      <c r="AM5308">
        <v>-4.4581799999999998E-2</v>
      </c>
      <c r="AN5308">
        <v>-4.4860499999999998E-2</v>
      </c>
      <c r="AO5308">
        <v>-4.0070399999999999E-2</v>
      </c>
      <c r="AP5308">
        <v>-4.3810200000000001E-2</v>
      </c>
      <c r="AQ5308">
        <v>-7.40846E-2</v>
      </c>
      <c r="AR5308">
        <v>-7.4620000000000006E-2</v>
      </c>
      <c r="AS5308">
        <v>-7.6675499999999994E-2</v>
      </c>
      <c r="AT5308">
        <v>-6.7056099999999993E-2</v>
      </c>
      <c r="AU5308">
        <v>-6.9649500000000003E-2</v>
      </c>
      <c r="AV5308">
        <v>-7.8706399999999996E-2</v>
      </c>
      <c r="AW5308">
        <v>-7.7878299999999998E-2</v>
      </c>
      <c r="AX5308">
        <v>-0.1141479</v>
      </c>
      <c r="AY5308">
        <v>0.29447050000000002</v>
      </c>
      <c r="AZ5308">
        <v>0.36320010000000003</v>
      </c>
      <c r="BA5308">
        <v>0.34835300000000002</v>
      </c>
      <c r="BB5308">
        <v>0.243927</v>
      </c>
      <c r="BC5308">
        <v>-0.30390470000000003</v>
      </c>
      <c r="BD5308">
        <v>-0.31580150000000001</v>
      </c>
      <c r="BE5308">
        <v>-0.19071769999999999</v>
      </c>
      <c r="BF5308">
        <v>-0.1319409</v>
      </c>
      <c r="BG5308">
        <v>-9.4524399999999995E-2</v>
      </c>
      <c r="BH5308">
        <v>-8.2518499999999995E-2</v>
      </c>
      <c r="BI5308">
        <v>-6.3614900000000002E-2</v>
      </c>
      <c r="BJ5308">
        <v>-3.9665600000000002E-2</v>
      </c>
      <c r="BK5308">
        <v>-3.57139E-2</v>
      </c>
      <c r="BL5308">
        <v>-3.6520499999999997E-2</v>
      </c>
      <c r="BM5308">
        <v>-3.1153699999999999E-2</v>
      </c>
      <c r="BN5308">
        <v>-3.3938999999999997E-2</v>
      </c>
      <c r="BO5308">
        <v>-6.3696299999999997E-2</v>
      </c>
      <c r="BP5308">
        <v>-6.3816399999999995E-2</v>
      </c>
      <c r="BQ5308">
        <v>-6.5431699999999995E-2</v>
      </c>
      <c r="BR5308">
        <v>-5.53313E-2</v>
      </c>
      <c r="BS5308">
        <v>-5.7196999999999998E-2</v>
      </c>
      <c r="BT5308">
        <v>-6.5813499999999997E-2</v>
      </c>
      <c r="BU5308">
        <v>-6.4920900000000004E-2</v>
      </c>
      <c r="BV5308">
        <v>-0.1009408</v>
      </c>
      <c r="BW5308">
        <v>0.30779319999999999</v>
      </c>
      <c r="BX5308">
        <v>0.3769093</v>
      </c>
      <c r="BY5308">
        <v>0.3619214</v>
      </c>
      <c r="BZ5308">
        <v>0.25632729999999998</v>
      </c>
      <c r="CA5308">
        <v>-0.29106130000000002</v>
      </c>
      <c r="CB5308">
        <v>-0.30327409999999999</v>
      </c>
      <c r="CC5308">
        <v>-0.17889930000000001</v>
      </c>
      <c r="CD5308">
        <v>-0.1211559</v>
      </c>
      <c r="CE5308">
        <v>-8.60176E-2</v>
      </c>
      <c r="CF5308">
        <v>-7.4549099999999993E-2</v>
      </c>
      <c r="CG5308">
        <v>-5.6327700000000001E-2</v>
      </c>
      <c r="CH5308">
        <v>-3.3098900000000001E-2</v>
      </c>
      <c r="CI5308">
        <v>-2.9571900000000002E-2</v>
      </c>
      <c r="CJ5308">
        <v>-3.0744299999999999E-2</v>
      </c>
      <c r="CK5308">
        <v>-2.4978E-2</v>
      </c>
      <c r="CL5308">
        <v>-2.7102299999999999E-2</v>
      </c>
      <c r="CM5308">
        <v>-5.65014E-2</v>
      </c>
      <c r="CN5308">
        <v>-5.6333899999999999E-2</v>
      </c>
      <c r="CO5308">
        <v>-5.76442E-2</v>
      </c>
      <c r="CP5308">
        <v>-4.7210700000000001E-2</v>
      </c>
      <c r="CQ5308">
        <v>-4.8572499999999998E-2</v>
      </c>
      <c r="CR5308">
        <v>-5.6883900000000001E-2</v>
      </c>
      <c r="CS5308">
        <v>-5.5946700000000002E-2</v>
      </c>
      <c r="CT5308">
        <v>-9.1793600000000003E-2</v>
      </c>
      <c r="CU5308">
        <v>0.31702039999999998</v>
      </c>
      <c r="CV5308">
        <v>0.38640429999999998</v>
      </c>
      <c r="CW5308">
        <v>0.3713188</v>
      </c>
      <c r="CX5308">
        <v>0.26491569999999998</v>
      </c>
      <c r="CY5308">
        <v>-0.28216599999999997</v>
      </c>
      <c r="CZ5308">
        <v>-0.29459770000000002</v>
      </c>
      <c r="DA5308">
        <v>-0.170714</v>
      </c>
      <c r="DB5308">
        <v>-0.1136862</v>
      </c>
      <c r="DC5308">
        <v>-7.7510800000000005E-2</v>
      </c>
      <c r="DD5308">
        <v>-6.6579700000000006E-2</v>
      </c>
      <c r="DE5308">
        <v>-4.9040599999999997E-2</v>
      </c>
      <c r="DF5308">
        <v>-2.6532199999999999E-2</v>
      </c>
      <c r="DG5308">
        <v>-2.3429999999999999E-2</v>
      </c>
      <c r="DH5308">
        <v>-2.49681E-2</v>
      </c>
      <c r="DI5308">
        <v>-1.8802300000000001E-2</v>
      </c>
      <c r="DJ5308">
        <v>-2.0265600000000002E-2</v>
      </c>
      <c r="DK5308">
        <v>-4.9306500000000003E-2</v>
      </c>
      <c r="DL5308">
        <v>-4.88513E-2</v>
      </c>
      <c r="DM5308">
        <v>-4.9856699999999997E-2</v>
      </c>
      <c r="DN5308">
        <v>-3.9090100000000003E-2</v>
      </c>
      <c r="DO5308">
        <v>-3.9947900000000001E-2</v>
      </c>
      <c r="DP5308">
        <v>-4.7954400000000001E-2</v>
      </c>
      <c r="DQ5308">
        <v>-4.69725E-2</v>
      </c>
      <c r="DR5308">
        <v>-8.2646399999999995E-2</v>
      </c>
      <c r="DS5308">
        <v>0.32624760000000003</v>
      </c>
      <c r="DT5308">
        <v>0.39589930000000001</v>
      </c>
      <c r="DU5308">
        <v>0.3807162</v>
      </c>
      <c r="DV5308">
        <v>0.27350410000000003</v>
      </c>
      <c r="DW5308">
        <v>-0.27327069999999998</v>
      </c>
      <c r="DX5308">
        <v>-0.28592129999999999</v>
      </c>
      <c r="DY5308">
        <v>-0.1625286</v>
      </c>
      <c r="DZ5308">
        <v>-0.10621659999999999</v>
      </c>
      <c r="EA5308">
        <v>-6.5228400000000006E-2</v>
      </c>
      <c r="EB5308">
        <v>-5.5073200000000003E-2</v>
      </c>
      <c r="EC5308">
        <v>-3.8519200000000003E-2</v>
      </c>
      <c r="ED5308">
        <v>-1.7051E-2</v>
      </c>
      <c r="EE5308">
        <v>-1.45621E-2</v>
      </c>
      <c r="EF5308">
        <v>-1.66281E-2</v>
      </c>
      <c r="EG5308">
        <v>-9.8855999999999996E-3</v>
      </c>
      <c r="EH5308">
        <v>-1.0394499999999999E-2</v>
      </c>
      <c r="EI5308">
        <v>-3.89182E-2</v>
      </c>
      <c r="EJ5308">
        <v>-3.8047699999999997E-2</v>
      </c>
      <c r="EK5308">
        <v>-3.8612800000000003E-2</v>
      </c>
      <c r="EL5308">
        <v>-2.7365199999999999E-2</v>
      </c>
      <c r="EM5308">
        <v>-2.74954E-2</v>
      </c>
      <c r="EN5308">
        <v>-3.5061500000000002E-2</v>
      </c>
      <c r="EO5308">
        <v>-3.40151E-2</v>
      </c>
      <c r="EP5308">
        <v>-6.9439299999999995E-2</v>
      </c>
      <c r="EQ5308">
        <v>0.33957029999999999</v>
      </c>
      <c r="ER5308">
        <v>0.40960849999999999</v>
      </c>
      <c r="ES5308">
        <v>0.39428459999999999</v>
      </c>
      <c r="ET5308">
        <v>0.2859044</v>
      </c>
      <c r="EU5308">
        <v>-0.26042720000000003</v>
      </c>
      <c r="EV5308">
        <v>-0.27339400000000003</v>
      </c>
      <c r="EW5308">
        <v>-0.15071029999999999</v>
      </c>
      <c r="EX5308">
        <v>-9.5431600000000005E-2</v>
      </c>
      <c r="EY5308">
        <v>80.753100000000003</v>
      </c>
      <c r="EZ5308">
        <v>80.847459999999998</v>
      </c>
      <c r="FA5308">
        <v>79.534319999999994</v>
      </c>
      <c r="FB5308">
        <v>78.970269999999999</v>
      </c>
      <c r="FC5308">
        <v>78.613159999999993</v>
      </c>
      <c r="FD5308">
        <v>77.575599999999994</v>
      </c>
      <c r="FE5308">
        <v>77.531310000000005</v>
      </c>
      <c r="FF5308">
        <v>78.988879999999995</v>
      </c>
      <c r="FG5308">
        <v>84.871420000000001</v>
      </c>
      <c r="FH5308">
        <v>90.739599999999996</v>
      </c>
      <c r="FI5308">
        <v>94.543049999999994</v>
      </c>
      <c r="FJ5308">
        <v>97.190010000000001</v>
      </c>
      <c r="FK5308">
        <v>99.591489999999993</v>
      </c>
      <c r="FL5308">
        <v>101.9448</v>
      </c>
      <c r="FM5308">
        <v>103.7706</v>
      </c>
      <c r="FN5308">
        <v>104.74890000000001</v>
      </c>
      <c r="FO5308">
        <v>105.8283</v>
      </c>
      <c r="FP5308">
        <v>105.2867</v>
      </c>
      <c r="FQ5308">
        <v>100.0699</v>
      </c>
      <c r="FR5308">
        <v>92.485780000000005</v>
      </c>
      <c r="FS5308">
        <v>87.266940000000005</v>
      </c>
      <c r="FT5308">
        <v>84.963489999999993</v>
      </c>
      <c r="FU5308">
        <v>82.307130000000001</v>
      </c>
      <c r="FV5308">
        <v>80.996989999999997</v>
      </c>
      <c r="FW5308">
        <v>0.17912710000000001</v>
      </c>
      <c r="FX5308">
        <v>8.7565000000000004E-3</v>
      </c>
      <c r="FY5308">
        <v>8.7565000000000004E-3</v>
      </c>
      <c r="FZ5308">
        <v>0</v>
      </c>
      <c r="GA5308">
        <v>0</v>
      </c>
    </row>
    <row r="5309" spans="1:183" x14ac:dyDescent="0.3">
      <c r="A5309" t="s">
        <v>64</v>
      </c>
      <c r="B5309" t="s">
        <v>53</v>
      </c>
      <c r="C5309" t="s">
        <v>95</v>
      </c>
      <c r="D5309" s="6" t="s">
        <v>299</v>
      </c>
      <c r="FZ5309">
        <v>0</v>
      </c>
      <c r="GA5309">
        <v>1</v>
      </c>
    </row>
    <row r="5310" spans="1:183" x14ac:dyDescent="0.3">
      <c r="A5310" t="s">
        <v>64</v>
      </c>
      <c r="B5310" t="s">
        <v>53</v>
      </c>
      <c r="C5310" t="s">
        <v>104</v>
      </c>
      <c r="D5310" s="6" t="s">
        <v>299</v>
      </c>
      <c r="FZ5310">
        <v>0</v>
      </c>
      <c r="GA5310">
        <v>1</v>
      </c>
    </row>
    <row r="5311" spans="1:183" x14ac:dyDescent="0.3">
      <c r="A5311" t="s">
        <v>64</v>
      </c>
      <c r="B5311" t="s">
        <v>53</v>
      </c>
      <c r="C5311" t="s">
        <v>94</v>
      </c>
      <c r="D5311" s="6" t="s">
        <v>299</v>
      </c>
      <c r="FZ5311">
        <v>0</v>
      </c>
      <c r="GA5311">
        <v>1</v>
      </c>
    </row>
    <row r="5312" spans="1:183" x14ac:dyDescent="0.3">
      <c r="A5312" t="s">
        <v>64</v>
      </c>
      <c r="B5312" t="s">
        <v>53</v>
      </c>
      <c r="C5312" t="s">
        <v>102</v>
      </c>
      <c r="D5312" s="6" t="s">
        <v>299</v>
      </c>
      <c r="FZ5312">
        <v>0</v>
      </c>
      <c r="GA5312">
        <v>1</v>
      </c>
    </row>
    <row r="5313" spans="1:183" x14ac:dyDescent="0.3">
      <c r="A5313" t="s">
        <v>64</v>
      </c>
      <c r="B5313" t="s">
        <v>53</v>
      </c>
      <c r="C5313" t="s">
        <v>103</v>
      </c>
      <c r="D5313" s="6" t="s">
        <v>299</v>
      </c>
      <c r="FZ5313">
        <v>0</v>
      </c>
      <c r="GA5313">
        <v>1</v>
      </c>
    </row>
    <row r="5314" spans="1:183" x14ac:dyDescent="0.3">
      <c r="A5314" t="s">
        <v>64</v>
      </c>
      <c r="B5314" t="s">
        <v>53</v>
      </c>
      <c r="C5314" t="s">
        <v>108</v>
      </c>
      <c r="D5314" s="6" t="s">
        <v>299</v>
      </c>
      <c r="FZ5314">
        <v>0</v>
      </c>
      <c r="GA5314">
        <v>1</v>
      </c>
    </row>
    <row r="5315" spans="1:183" x14ac:dyDescent="0.3">
      <c r="A5315" t="s">
        <v>64</v>
      </c>
      <c r="B5315" t="s">
        <v>53</v>
      </c>
      <c r="C5315" t="s">
        <v>106</v>
      </c>
      <c r="D5315" s="6" t="s">
        <v>299</v>
      </c>
      <c r="FZ5315">
        <v>0</v>
      </c>
      <c r="GA5315">
        <v>1</v>
      </c>
    </row>
    <row r="5316" spans="1:183" x14ac:dyDescent="0.3">
      <c r="A5316" t="s">
        <v>64</v>
      </c>
      <c r="B5316" t="s">
        <v>53</v>
      </c>
      <c r="C5316" t="s">
        <v>107</v>
      </c>
      <c r="D5316" s="6" t="s">
        <v>299</v>
      </c>
      <c r="FZ5316">
        <v>0</v>
      </c>
      <c r="GA5316">
        <v>1</v>
      </c>
    </row>
    <row r="5317" spans="1:183" x14ac:dyDescent="0.3">
      <c r="A5317" t="s">
        <v>64</v>
      </c>
      <c r="B5317" t="s">
        <v>53</v>
      </c>
      <c r="C5317" t="s">
        <v>97</v>
      </c>
      <c r="D5317" s="6" t="s">
        <v>299</v>
      </c>
      <c r="FZ5317">
        <v>0</v>
      </c>
      <c r="GA5317">
        <v>1</v>
      </c>
    </row>
    <row r="5318" spans="1:183" x14ac:dyDescent="0.3">
      <c r="A5318" t="s">
        <v>64</v>
      </c>
      <c r="B5318" t="s">
        <v>53</v>
      </c>
      <c r="C5318" t="s">
        <v>96</v>
      </c>
      <c r="D5318" s="6" t="s">
        <v>299</v>
      </c>
      <c r="FZ5318">
        <v>0</v>
      </c>
      <c r="GA5318">
        <v>1</v>
      </c>
    </row>
    <row r="5319" spans="1:183" x14ac:dyDescent="0.3">
      <c r="A5319" t="s">
        <v>64</v>
      </c>
      <c r="B5319" t="s">
        <v>53</v>
      </c>
      <c r="C5319" t="s">
        <v>98</v>
      </c>
      <c r="D5319" s="6" t="s">
        <v>299</v>
      </c>
      <c r="FZ5319">
        <v>0</v>
      </c>
      <c r="GA5319">
        <v>1</v>
      </c>
    </row>
    <row r="5320" spans="1:183" x14ac:dyDescent="0.3">
      <c r="A5320" t="s">
        <v>64</v>
      </c>
      <c r="B5320" t="s">
        <v>53</v>
      </c>
      <c r="C5320" t="s">
        <v>105</v>
      </c>
      <c r="D5320" s="6" t="s">
        <v>299</v>
      </c>
      <c r="FZ5320">
        <v>0</v>
      </c>
      <c r="GA5320">
        <v>1</v>
      </c>
    </row>
    <row r="5321" spans="1:183" x14ac:dyDescent="0.3">
      <c r="A5321" t="s">
        <v>64</v>
      </c>
      <c r="B5321" t="s">
        <v>53</v>
      </c>
      <c r="C5321" t="s">
        <v>93</v>
      </c>
      <c r="D5321" s="6" t="s">
        <v>299</v>
      </c>
      <c r="FZ5321">
        <v>0</v>
      </c>
      <c r="GA5321">
        <v>1</v>
      </c>
    </row>
    <row r="5322" spans="1:183" x14ac:dyDescent="0.3">
      <c r="A5322" t="s">
        <v>64</v>
      </c>
      <c r="B5322" t="s">
        <v>53</v>
      </c>
      <c r="C5322" t="s">
        <v>101</v>
      </c>
      <c r="D5322" s="6" t="s">
        <v>299</v>
      </c>
      <c r="FZ5322">
        <v>0</v>
      </c>
      <c r="GA5322">
        <v>1</v>
      </c>
    </row>
    <row r="5323" spans="1:183" x14ac:dyDescent="0.3">
      <c r="A5323" t="s">
        <v>65</v>
      </c>
      <c r="B5323" t="s">
        <v>53</v>
      </c>
      <c r="C5323" t="s">
        <v>99</v>
      </c>
      <c r="D5323" s="6" t="s">
        <v>299</v>
      </c>
      <c r="FZ5323">
        <v>0</v>
      </c>
      <c r="GA5323">
        <v>1</v>
      </c>
    </row>
    <row r="5324" spans="1:183" x14ac:dyDescent="0.3">
      <c r="A5324" t="s">
        <v>65</v>
      </c>
      <c r="B5324" t="s">
        <v>53</v>
      </c>
      <c r="C5324" t="s">
        <v>100</v>
      </c>
      <c r="D5324" s="6" t="s">
        <v>299</v>
      </c>
      <c r="FZ5324">
        <v>0</v>
      </c>
      <c r="GA5324">
        <v>1</v>
      </c>
    </row>
    <row r="5325" spans="1:183" x14ac:dyDescent="0.3">
      <c r="A5325" t="s">
        <v>65</v>
      </c>
      <c r="B5325" t="s">
        <v>53</v>
      </c>
      <c r="C5325" t="s">
        <v>54</v>
      </c>
      <c r="D5325" s="6" t="s">
        <v>299</v>
      </c>
      <c r="E5325" s="46">
        <v>17</v>
      </c>
      <c r="F5325">
        <v>20</v>
      </c>
      <c r="G5325">
        <v>17</v>
      </c>
      <c r="H5325">
        <v>20</v>
      </c>
      <c r="I5325">
        <v>4321</v>
      </c>
      <c r="J5325">
        <v>65923</v>
      </c>
      <c r="K5325">
        <v>1.962537</v>
      </c>
      <c r="L5325">
        <v>1.67652</v>
      </c>
      <c r="M5325">
        <v>1.472593</v>
      </c>
      <c r="N5325">
        <v>1.308997</v>
      </c>
      <c r="O5325">
        <v>1.2104239999999999</v>
      </c>
      <c r="P5325">
        <v>1.1635009999999999</v>
      </c>
      <c r="Q5325">
        <v>1.1926030000000001</v>
      </c>
      <c r="R5325">
        <v>1.1614519999999999</v>
      </c>
      <c r="S5325">
        <v>1.1285149999999999</v>
      </c>
      <c r="T5325">
        <v>1.211835</v>
      </c>
      <c r="U5325">
        <v>1.4033800000000001</v>
      </c>
      <c r="V5325">
        <v>1.6288720000000001</v>
      </c>
      <c r="W5325">
        <v>1.9287190000000001</v>
      </c>
      <c r="X5325">
        <v>2.2464940000000002</v>
      </c>
      <c r="Y5325">
        <v>2.5320619999999998</v>
      </c>
      <c r="Z5325">
        <v>2.8289650000000002</v>
      </c>
      <c r="AA5325">
        <v>3.0904639999999999</v>
      </c>
      <c r="AB5325">
        <v>3.30139</v>
      </c>
      <c r="AC5325">
        <v>3.407219</v>
      </c>
      <c r="AD5325">
        <v>3.2322790000000001</v>
      </c>
      <c r="AE5325">
        <v>3.0076399999999999</v>
      </c>
      <c r="AF5325">
        <v>2.7516530000000001</v>
      </c>
      <c r="AG5325">
        <v>2.3448730000000002</v>
      </c>
      <c r="AH5325">
        <v>1.9454100000000001</v>
      </c>
      <c r="AI5325">
        <v>-0.1494489</v>
      </c>
      <c r="AJ5325">
        <v>-0.116506</v>
      </c>
      <c r="AK5325">
        <v>-9.7715499999999997E-2</v>
      </c>
      <c r="AL5325">
        <v>-8.5110599999999995E-2</v>
      </c>
      <c r="AM5325">
        <v>-4.7251599999999998E-2</v>
      </c>
      <c r="AN5325">
        <v>-1.45769E-2</v>
      </c>
      <c r="AO5325">
        <v>-1.31033E-2</v>
      </c>
      <c r="AP5325">
        <v>-2.49395E-2</v>
      </c>
      <c r="AQ5325">
        <v>-6.7433000000000007E-2</v>
      </c>
      <c r="AR5325">
        <v>-8.8483999999999993E-2</v>
      </c>
      <c r="AS5325">
        <v>-7.7808500000000003E-2</v>
      </c>
      <c r="AT5325">
        <v>-8.8822799999999993E-2</v>
      </c>
      <c r="AU5325">
        <v>-9.3647499999999995E-2</v>
      </c>
      <c r="AV5325">
        <v>-0.1035865</v>
      </c>
      <c r="AW5325">
        <v>-0.14678579999999999</v>
      </c>
      <c r="AX5325">
        <v>-0.14812520000000001</v>
      </c>
      <c r="AY5325">
        <v>0.20358850000000001</v>
      </c>
      <c r="AZ5325">
        <v>0.24654010000000001</v>
      </c>
      <c r="BA5325">
        <v>0.26054329999999998</v>
      </c>
      <c r="BB5325">
        <v>0.18450810000000001</v>
      </c>
      <c r="BC5325">
        <v>-0.30210480000000001</v>
      </c>
      <c r="BD5325">
        <v>-0.26852949999999998</v>
      </c>
      <c r="BE5325">
        <v>-0.2083884</v>
      </c>
      <c r="BF5325">
        <v>-0.1559161</v>
      </c>
      <c r="BG5325">
        <v>-0.13117799999999999</v>
      </c>
      <c r="BH5325">
        <v>-9.9778699999999998E-2</v>
      </c>
      <c r="BI5325">
        <v>-8.24603E-2</v>
      </c>
      <c r="BJ5325">
        <v>-7.0996900000000002E-2</v>
      </c>
      <c r="BK5325">
        <v>-3.42885E-2</v>
      </c>
      <c r="BL5325">
        <v>-2.4428000000000002E-3</v>
      </c>
      <c r="BM5325">
        <v>-6.581E-4</v>
      </c>
      <c r="BN5325">
        <v>-1.16186E-2</v>
      </c>
      <c r="BO5325">
        <v>-5.2899399999999999E-2</v>
      </c>
      <c r="BP5325">
        <v>-7.2626599999999999E-2</v>
      </c>
      <c r="BQ5325">
        <v>-6.0584100000000002E-2</v>
      </c>
      <c r="BR5325">
        <v>-7.0658600000000002E-2</v>
      </c>
      <c r="BS5325">
        <v>-7.4069399999999994E-2</v>
      </c>
      <c r="BT5325">
        <v>-8.3060300000000004E-2</v>
      </c>
      <c r="BU5325">
        <v>-0.12610969999999999</v>
      </c>
      <c r="BV5325">
        <v>-0.12744800000000001</v>
      </c>
      <c r="BW5325">
        <v>0.22463830000000001</v>
      </c>
      <c r="BX5325">
        <v>0.26779049999999999</v>
      </c>
      <c r="BY5325">
        <v>0.28171629999999998</v>
      </c>
      <c r="BZ5325">
        <v>0.20418310000000001</v>
      </c>
      <c r="CA5325">
        <v>-0.28197939999999999</v>
      </c>
      <c r="CB5325">
        <v>-0.24872730000000001</v>
      </c>
      <c r="CC5325">
        <v>-0.1897961</v>
      </c>
      <c r="CD5325">
        <v>-0.13870950000000001</v>
      </c>
      <c r="CE5325">
        <v>-0.1185235</v>
      </c>
      <c r="CF5325">
        <v>-8.8193400000000005E-2</v>
      </c>
      <c r="CG5325">
        <v>-7.1894600000000003E-2</v>
      </c>
      <c r="CH5325">
        <v>-6.1221699999999997E-2</v>
      </c>
      <c r="CI5325">
        <v>-2.5310300000000001E-2</v>
      </c>
      <c r="CJ5325">
        <v>5.9613000000000001E-3</v>
      </c>
      <c r="CK5325">
        <v>7.9614000000000004E-3</v>
      </c>
      <c r="CL5325">
        <v>-2.3925000000000001E-3</v>
      </c>
      <c r="CM5325">
        <v>-4.2833499999999997E-2</v>
      </c>
      <c r="CN5325">
        <v>-6.1643900000000001E-2</v>
      </c>
      <c r="CO5325">
        <v>-4.8654500000000003E-2</v>
      </c>
      <c r="CP5325">
        <v>-5.8078100000000001E-2</v>
      </c>
      <c r="CQ5325">
        <v>-6.0509800000000002E-2</v>
      </c>
      <c r="CR5325">
        <v>-6.8843799999999997E-2</v>
      </c>
      <c r="CS5325">
        <v>-0.1117895</v>
      </c>
      <c r="CT5325">
        <v>-0.11312700000000001</v>
      </c>
      <c r="CU5325">
        <v>0.23921729999999999</v>
      </c>
      <c r="CV5325">
        <v>0.28250839999999999</v>
      </c>
      <c r="CW5325">
        <v>0.29638059999999999</v>
      </c>
      <c r="CX5325">
        <v>0.2178099</v>
      </c>
      <c r="CY5325">
        <v>-0.26804050000000001</v>
      </c>
      <c r="CZ5325">
        <v>-0.23501240000000001</v>
      </c>
      <c r="DA5325">
        <v>-0.17691899999999999</v>
      </c>
      <c r="DB5325">
        <v>-0.1267923</v>
      </c>
      <c r="DC5325">
        <v>-0.10586909999999999</v>
      </c>
      <c r="DD5325">
        <v>-7.6608200000000001E-2</v>
      </c>
      <c r="DE5325">
        <v>-6.1328899999999999E-2</v>
      </c>
      <c r="DF5325">
        <v>-5.1446600000000002E-2</v>
      </c>
      <c r="DG5325">
        <v>-1.6332200000000002E-2</v>
      </c>
      <c r="DH5325">
        <v>1.4365299999999999E-2</v>
      </c>
      <c r="DI5325">
        <v>1.6580999999999999E-2</v>
      </c>
      <c r="DJ5325">
        <v>6.8335999999999996E-3</v>
      </c>
      <c r="DK5325">
        <v>-3.2767600000000001E-2</v>
      </c>
      <c r="DL5325">
        <v>-5.0661100000000001E-2</v>
      </c>
      <c r="DM5325">
        <v>-3.6724899999999998E-2</v>
      </c>
      <c r="DN5325">
        <v>-4.5497599999999999E-2</v>
      </c>
      <c r="DO5325">
        <v>-4.6950100000000002E-2</v>
      </c>
      <c r="DP5325">
        <v>-5.46274E-2</v>
      </c>
      <c r="DQ5325">
        <v>-9.7469299999999995E-2</v>
      </c>
      <c r="DR5325">
        <v>-9.8806000000000005E-2</v>
      </c>
      <c r="DS5325">
        <v>0.25379620000000003</v>
      </c>
      <c r="DT5325">
        <v>0.2972264</v>
      </c>
      <c r="DU5325">
        <v>0.31104500000000002</v>
      </c>
      <c r="DV5325">
        <v>0.23143659999999999</v>
      </c>
      <c r="DW5325">
        <v>-0.25410169999999999</v>
      </c>
      <c r="DX5325">
        <v>-0.22129740000000001</v>
      </c>
      <c r="DY5325">
        <v>-0.16404199999999999</v>
      </c>
      <c r="DZ5325">
        <v>-0.114875</v>
      </c>
      <c r="EA5325">
        <v>-8.7598099999999998E-2</v>
      </c>
      <c r="EB5325">
        <v>-5.9880900000000001E-2</v>
      </c>
      <c r="EC5325">
        <v>-4.6073700000000002E-2</v>
      </c>
      <c r="ED5325">
        <v>-3.7332799999999999E-2</v>
      </c>
      <c r="EE5325">
        <v>-3.3690999999999999E-3</v>
      </c>
      <c r="EF5325">
        <v>2.6499399999999999E-2</v>
      </c>
      <c r="EG5325">
        <v>2.9026199999999999E-2</v>
      </c>
      <c r="EH5325">
        <v>2.0154499999999999E-2</v>
      </c>
      <c r="EI5325">
        <v>-1.8234E-2</v>
      </c>
      <c r="EJ5325">
        <v>-3.4803800000000003E-2</v>
      </c>
      <c r="EK5325">
        <v>-1.9500400000000001E-2</v>
      </c>
      <c r="EL5325">
        <v>-2.7333400000000001E-2</v>
      </c>
      <c r="EM5325">
        <v>-2.7372E-2</v>
      </c>
      <c r="EN5325">
        <v>-3.4101100000000002E-2</v>
      </c>
      <c r="EO5325">
        <v>-7.6793299999999995E-2</v>
      </c>
      <c r="EP5325">
        <v>-7.8128799999999998E-2</v>
      </c>
      <c r="EQ5325">
        <v>0.27484599999999998</v>
      </c>
      <c r="ER5325">
        <v>0.3184767</v>
      </c>
      <c r="ES5325">
        <v>0.33221800000000001</v>
      </c>
      <c r="ET5325">
        <v>0.25111159999999999</v>
      </c>
      <c r="EU5325">
        <v>-0.2339763</v>
      </c>
      <c r="EV5325">
        <v>-0.20149520000000001</v>
      </c>
      <c r="EW5325">
        <v>-0.14544969999999999</v>
      </c>
      <c r="EX5325">
        <v>-9.7668500000000005E-2</v>
      </c>
      <c r="EY5325">
        <v>87.235669999999999</v>
      </c>
      <c r="EZ5325">
        <v>86.298929999999999</v>
      </c>
      <c r="FA5325">
        <v>83.926370000000006</v>
      </c>
      <c r="FB5325">
        <v>83.862189999999998</v>
      </c>
      <c r="FC5325">
        <v>82.925790000000006</v>
      </c>
      <c r="FD5325">
        <v>80.181269999999998</v>
      </c>
      <c r="FE5325">
        <v>78.745339999999999</v>
      </c>
      <c r="FF5325">
        <v>78.320009999999996</v>
      </c>
      <c r="FG5325">
        <v>82.330849999999998</v>
      </c>
      <c r="FH5325">
        <v>87.395039999999995</v>
      </c>
      <c r="FI5325">
        <v>91.895499999999998</v>
      </c>
      <c r="FJ5325">
        <v>94.895849999999996</v>
      </c>
      <c r="FK5325">
        <v>98.768060000000006</v>
      </c>
      <c r="FL5325">
        <v>101.82080000000001</v>
      </c>
      <c r="FM5325">
        <v>104.43729999999999</v>
      </c>
      <c r="FN5325">
        <v>104.7462</v>
      </c>
      <c r="FO5325">
        <v>104.31019999999999</v>
      </c>
      <c r="FP5325">
        <v>102.50190000000001</v>
      </c>
      <c r="FQ5325">
        <v>100.31019999999999</v>
      </c>
      <c r="FR5325">
        <v>96.182550000000006</v>
      </c>
      <c r="FS5325">
        <v>92.863470000000007</v>
      </c>
      <c r="FT5325">
        <v>91.118830000000003</v>
      </c>
      <c r="FU5325">
        <v>87.927539999999993</v>
      </c>
      <c r="FV5325">
        <v>85.671480000000003</v>
      </c>
      <c r="FW5325">
        <v>0.26453670000000001</v>
      </c>
      <c r="FX5325">
        <v>1.37337E-2</v>
      </c>
      <c r="FY5325">
        <v>1.37337E-2</v>
      </c>
      <c r="FZ5325">
        <v>0</v>
      </c>
      <c r="GA5325">
        <v>0</v>
      </c>
    </row>
    <row r="5326" spans="1:183" x14ac:dyDescent="0.3">
      <c r="A5326" t="s">
        <v>65</v>
      </c>
      <c r="B5326" t="s">
        <v>53</v>
      </c>
      <c r="C5326" t="s">
        <v>95</v>
      </c>
      <c r="D5326" s="6" t="s">
        <v>299</v>
      </c>
      <c r="FZ5326">
        <v>0</v>
      </c>
      <c r="GA5326">
        <v>1</v>
      </c>
    </row>
    <row r="5327" spans="1:183" x14ac:dyDescent="0.3">
      <c r="A5327" t="s">
        <v>65</v>
      </c>
      <c r="B5327" t="s">
        <v>53</v>
      </c>
      <c r="C5327" t="s">
        <v>104</v>
      </c>
      <c r="D5327" s="6" t="s">
        <v>299</v>
      </c>
      <c r="FZ5327">
        <v>0</v>
      </c>
      <c r="GA5327">
        <v>1</v>
      </c>
    </row>
    <row r="5328" spans="1:183" x14ac:dyDescent="0.3">
      <c r="A5328" t="s">
        <v>65</v>
      </c>
      <c r="B5328" t="s">
        <v>53</v>
      </c>
      <c r="C5328" t="s">
        <v>94</v>
      </c>
      <c r="D5328" s="6" t="s">
        <v>299</v>
      </c>
      <c r="FZ5328">
        <v>0</v>
      </c>
      <c r="GA5328">
        <v>1</v>
      </c>
    </row>
    <row r="5329" spans="1:183" x14ac:dyDescent="0.3">
      <c r="A5329" t="s">
        <v>65</v>
      </c>
      <c r="B5329" t="s">
        <v>53</v>
      </c>
      <c r="C5329" t="s">
        <v>102</v>
      </c>
      <c r="D5329" s="6" t="s">
        <v>299</v>
      </c>
      <c r="FZ5329">
        <v>0</v>
      </c>
      <c r="GA5329">
        <v>1</v>
      </c>
    </row>
    <row r="5330" spans="1:183" x14ac:dyDescent="0.3">
      <c r="A5330" t="s">
        <v>65</v>
      </c>
      <c r="B5330" t="s">
        <v>53</v>
      </c>
      <c r="C5330" t="s">
        <v>103</v>
      </c>
      <c r="D5330" s="6" t="s">
        <v>299</v>
      </c>
      <c r="FZ5330">
        <v>0</v>
      </c>
      <c r="GA5330">
        <v>1</v>
      </c>
    </row>
    <row r="5331" spans="1:183" x14ac:dyDescent="0.3">
      <c r="A5331" t="s">
        <v>65</v>
      </c>
      <c r="B5331" t="s">
        <v>53</v>
      </c>
      <c r="C5331" t="s">
        <v>108</v>
      </c>
      <c r="D5331" s="6" t="s">
        <v>299</v>
      </c>
      <c r="FZ5331">
        <v>0</v>
      </c>
      <c r="GA5331">
        <v>1</v>
      </c>
    </row>
    <row r="5332" spans="1:183" x14ac:dyDescent="0.3">
      <c r="A5332" t="s">
        <v>65</v>
      </c>
      <c r="B5332" t="s">
        <v>53</v>
      </c>
      <c r="C5332" t="s">
        <v>106</v>
      </c>
      <c r="D5332" s="6" t="s">
        <v>299</v>
      </c>
      <c r="FZ5332">
        <v>0</v>
      </c>
      <c r="GA5332">
        <v>1</v>
      </c>
    </row>
    <row r="5333" spans="1:183" x14ac:dyDescent="0.3">
      <c r="A5333" t="s">
        <v>65</v>
      </c>
      <c r="B5333" t="s">
        <v>53</v>
      </c>
      <c r="C5333" t="s">
        <v>107</v>
      </c>
      <c r="D5333" s="6" t="s">
        <v>299</v>
      </c>
      <c r="FZ5333">
        <v>0</v>
      </c>
      <c r="GA5333">
        <v>1</v>
      </c>
    </row>
    <row r="5334" spans="1:183" x14ac:dyDescent="0.3">
      <c r="A5334" t="s">
        <v>65</v>
      </c>
      <c r="B5334" t="s">
        <v>53</v>
      </c>
      <c r="C5334" t="s">
        <v>97</v>
      </c>
      <c r="D5334" s="6" t="s">
        <v>299</v>
      </c>
      <c r="FZ5334">
        <v>0</v>
      </c>
      <c r="GA5334">
        <v>1</v>
      </c>
    </row>
    <row r="5335" spans="1:183" x14ac:dyDescent="0.3">
      <c r="A5335" t="s">
        <v>65</v>
      </c>
      <c r="B5335" t="s">
        <v>53</v>
      </c>
      <c r="C5335" t="s">
        <v>96</v>
      </c>
      <c r="D5335" s="6" t="s">
        <v>299</v>
      </c>
      <c r="FZ5335">
        <v>0</v>
      </c>
      <c r="GA5335">
        <v>1</v>
      </c>
    </row>
    <row r="5336" spans="1:183" x14ac:dyDescent="0.3">
      <c r="A5336" t="s">
        <v>65</v>
      </c>
      <c r="B5336" t="s">
        <v>53</v>
      </c>
      <c r="C5336" t="s">
        <v>98</v>
      </c>
      <c r="D5336" s="6" t="s">
        <v>299</v>
      </c>
      <c r="FZ5336">
        <v>0</v>
      </c>
      <c r="GA5336">
        <v>1</v>
      </c>
    </row>
    <row r="5337" spans="1:183" x14ac:dyDescent="0.3">
      <c r="A5337" t="s">
        <v>65</v>
      </c>
      <c r="B5337" t="s">
        <v>53</v>
      </c>
      <c r="C5337" t="s">
        <v>105</v>
      </c>
      <c r="D5337" s="6" t="s">
        <v>299</v>
      </c>
      <c r="FZ5337">
        <v>0</v>
      </c>
      <c r="GA5337">
        <v>1</v>
      </c>
    </row>
    <row r="5338" spans="1:183" x14ac:dyDescent="0.3">
      <c r="A5338" t="s">
        <v>65</v>
      </c>
      <c r="B5338" t="s">
        <v>53</v>
      </c>
      <c r="C5338" t="s">
        <v>93</v>
      </c>
      <c r="D5338" s="6" t="s">
        <v>299</v>
      </c>
      <c r="FZ5338">
        <v>0</v>
      </c>
      <c r="GA5338">
        <v>1</v>
      </c>
    </row>
    <row r="5339" spans="1:183" x14ac:dyDescent="0.3">
      <c r="A5339" t="s">
        <v>65</v>
      </c>
      <c r="B5339" t="s">
        <v>53</v>
      </c>
      <c r="C5339" t="s">
        <v>101</v>
      </c>
      <c r="D5339" s="6" t="s">
        <v>299</v>
      </c>
      <c r="FZ5339">
        <v>0</v>
      </c>
      <c r="GA5339">
        <v>1</v>
      </c>
    </row>
    <row r="5340" spans="1:183" x14ac:dyDescent="0.3">
      <c r="A5340" t="s">
        <v>66</v>
      </c>
      <c r="B5340" t="s">
        <v>53</v>
      </c>
      <c r="C5340" t="s">
        <v>99</v>
      </c>
      <c r="D5340" s="6" t="s">
        <v>299</v>
      </c>
      <c r="FZ5340">
        <v>0</v>
      </c>
      <c r="GA5340">
        <v>1</v>
      </c>
    </row>
    <row r="5341" spans="1:183" x14ac:dyDescent="0.3">
      <c r="A5341" t="s">
        <v>66</v>
      </c>
      <c r="B5341" t="s">
        <v>53</v>
      </c>
      <c r="C5341" t="s">
        <v>100</v>
      </c>
      <c r="D5341" s="6" t="s">
        <v>299</v>
      </c>
      <c r="FZ5341">
        <v>0</v>
      </c>
      <c r="GA5341">
        <v>1</v>
      </c>
    </row>
    <row r="5342" spans="1:183" x14ac:dyDescent="0.3">
      <c r="A5342" t="s">
        <v>66</v>
      </c>
      <c r="B5342" t="s">
        <v>53</v>
      </c>
      <c r="C5342" t="s">
        <v>54</v>
      </c>
      <c r="D5342" s="6" t="s">
        <v>299</v>
      </c>
      <c r="E5342" s="46">
        <v>17</v>
      </c>
      <c r="F5342">
        <v>20</v>
      </c>
      <c r="G5342">
        <v>17</v>
      </c>
      <c r="H5342">
        <v>20</v>
      </c>
      <c r="I5342">
        <v>1371</v>
      </c>
      <c r="J5342">
        <v>65923</v>
      </c>
      <c r="K5342">
        <v>1.5521020000000001</v>
      </c>
      <c r="L5342">
        <v>1.375435</v>
      </c>
      <c r="M5342">
        <v>1.2135389999999999</v>
      </c>
      <c r="N5342">
        <v>1.1080909999999999</v>
      </c>
      <c r="O5342">
        <v>1.0805260000000001</v>
      </c>
      <c r="P5342">
        <v>1.0354000000000001</v>
      </c>
      <c r="Q5342">
        <v>1.0434589999999999</v>
      </c>
      <c r="R5342">
        <v>1.014864</v>
      </c>
      <c r="S5342">
        <v>0.93720199999999998</v>
      </c>
      <c r="T5342">
        <v>0.95878099999999999</v>
      </c>
      <c r="U5342">
        <v>1.1181719999999999</v>
      </c>
      <c r="V5342">
        <v>1.4053519999999999</v>
      </c>
      <c r="W5342">
        <v>1.7995559999999999</v>
      </c>
      <c r="X5342">
        <v>2.1362589999999999</v>
      </c>
      <c r="Y5342">
        <v>2.4840979999999999</v>
      </c>
      <c r="Z5342">
        <v>2.8563350000000001</v>
      </c>
      <c r="AA5342">
        <v>3.1374390000000001</v>
      </c>
      <c r="AB5342">
        <v>3.3946429999999999</v>
      </c>
      <c r="AC5342">
        <v>3.4952399999999999</v>
      </c>
      <c r="AD5342">
        <v>3.2594789999999998</v>
      </c>
      <c r="AE5342">
        <v>2.9633470000000002</v>
      </c>
      <c r="AF5342">
        <v>2.5859619999999999</v>
      </c>
      <c r="AG5342">
        <v>2.2058140000000002</v>
      </c>
      <c r="AH5342">
        <v>1.8523879999999999</v>
      </c>
      <c r="AI5342">
        <v>-0.1180554</v>
      </c>
      <c r="AJ5342">
        <v>-7.5616600000000006E-2</v>
      </c>
      <c r="AK5342">
        <v>-5.07477E-2</v>
      </c>
      <c r="AL5342">
        <v>-7.4690699999999999E-2</v>
      </c>
      <c r="AM5342">
        <v>-2.9102599999999999E-2</v>
      </c>
      <c r="AN5342">
        <v>-3.5592699999999998E-2</v>
      </c>
      <c r="AO5342">
        <v>-2.5540199999999999E-2</v>
      </c>
      <c r="AP5342">
        <v>-3.5168600000000001E-2</v>
      </c>
      <c r="AQ5342">
        <v>-2.5875599999999999E-2</v>
      </c>
      <c r="AR5342">
        <v>-2.9682099999999999E-2</v>
      </c>
      <c r="AS5342">
        <v>-6.9807300000000003E-2</v>
      </c>
      <c r="AT5342">
        <v>-9.3711100000000006E-2</v>
      </c>
      <c r="AU5342">
        <v>-0.1085362</v>
      </c>
      <c r="AV5342">
        <v>-0.18164739999999999</v>
      </c>
      <c r="AW5342">
        <v>-0.28263559999999999</v>
      </c>
      <c r="AX5342">
        <v>-0.22755069999999999</v>
      </c>
      <c r="AY5342">
        <v>0.1240349</v>
      </c>
      <c r="AZ5342">
        <v>0.25520140000000002</v>
      </c>
      <c r="BA5342">
        <v>0.2509074</v>
      </c>
      <c r="BB5342">
        <v>0.13182170000000001</v>
      </c>
      <c r="BC5342">
        <v>-0.38736409999999999</v>
      </c>
      <c r="BD5342">
        <v>-0.4074489</v>
      </c>
      <c r="BE5342">
        <v>-0.1585268</v>
      </c>
      <c r="BF5342">
        <v>-0.1035277</v>
      </c>
      <c r="BG5342">
        <v>-9.4295299999999999E-2</v>
      </c>
      <c r="BH5342">
        <v>-5.3763499999999999E-2</v>
      </c>
      <c r="BI5342">
        <v>-3.0746699999999998E-2</v>
      </c>
      <c r="BJ5342">
        <v>-5.4927799999999999E-2</v>
      </c>
      <c r="BK5342">
        <v>-1.06993E-2</v>
      </c>
      <c r="BL5342">
        <v>-1.8306200000000002E-2</v>
      </c>
      <c r="BM5342">
        <v>-9.1496000000000008E-3</v>
      </c>
      <c r="BN5342">
        <v>-1.7221E-2</v>
      </c>
      <c r="BO5342">
        <v>-6.3417999999999999E-3</v>
      </c>
      <c r="BP5342">
        <v>-8.4857999999999999E-3</v>
      </c>
      <c r="BQ5342">
        <v>-4.4920300000000003E-2</v>
      </c>
      <c r="BR5342">
        <v>-6.4398800000000006E-2</v>
      </c>
      <c r="BS5342">
        <v>-7.4965799999999999E-2</v>
      </c>
      <c r="BT5342">
        <v>-0.14487030000000001</v>
      </c>
      <c r="BU5342">
        <v>-0.24475830000000001</v>
      </c>
      <c r="BV5342">
        <v>-0.18895110000000001</v>
      </c>
      <c r="BW5342">
        <v>0.16292699999999999</v>
      </c>
      <c r="BX5342">
        <v>0.29366680000000001</v>
      </c>
      <c r="BY5342">
        <v>0.28883779999999998</v>
      </c>
      <c r="BZ5342">
        <v>0.168352</v>
      </c>
      <c r="CA5342">
        <v>-0.35060999999999998</v>
      </c>
      <c r="CB5342">
        <v>-0.37177399999999999</v>
      </c>
      <c r="CC5342">
        <v>-0.12816230000000001</v>
      </c>
      <c r="CD5342">
        <v>-7.5605900000000004E-2</v>
      </c>
      <c r="CE5342">
        <v>-7.7839099999999994E-2</v>
      </c>
      <c r="CF5342">
        <v>-3.8628200000000001E-2</v>
      </c>
      <c r="CG5342">
        <v>-1.6893999999999999E-2</v>
      </c>
      <c r="CH5342">
        <v>-4.1239999999999999E-2</v>
      </c>
      <c r="CI5342">
        <v>2.0468000000000001E-3</v>
      </c>
      <c r="CJ5342">
        <v>-6.3337000000000003E-3</v>
      </c>
      <c r="CK5342">
        <v>2.2025E-3</v>
      </c>
      <c r="CL5342">
        <v>-4.7904999999999996E-3</v>
      </c>
      <c r="CM5342">
        <v>7.1872999999999998E-3</v>
      </c>
      <c r="CN5342">
        <v>6.1947E-3</v>
      </c>
      <c r="CO5342">
        <v>-2.7683599999999999E-2</v>
      </c>
      <c r="CP5342">
        <v>-4.4097299999999999E-2</v>
      </c>
      <c r="CQ5342">
        <v>-5.17151E-2</v>
      </c>
      <c r="CR5342">
        <v>-0.1193985</v>
      </c>
      <c r="CS5342">
        <v>-0.21852450000000001</v>
      </c>
      <c r="CT5342">
        <v>-0.16221720000000001</v>
      </c>
      <c r="CU5342">
        <v>0.18986349999999999</v>
      </c>
      <c r="CV5342">
        <v>0.32030789999999998</v>
      </c>
      <c r="CW5342">
        <v>0.31510830000000001</v>
      </c>
      <c r="CX5342">
        <v>0.19365280000000001</v>
      </c>
      <c r="CY5342">
        <v>-0.3251542</v>
      </c>
      <c r="CZ5342">
        <v>-0.34706559999999997</v>
      </c>
      <c r="DA5342">
        <v>-0.10713200000000001</v>
      </c>
      <c r="DB5342">
        <v>-5.6267400000000002E-2</v>
      </c>
      <c r="DC5342">
        <v>-6.1382800000000001E-2</v>
      </c>
      <c r="DD5342">
        <v>-2.3492900000000001E-2</v>
      </c>
      <c r="DE5342">
        <v>-3.0412999999999998E-3</v>
      </c>
      <c r="DF5342">
        <v>-2.7552199999999999E-2</v>
      </c>
      <c r="DG5342">
        <v>1.4792899999999999E-2</v>
      </c>
      <c r="DH5342">
        <v>5.6388000000000002E-3</v>
      </c>
      <c r="DI5342">
        <v>1.35546E-2</v>
      </c>
      <c r="DJ5342">
        <v>7.6398999999999998E-3</v>
      </c>
      <c r="DK5342">
        <v>2.07163E-2</v>
      </c>
      <c r="DL5342">
        <v>2.0875100000000001E-2</v>
      </c>
      <c r="DM5342">
        <v>-1.04469E-2</v>
      </c>
      <c r="DN5342">
        <v>-2.3795699999999999E-2</v>
      </c>
      <c r="DO5342">
        <v>-2.8464400000000001E-2</v>
      </c>
      <c r="DP5342">
        <v>-9.3926800000000005E-2</v>
      </c>
      <c r="DQ5342">
        <v>-0.19229080000000001</v>
      </c>
      <c r="DR5342">
        <v>-0.1354833</v>
      </c>
      <c r="DS5342">
        <v>0.2168001</v>
      </c>
      <c r="DT5342">
        <v>0.3469489</v>
      </c>
      <c r="DU5342">
        <v>0.34137879999999998</v>
      </c>
      <c r="DV5342">
        <v>0.2189535</v>
      </c>
      <c r="DW5342">
        <v>-0.29969839999999998</v>
      </c>
      <c r="DX5342">
        <v>-0.32235730000000001</v>
      </c>
      <c r="DY5342">
        <v>-8.6101700000000003E-2</v>
      </c>
      <c r="DZ5342">
        <v>-3.6928900000000001E-2</v>
      </c>
      <c r="EA5342">
        <v>-3.7622700000000002E-2</v>
      </c>
      <c r="EB5342">
        <v>-1.6398999999999999E-3</v>
      </c>
      <c r="EC5342">
        <v>1.6959700000000001E-2</v>
      </c>
      <c r="ED5342">
        <v>-7.7892999999999999E-3</v>
      </c>
      <c r="EE5342">
        <v>3.3196200000000002E-2</v>
      </c>
      <c r="EF5342">
        <v>2.2925299999999999E-2</v>
      </c>
      <c r="EG5342">
        <v>2.9945099999999999E-2</v>
      </c>
      <c r="EH5342">
        <v>2.5587499999999999E-2</v>
      </c>
      <c r="EI5342">
        <v>4.0250099999999997E-2</v>
      </c>
      <c r="EJ5342">
        <v>4.2071400000000002E-2</v>
      </c>
      <c r="EK5342">
        <v>1.4440100000000001E-2</v>
      </c>
      <c r="EL5342">
        <v>5.5164999999999997E-3</v>
      </c>
      <c r="EM5342">
        <v>5.1060000000000003E-3</v>
      </c>
      <c r="EN5342">
        <v>-5.7149600000000002E-2</v>
      </c>
      <c r="EO5342">
        <v>-0.15441340000000001</v>
      </c>
      <c r="EP5342">
        <v>-9.6883700000000003E-2</v>
      </c>
      <c r="EQ5342">
        <v>0.25569209999999998</v>
      </c>
      <c r="ER5342">
        <v>0.38541429999999999</v>
      </c>
      <c r="ES5342">
        <v>0.37930920000000001</v>
      </c>
      <c r="ET5342">
        <v>0.25548379999999998</v>
      </c>
      <c r="EU5342">
        <v>-0.26294440000000002</v>
      </c>
      <c r="EV5342">
        <v>-0.2866824</v>
      </c>
      <c r="EW5342">
        <v>-5.5737200000000001E-2</v>
      </c>
      <c r="EX5342">
        <v>-9.0071000000000005E-3</v>
      </c>
      <c r="EY5342">
        <v>80.001469999999998</v>
      </c>
      <c r="EZ5342">
        <v>78.682950000000005</v>
      </c>
      <c r="FA5342">
        <v>76.793530000000004</v>
      </c>
      <c r="FB5342">
        <v>74.852310000000003</v>
      </c>
      <c r="FC5342">
        <v>74.11242</v>
      </c>
      <c r="FD5342">
        <v>72.706469999999996</v>
      </c>
      <c r="FE5342">
        <v>72.447829999999996</v>
      </c>
      <c r="FF5342">
        <v>76.865170000000006</v>
      </c>
      <c r="FG5342">
        <v>83.18038</v>
      </c>
      <c r="FH5342">
        <v>89.331370000000007</v>
      </c>
      <c r="FI5342">
        <v>95.645849999999996</v>
      </c>
      <c r="FJ5342">
        <v>101.3711</v>
      </c>
      <c r="FK5342">
        <v>106.69070000000001</v>
      </c>
      <c r="FL5342">
        <v>108.2182</v>
      </c>
      <c r="FM5342">
        <v>109.5621</v>
      </c>
      <c r="FN5342">
        <v>108.4188</v>
      </c>
      <c r="FO5342">
        <v>106.8865</v>
      </c>
      <c r="FP5342">
        <v>104.4974</v>
      </c>
      <c r="FQ5342">
        <v>100.4776</v>
      </c>
      <c r="FR5342">
        <v>95.055109999999999</v>
      </c>
      <c r="FS5342">
        <v>91.31962</v>
      </c>
      <c r="FT5342">
        <v>88.325500000000005</v>
      </c>
      <c r="FU5342">
        <v>85.423590000000004</v>
      </c>
      <c r="FV5342">
        <v>81.947100000000006</v>
      </c>
      <c r="FW5342">
        <v>0.43353330000000001</v>
      </c>
      <c r="FX5342">
        <v>2.50709E-2</v>
      </c>
      <c r="FY5342">
        <v>2.50709E-2</v>
      </c>
      <c r="FZ5342">
        <v>0</v>
      </c>
      <c r="GA5342">
        <v>0</v>
      </c>
    </row>
    <row r="5343" spans="1:183" x14ac:dyDescent="0.3">
      <c r="A5343" t="s">
        <v>66</v>
      </c>
      <c r="B5343" t="s">
        <v>53</v>
      </c>
      <c r="C5343" t="s">
        <v>95</v>
      </c>
      <c r="D5343" s="6" t="s">
        <v>299</v>
      </c>
      <c r="FZ5343">
        <v>0</v>
      </c>
      <c r="GA5343">
        <v>1</v>
      </c>
    </row>
    <row r="5344" spans="1:183" x14ac:dyDescent="0.3">
      <c r="A5344" t="s">
        <v>66</v>
      </c>
      <c r="B5344" t="s">
        <v>53</v>
      </c>
      <c r="C5344" t="s">
        <v>104</v>
      </c>
      <c r="D5344" s="6" t="s">
        <v>299</v>
      </c>
      <c r="FZ5344">
        <v>0</v>
      </c>
      <c r="GA5344">
        <v>1</v>
      </c>
    </row>
    <row r="5345" spans="1:183" x14ac:dyDescent="0.3">
      <c r="A5345" t="s">
        <v>66</v>
      </c>
      <c r="B5345" t="s">
        <v>53</v>
      </c>
      <c r="C5345" t="s">
        <v>94</v>
      </c>
      <c r="D5345" s="6" t="s">
        <v>299</v>
      </c>
      <c r="FZ5345">
        <v>0</v>
      </c>
      <c r="GA5345">
        <v>1</v>
      </c>
    </row>
    <row r="5346" spans="1:183" x14ac:dyDescent="0.3">
      <c r="A5346" t="s">
        <v>66</v>
      </c>
      <c r="B5346" t="s">
        <v>53</v>
      </c>
      <c r="C5346" t="s">
        <v>102</v>
      </c>
      <c r="D5346" s="6" t="s">
        <v>299</v>
      </c>
      <c r="FZ5346">
        <v>0</v>
      </c>
      <c r="GA5346">
        <v>1</v>
      </c>
    </row>
    <row r="5347" spans="1:183" x14ac:dyDescent="0.3">
      <c r="A5347" t="s">
        <v>66</v>
      </c>
      <c r="B5347" t="s">
        <v>53</v>
      </c>
      <c r="C5347" t="s">
        <v>103</v>
      </c>
      <c r="D5347" s="6" t="s">
        <v>299</v>
      </c>
      <c r="FZ5347">
        <v>0</v>
      </c>
      <c r="GA5347">
        <v>1</v>
      </c>
    </row>
    <row r="5348" spans="1:183" x14ac:dyDescent="0.3">
      <c r="A5348" t="s">
        <v>66</v>
      </c>
      <c r="B5348" t="s">
        <v>53</v>
      </c>
      <c r="C5348" t="s">
        <v>108</v>
      </c>
      <c r="D5348" s="6" t="s">
        <v>299</v>
      </c>
      <c r="FZ5348">
        <v>0</v>
      </c>
      <c r="GA5348">
        <v>1</v>
      </c>
    </row>
    <row r="5349" spans="1:183" x14ac:dyDescent="0.3">
      <c r="A5349" t="s">
        <v>66</v>
      </c>
      <c r="B5349" t="s">
        <v>53</v>
      </c>
      <c r="C5349" t="s">
        <v>106</v>
      </c>
      <c r="D5349" s="6" t="s">
        <v>299</v>
      </c>
      <c r="FZ5349">
        <v>0</v>
      </c>
      <c r="GA5349">
        <v>1</v>
      </c>
    </row>
    <row r="5350" spans="1:183" x14ac:dyDescent="0.3">
      <c r="A5350" t="s">
        <v>66</v>
      </c>
      <c r="B5350" t="s">
        <v>53</v>
      </c>
      <c r="C5350" t="s">
        <v>107</v>
      </c>
      <c r="D5350" s="6" t="s">
        <v>299</v>
      </c>
      <c r="FZ5350">
        <v>0</v>
      </c>
      <c r="GA5350">
        <v>1</v>
      </c>
    </row>
    <row r="5351" spans="1:183" x14ac:dyDescent="0.3">
      <c r="A5351" t="s">
        <v>66</v>
      </c>
      <c r="B5351" t="s">
        <v>53</v>
      </c>
      <c r="C5351" t="s">
        <v>97</v>
      </c>
      <c r="D5351" s="6" t="s">
        <v>299</v>
      </c>
      <c r="FZ5351">
        <v>0</v>
      </c>
      <c r="GA5351">
        <v>1</v>
      </c>
    </row>
    <row r="5352" spans="1:183" x14ac:dyDescent="0.3">
      <c r="A5352" t="s">
        <v>66</v>
      </c>
      <c r="B5352" t="s">
        <v>53</v>
      </c>
      <c r="C5352" t="s">
        <v>96</v>
      </c>
      <c r="D5352" s="6" t="s">
        <v>299</v>
      </c>
      <c r="FZ5352">
        <v>0</v>
      </c>
      <c r="GA5352">
        <v>1</v>
      </c>
    </row>
    <row r="5353" spans="1:183" x14ac:dyDescent="0.3">
      <c r="A5353" t="s">
        <v>66</v>
      </c>
      <c r="B5353" t="s">
        <v>53</v>
      </c>
      <c r="C5353" t="s">
        <v>98</v>
      </c>
      <c r="D5353" s="6" t="s">
        <v>299</v>
      </c>
      <c r="FZ5353">
        <v>0</v>
      </c>
      <c r="GA5353">
        <v>1</v>
      </c>
    </row>
    <row r="5354" spans="1:183" x14ac:dyDescent="0.3">
      <c r="A5354" t="s">
        <v>66</v>
      </c>
      <c r="B5354" t="s">
        <v>53</v>
      </c>
      <c r="C5354" t="s">
        <v>105</v>
      </c>
      <c r="D5354" s="6" t="s">
        <v>299</v>
      </c>
      <c r="FZ5354">
        <v>0</v>
      </c>
      <c r="GA5354">
        <v>1</v>
      </c>
    </row>
    <row r="5355" spans="1:183" x14ac:dyDescent="0.3">
      <c r="A5355" t="s">
        <v>66</v>
      </c>
      <c r="B5355" t="s">
        <v>53</v>
      </c>
      <c r="C5355" t="s">
        <v>93</v>
      </c>
      <c r="D5355" s="6" t="s">
        <v>299</v>
      </c>
      <c r="FZ5355">
        <v>0</v>
      </c>
      <c r="GA5355">
        <v>1</v>
      </c>
    </row>
    <row r="5356" spans="1:183" x14ac:dyDescent="0.3">
      <c r="A5356" t="s">
        <v>66</v>
      </c>
      <c r="B5356" t="s">
        <v>53</v>
      </c>
      <c r="C5356" t="s">
        <v>101</v>
      </c>
      <c r="D5356" s="6" t="s">
        <v>299</v>
      </c>
      <c r="FZ5356">
        <v>0</v>
      </c>
      <c r="GA5356">
        <v>1</v>
      </c>
    </row>
    <row r="5357" spans="1:183" x14ac:dyDescent="0.3">
      <c r="D5357" s="6"/>
    </row>
    <row r="5358" spans="1:183" x14ac:dyDescent="0.3">
      <c r="D5358" s="6"/>
    </row>
    <row r="5359" spans="1:183" x14ac:dyDescent="0.3">
      <c r="D5359" s="6"/>
    </row>
    <row r="5360" spans="1:183" x14ac:dyDescent="0.3">
      <c r="D5360" s="6"/>
    </row>
    <row r="5361" spans="4:4" x14ac:dyDescent="0.3">
      <c r="D5361" s="6"/>
    </row>
    <row r="5362" spans="4:4" x14ac:dyDescent="0.3">
      <c r="D5362" s="6"/>
    </row>
    <row r="5363" spans="4:4" x14ac:dyDescent="0.3">
      <c r="D5363" s="6"/>
    </row>
    <row r="5364" spans="4:4" x14ac:dyDescent="0.3">
      <c r="D5364" s="6"/>
    </row>
    <row r="5365" spans="4:4" x14ac:dyDescent="0.3">
      <c r="D5365" s="6"/>
    </row>
    <row r="5366" spans="4:4" x14ac:dyDescent="0.3">
      <c r="D5366" s="6"/>
    </row>
    <row r="5367" spans="4:4" x14ac:dyDescent="0.3">
      <c r="D5367" s="6"/>
    </row>
    <row r="5368" spans="4:4" x14ac:dyDescent="0.3">
      <c r="D5368" s="6"/>
    </row>
    <row r="5369" spans="4:4" x14ac:dyDescent="0.3">
      <c r="D5369" s="6"/>
    </row>
    <row r="5370" spans="4:4" x14ac:dyDescent="0.3">
      <c r="D5370" s="6"/>
    </row>
    <row r="5371" spans="4:4" x14ac:dyDescent="0.3">
      <c r="D5371" s="6"/>
    </row>
    <row r="5372" spans="4:4" x14ac:dyDescent="0.3">
      <c r="D5372" s="6"/>
    </row>
    <row r="5373" spans="4:4" x14ac:dyDescent="0.3">
      <c r="D5373" s="6"/>
    </row>
    <row r="5374" spans="4:4" x14ac:dyDescent="0.3">
      <c r="D5374" s="6"/>
    </row>
    <row r="5375" spans="4:4" x14ac:dyDescent="0.3">
      <c r="D5375" s="6"/>
    </row>
    <row r="5376" spans="4:4" x14ac:dyDescent="0.3">
      <c r="D5376" s="6"/>
    </row>
    <row r="5377" spans="4:4" x14ac:dyDescent="0.3">
      <c r="D5377" s="6"/>
    </row>
    <row r="5378" spans="4:4" x14ac:dyDescent="0.3">
      <c r="D5378" s="6"/>
    </row>
    <row r="5379" spans="4:4" x14ac:dyDescent="0.3">
      <c r="D5379" s="6"/>
    </row>
    <row r="5380" spans="4:4" x14ac:dyDescent="0.3">
      <c r="D5380" s="6"/>
    </row>
    <row r="5381" spans="4:4" x14ac:dyDescent="0.3">
      <c r="D5381" s="6"/>
    </row>
    <row r="5382" spans="4:4" x14ac:dyDescent="0.3">
      <c r="D5382" s="6"/>
    </row>
    <row r="5383" spans="4:4" x14ac:dyDescent="0.3">
      <c r="D5383" s="6"/>
    </row>
    <row r="5384" spans="4:4" x14ac:dyDescent="0.3">
      <c r="D5384" s="6"/>
    </row>
    <row r="5385" spans="4:4" x14ac:dyDescent="0.3">
      <c r="D5385" s="6"/>
    </row>
    <row r="5386" spans="4:4" x14ac:dyDescent="0.3">
      <c r="D5386" s="6"/>
    </row>
    <row r="5387" spans="4:4" x14ac:dyDescent="0.3">
      <c r="D5387" s="6"/>
    </row>
    <row r="5388" spans="4:4" x14ac:dyDescent="0.3">
      <c r="D5388" s="6"/>
    </row>
    <row r="5389" spans="4:4" x14ac:dyDescent="0.3">
      <c r="D5389" s="6"/>
    </row>
    <row r="5390" spans="4:4" x14ac:dyDescent="0.3">
      <c r="D5390" s="6"/>
    </row>
    <row r="5391" spans="4:4" x14ac:dyDescent="0.3">
      <c r="D5391" s="6"/>
    </row>
    <row r="5392" spans="4:4" x14ac:dyDescent="0.3">
      <c r="D5392" s="6"/>
    </row>
    <row r="5393" spans="4:4" x14ac:dyDescent="0.3">
      <c r="D5393" s="6"/>
    </row>
    <row r="5394" spans="4:4" x14ac:dyDescent="0.3">
      <c r="D5394" s="6"/>
    </row>
    <row r="5395" spans="4:4" x14ac:dyDescent="0.3">
      <c r="D5395" s="6"/>
    </row>
    <row r="5396" spans="4:4" x14ac:dyDescent="0.3">
      <c r="D5396" s="6"/>
    </row>
    <row r="5397" spans="4:4" x14ac:dyDescent="0.3">
      <c r="D5397" s="6"/>
    </row>
    <row r="5398" spans="4:4" x14ac:dyDescent="0.3">
      <c r="D5398" s="6"/>
    </row>
    <row r="5399" spans="4:4" x14ac:dyDescent="0.3">
      <c r="D5399" s="6"/>
    </row>
    <row r="5400" spans="4:4" x14ac:dyDescent="0.3">
      <c r="D5400" s="6"/>
    </row>
    <row r="5401" spans="4:4" x14ac:dyDescent="0.3">
      <c r="D5401" s="6"/>
    </row>
    <row r="5402" spans="4:4" x14ac:dyDescent="0.3">
      <c r="D5402" s="6"/>
    </row>
    <row r="5403" spans="4:4" x14ac:dyDescent="0.3">
      <c r="D5403" s="6"/>
    </row>
    <row r="5404" spans="4:4" x14ac:dyDescent="0.3">
      <c r="D5404" s="6"/>
    </row>
    <row r="5405" spans="4:4" x14ac:dyDescent="0.3">
      <c r="D5405" s="6"/>
    </row>
    <row r="5406" spans="4:4" x14ac:dyDescent="0.3">
      <c r="D5406" s="6"/>
    </row>
    <row r="5407" spans="4:4" x14ac:dyDescent="0.3">
      <c r="D5407" s="6"/>
    </row>
    <row r="5408" spans="4:4" x14ac:dyDescent="0.3">
      <c r="D5408" s="6"/>
    </row>
    <row r="5409" spans="4:4" x14ac:dyDescent="0.3">
      <c r="D5409" s="6"/>
    </row>
    <row r="5410" spans="4:4" x14ac:dyDescent="0.3">
      <c r="D5410" s="6"/>
    </row>
    <row r="5411" spans="4:4" x14ac:dyDescent="0.3">
      <c r="D5411" s="6"/>
    </row>
    <row r="5412" spans="4:4" x14ac:dyDescent="0.3">
      <c r="D5412" s="6"/>
    </row>
    <row r="5413" spans="4:4" x14ac:dyDescent="0.3">
      <c r="D5413" s="6"/>
    </row>
    <row r="5414" spans="4:4" x14ac:dyDescent="0.3">
      <c r="D5414" s="6"/>
    </row>
    <row r="5415" spans="4:4" x14ac:dyDescent="0.3">
      <c r="D5415" s="6"/>
    </row>
    <row r="5416" spans="4:4" x14ac:dyDescent="0.3">
      <c r="D5416" s="6"/>
    </row>
    <row r="5417" spans="4:4" x14ac:dyDescent="0.3">
      <c r="D5417" s="6"/>
    </row>
    <row r="5418" spans="4:4" x14ac:dyDescent="0.3">
      <c r="D5418" s="6"/>
    </row>
    <row r="5419" spans="4:4" x14ac:dyDescent="0.3">
      <c r="D5419" s="6"/>
    </row>
    <row r="5420" spans="4:4" x14ac:dyDescent="0.3">
      <c r="D5420" s="6"/>
    </row>
    <row r="5421" spans="4:4" x14ac:dyDescent="0.3">
      <c r="D5421" s="6"/>
    </row>
    <row r="5422" spans="4:4" x14ac:dyDescent="0.3">
      <c r="D5422" s="6"/>
    </row>
    <row r="5423" spans="4:4" x14ac:dyDescent="0.3">
      <c r="D5423" s="6"/>
    </row>
    <row r="5424" spans="4:4" x14ac:dyDescent="0.3">
      <c r="D5424" s="6"/>
    </row>
    <row r="5425" spans="4:4" x14ac:dyDescent="0.3">
      <c r="D5425" s="6"/>
    </row>
    <row r="5426" spans="4:4" x14ac:dyDescent="0.3">
      <c r="D5426" s="6"/>
    </row>
    <row r="5427" spans="4:4" x14ac:dyDescent="0.3">
      <c r="D5427" s="6"/>
    </row>
    <row r="5428" spans="4:4" x14ac:dyDescent="0.3">
      <c r="D5428" s="6"/>
    </row>
    <row r="5429" spans="4:4" x14ac:dyDescent="0.3">
      <c r="D5429" s="6"/>
    </row>
    <row r="5430" spans="4:4" x14ac:dyDescent="0.3">
      <c r="D5430" s="6"/>
    </row>
    <row r="5431" spans="4:4" x14ac:dyDescent="0.3">
      <c r="D5431" s="6"/>
    </row>
    <row r="5432" spans="4:4" x14ac:dyDescent="0.3">
      <c r="D5432" s="6"/>
    </row>
    <row r="5433" spans="4:4" x14ac:dyDescent="0.3">
      <c r="D5433" s="6"/>
    </row>
    <row r="5434" spans="4:4" x14ac:dyDescent="0.3">
      <c r="D5434" s="6"/>
    </row>
    <row r="5435" spans="4:4" x14ac:dyDescent="0.3">
      <c r="D5435" s="6"/>
    </row>
    <row r="5436" spans="4:4" x14ac:dyDescent="0.3">
      <c r="D5436" s="6"/>
    </row>
    <row r="5437" spans="4:4" x14ac:dyDescent="0.3">
      <c r="D5437" s="6"/>
    </row>
    <row r="5438" spans="4:4" x14ac:dyDescent="0.3">
      <c r="D5438" s="6"/>
    </row>
    <row r="5439" spans="4:4" x14ac:dyDescent="0.3">
      <c r="D5439" s="6"/>
    </row>
    <row r="5440" spans="4:4" x14ac:dyDescent="0.3">
      <c r="D5440" s="6"/>
    </row>
    <row r="5441" spans="4:4" x14ac:dyDescent="0.3">
      <c r="D5441" s="6"/>
    </row>
    <row r="5442" spans="4:4" x14ac:dyDescent="0.3">
      <c r="D5442" s="6"/>
    </row>
    <row r="5443" spans="4:4" x14ac:dyDescent="0.3">
      <c r="D5443" s="6"/>
    </row>
    <row r="5444" spans="4:4" x14ac:dyDescent="0.3">
      <c r="D5444" s="6"/>
    </row>
    <row r="5445" spans="4:4" x14ac:dyDescent="0.3">
      <c r="D5445" s="6"/>
    </row>
    <row r="5446" spans="4:4" x14ac:dyDescent="0.3">
      <c r="D5446" s="6"/>
    </row>
    <row r="5447" spans="4:4" x14ac:dyDescent="0.3">
      <c r="D5447" s="6"/>
    </row>
    <row r="5448" spans="4:4" x14ac:dyDescent="0.3">
      <c r="D5448" s="6"/>
    </row>
    <row r="5449" spans="4:4" x14ac:dyDescent="0.3">
      <c r="D5449" s="6"/>
    </row>
    <row r="5450" spans="4:4" x14ac:dyDescent="0.3">
      <c r="D5450" s="6"/>
    </row>
    <row r="5451" spans="4:4" x14ac:dyDescent="0.3">
      <c r="D5451" s="6"/>
    </row>
    <row r="5452" spans="4:4" x14ac:dyDescent="0.3">
      <c r="D5452" s="6"/>
    </row>
    <row r="5453" spans="4:4" x14ac:dyDescent="0.3">
      <c r="D5453" s="6"/>
    </row>
    <row r="5454" spans="4:4" x14ac:dyDescent="0.3">
      <c r="D5454" s="6"/>
    </row>
    <row r="5455" spans="4:4" x14ac:dyDescent="0.3">
      <c r="D5455" s="6"/>
    </row>
    <row r="5456" spans="4:4" x14ac:dyDescent="0.3">
      <c r="D5456" s="6"/>
    </row>
    <row r="5457" spans="4:4" x14ac:dyDescent="0.3">
      <c r="D5457" s="6"/>
    </row>
    <row r="5458" spans="4:4" x14ac:dyDescent="0.3">
      <c r="D5458" s="6"/>
    </row>
    <row r="5459" spans="4:4" x14ac:dyDescent="0.3">
      <c r="D5459" s="6"/>
    </row>
    <row r="5460" spans="4:4" x14ac:dyDescent="0.3">
      <c r="D5460" s="6"/>
    </row>
    <row r="5461" spans="4:4" x14ac:dyDescent="0.3">
      <c r="D5461" s="6"/>
    </row>
    <row r="5462" spans="4:4" x14ac:dyDescent="0.3">
      <c r="D5462" s="6"/>
    </row>
    <row r="5463" spans="4:4" x14ac:dyDescent="0.3">
      <c r="D5463" s="6"/>
    </row>
    <row r="5464" spans="4:4" x14ac:dyDescent="0.3">
      <c r="D5464" s="6"/>
    </row>
    <row r="5465" spans="4:4" x14ac:dyDescent="0.3">
      <c r="D5465" s="6"/>
    </row>
    <row r="5466" spans="4:4" x14ac:dyDescent="0.3">
      <c r="D5466" s="6"/>
    </row>
    <row r="5467" spans="4:4" x14ac:dyDescent="0.3">
      <c r="D5467" s="6"/>
    </row>
    <row r="5468" spans="4:4" x14ac:dyDescent="0.3">
      <c r="D5468" s="6"/>
    </row>
    <row r="5469" spans="4:4" x14ac:dyDescent="0.3">
      <c r="D5469" s="6"/>
    </row>
    <row r="5470" spans="4:4" x14ac:dyDescent="0.3">
      <c r="D5470" s="6"/>
    </row>
    <row r="5471" spans="4:4" x14ac:dyDescent="0.3">
      <c r="D5471" s="6"/>
    </row>
    <row r="5472" spans="4:4" x14ac:dyDescent="0.3">
      <c r="D5472" s="6"/>
    </row>
    <row r="5473" spans="4:4" x14ac:dyDescent="0.3">
      <c r="D5473" s="6"/>
    </row>
    <row r="5474" spans="4:4" x14ac:dyDescent="0.3">
      <c r="D5474" s="6"/>
    </row>
    <row r="5475" spans="4:4" x14ac:dyDescent="0.3">
      <c r="D5475" s="6"/>
    </row>
    <row r="5476" spans="4:4" x14ac:dyDescent="0.3">
      <c r="D5476" s="6"/>
    </row>
    <row r="5477" spans="4:4" x14ac:dyDescent="0.3">
      <c r="D5477" s="6"/>
    </row>
    <row r="5478" spans="4:4" x14ac:dyDescent="0.3">
      <c r="D5478" s="6"/>
    </row>
    <row r="5479" spans="4:4" x14ac:dyDescent="0.3">
      <c r="D5479" s="6"/>
    </row>
    <row r="5480" spans="4:4" x14ac:dyDescent="0.3">
      <c r="D5480" s="6"/>
    </row>
    <row r="5481" spans="4:4" x14ac:dyDescent="0.3">
      <c r="D5481" s="6"/>
    </row>
    <row r="5482" spans="4:4" x14ac:dyDescent="0.3">
      <c r="D5482" s="6"/>
    </row>
    <row r="5483" spans="4:4" x14ac:dyDescent="0.3">
      <c r="D5483" s="6"/>
    </row>
    <row r="5484" spans="4:4" x14ac:dyDescent="0.3">
      <c r="D5484" s="6"/>
    </row>
    <row r="5485" spans="4:4" x14ac:dyDescent="0.3">
      <c r="D5485" s="6"/>
    </row>
    <row r="5486" spans="4:4" x14ac:dyDescent="0.3">
      <c r="D5486" s="6"/>
    </row>
    <row r="5487" spans="4:4" x14ac:dyDescent="0.3">
      <c r="D5487" s="6"/>
    </row>
    <row r="5488" spans="4:4" x14ac:dyDescent="0.3">
      <c r="D5488" s="6"/>
    </row>
    <row r="5489" spans="4:4" x14ac:dyDescent="0.3">
      <c r="D5489" s="6"/>
    </row>
    <row r="5490" spans="4:4" x14ac:dyDescent="0.3">
      <c r="D5490" s="6"/>
    </row>
    <row r="5491" spans="4:4" x14ac:dyDescent="0.3">
      <c r="D5491" s="6"/>
    </row>
    <row r="5492" spans="4:4" x14ac:dyDescent="0.3">
      <c r="D5492" s="6"/>
    </row>
    <row r="5493" spans="4:4" x14ac:dyDescent="0.3">
      <c r="D5493" s="6"/>
    </row>
    <row r="5494" spans="4:4" x14ac:dyDescent="0.3">
      <c r="D5494" s="6"/>
    </row>
    <row r="5495" spans="4:4" x14ac:dyDescent="0.3">
      <c r="D5495" s="6"/>
    </row>
    <row r="5496" spans="4:4" x14ac:dyDescent="0.3">
      <c r="D5496" s="6"/>
    </row>
    <row r="5497" spans="4:4" x14ac:dyDescent="0.3">
      <c r="D5497" s="6"/>
    </row>
    <row r="5498" spans="4:4" x14ac:dyDescent="0.3">
      <c r="D5498" s="6"/>
    </row>
    <row r="5499" spans="4:4" x14ac:dyDescent="0.3">
      <c r="D5499" s="6"/>
    </row>
    <row r="5500" spans="4:4" x14ac:dyDescent="0.3">
      <c r="D5500" s="6"/>
    </row>
    <row r="5501" spans="4:4" x14ac:dyDescent="0.3">
      <c r="D5501" s="6"/>
    </row>
    <row r="5502" spans="4:4" x14ac:dyDescent="0.3">
      <c r="D5502" s="6"/>
    </row>
    <row r="5503" spans="4:4" x14ac:dyDescent="0.3">
      <c r="D5503" s="6"/>
    </row>
    <row r="5504" spans="4:4" x14ac:dyDescent="0.3">
      <c r="D5504" s="6"/>
    </row>
    <row r="5505" spans="4:4" x14ac:dyDescent="0.3">
      <c r="D5505" s="6"/>
    </row>
    <row r="5506" spans="4:4" x14ac:dyDescent="0.3">
      <c r="D5506" s="6"/>
    </row>
    <row r="5507" spans="4:4" x14ac:dyDescent="0.3">
      <c r="D5507" s="6"/>
    </row>
    <row r="5508" spans="4:4" x14ac:dyDescent="0.3">
      <c r="D5508" s="6"/>
    </row>
    <row r="5509" spans="4:4" x14ac:dyDescent="0.3">
      <c r="D5509" s="6"/>
    </row>
    <row r="5510" spans="4:4" x14ac:dyDescent="0.3">
      <c r="D5510" s="6"/>
    </row>
    <row r="5511" spans="4:4" x14ac:dyDescent="0.3">
      <c r="D5511" s="6"/>
    </row>
    <row r="5512" spans="4:4" x14ac:dyDescent="0.3">
      <c r="D5512" s="6"/>
    </row>
    <row r="5513" spans="4:4" x14ac:dyDescent="0.3">
      <c r="D5513" s="6"/>
    </row>
    <row r="5514" spans="4:4" x14ac:dyDescent="0.3">
      <c r="D5514" s="6"/>
    </row>
    <row r="5515" spans="4:4" x14ac:dyDescent="0.3">
      <c r="D5515" s="6"/>
    </row>
    <row r="5516" spans="4:4" x14ac:dyDescent="0.3">
      <c r="D5516" s="6"/>
    </row>
    <row r="5517" spans="4:4" x14ac:dyDescent="0.3">
      <c r="D5517" s="6"/>
    </row>
    <row r="5518" spans="4:4" x14ac:dyDescent="0.3">
      <c r="D5518" s="6"/>
    </row>
    <row r="5519" spans="4:4" x14ac:dyDescent="0.3">
      <c r="D5519" s="6"/>
    </row>
    <row r="5520" spans="4:4" x14ac:dyDescent="0.3">
      <c r="D5520" s="6"/>
    </row>
    <row r="5521" spans="4:4" x14ac:dyDescent="0.3">
      <c r="D5521" s="6"/>
    </row>
    <row r="5522" spans="4:4" x14ac:dyDescent="0.3">
      <c r="D5522" s="6"/>
    </row>
    <row r="5523" spans="4:4" x14ac:dyDescent="0.3">
      <c r="D5523" s="6"/>
    </row>
    <row r="5524" spans="4:4" x14ac:dyDescent="0.3">
      <c r="D5524" s="6"/>
    </row>
    <row r="5525" spans="4:4" x14ac:dyDescent="0.3">
      <c r="D5525" s="6"/>
    </row>
    <row r="5526" spans="4:4" x14ac:dyDescent="0.3">
      <c r="D5526" s="6"/>
    </row>
    <row r="5527" spans="4:4" x14ac:dyDescent="0.3">
      <c r="D5527" s="6"/>
    </row>
    <row r="5528" spans="4:4" x14ac:dyDescent="0.3">
      <c r="D5528" s="6"/>
    </row>
    <row r="5529" spans="4:4" x14ac:dyDescent="0.3">
      <c r="D5529" s="6"/>
    </row>
    <row r="5530" spans="4:4" x14ac:dyDescent="0.3">
      <c r="D5530" s="6"/>
    </row>
    <row r="5531" spans="4:4" x14ac:dyDescent="0.3">
      <c r="D5531" s="6"/>
    </row>
    <row r="5532" spans="4:4" x14ac:dyDescent="0.3">
      <c r="D5532" s="6"/>
    </row>
    <row r="5533" spans="4:4" x14ac:dyDescent="0.3">
      <c r="D5533" s="6"/>
    </row>
    <row r="5534" spans="4:4" x14ac:dyDescent="0.3">
      <c r="D5534" s="6"/>
    </row>
    <row r="5535" spans="4:4" x14ac:dyDescent="0.3">
      <c r="D5535" s="6"/>
    </row>
    <row r="5536" spans="4:4" x14ac:dyDescent="0.3">
      <c r="D5536" s="6"/>
    </row>
    <row r="5537" spans="4:4" x14ac:dyDescent="0.3">
      <c r="D5537" s="6"/>
    </row>
    <row r="5538" spans="4:4" x14ac:dyDescent="0.3">
      <c r="D5538" s="6"/>
    </row>
    <row r="5539" spans="4:4" x14ac:dyDescent="0.3">
      <c r="D5539" s="6"/>
    </row>
    <row r="5540" spans="4:4" x14ac:dyDescent="0.3">
      <c r="D5540" s="6"/>
    </row>
    <row r="5541" spans="4:4" x14ac:dyDescent="0.3">
      <c r="D5541" s="6"/>
    </row>
    <row r="5542" spans="4:4" x14ac:dyDescent="0.3">
      <c r="D5542" s="6"/>
    </row>
    <row r="5543" spans="4:4" x14ac:dyDescent="0.3">
      <c r="D5543" s="6"/>
    </row>
    <row r="5544" spans="4:4" x14ac:dyDescent="0.3">
      <c r="D5544" s="6"/>
    </row>
    <row r="5545" spans="4:4" x14ac:dyDescent="0.3">
      <c r="D5545" s="6"/>
    </row>
    <row r="5546" spans="4:4" x14ac:dyDescent="0.3">
      <c r="D5546" s="6"/>
    </row>
    <row r="5547" spans="4:4" x14ac:dyDescent="0.3">
      <c r="D5547" s="6"/>
    </row>
    <row r="5548" spans="4:4" x14ac:dyDescent="0.3">
      <c r="D5548" s="6"/>
    </row>
    <row r="5549" spans="4:4" x14ac:dyDescent="0.3">
      <c r="D5549" s="6"/>
    </row>
    <row r="5550" spans="4:4" x14ac:dyDescent="0.3">
      <c r="D5550" s="6"/>
    </row>
    <row r="5551" spans="4:4" x14ac:dyDescent="0.3">
      <c r="D5551" s="6"/>
    </row>
    <row r="5552" spans="4:4" x14ac:dyDescent="0.3">
      <c r="D5552" s="6"/>
    </row>
    <row r="5553" spans="4:4" x14ac:dyDescent="0.3">
      <c r="D5553" s="6"/>
    </row>
    <row r="5554" spans="4:4" x14ac:dyDescent="0.3">
      <c r="D5554" s="6"/>
    </row>
    <row r="5555" spans="4:4" x14ac:dyDescent="0.3">
      <c r="D5555" s="6"/>
    </row>
    <row r="5556" spans="4:4" x14ac:dyDescent="0.3">
      <c r="D5556" s="6"/>
    </row>
    <row r="5557" spans="4:4" x14ac:dyDescent="0.3">
      <c r="D5557" s="6"/>
    </row>
    <row r="5558" spans="4:4" x14ac:dyDescent="0.3">
      <c r="D5558" s="6"/>
    </row>
    <row r="5559" spans="4:4" x14ac:dyDescent="0.3">
      <c r="D5559" s="6"/>
    </row>
    <row r="5560" spans="4:4" x14ac:dyDescent="0.3">
      <c r="D5560" s="6"/>
    </row>
    <row r="5561" spans="4:4" x14ac:dyDescent="0.3">
      <c r="D5561" s="6"/>
    </row>
    <row r="5562" spans="4:4" x14ac:dyDescent="0.3">
      <c r="D5562" s="6"/>
    </row>
    <row r="5563" spans="4:4" x14ac:dyDescent="0.3">
      <c r="D5563" s="6"/>
    </row>
    <row r="5564" spans="4:4" x14ac:dyDescent="0.3">
      <c r="D5564" s="6"/>
    </row>
    <row r="5565" spans="4:4" x14ac:dyDescent="0.3">
      <c r="D5565" s="6"/>
    </row>
    <row r="5566" spans="4:4" x14ac:dyDescent="0.3">
      <c r="D5566" s="6"/>
    </row>
    <row r="5567" spans="4:4" x14ac:dyDescent="0.3">
      <c r="D5567" s="6"/>
    </row>
    <row r="5568" spans="4:4" x14ac:dyDescent="0.3">
      <c r="D5568" s="6"/>
    </row>
    <row r="5569" spans="4:4" x14ac:dyDescent="0.3">
      <c r="D5569" s="6"/>
    </row>
    <row r="5570" spans="4:4" x14ac:dyDescent="0.3">
      <c r="D5570" s="6"/>
    </row>
    <row r="5571" spans="4:4" x14ac:dyDescent="0.3">
      <c r="D5571" s="6"/>
    </row>
    <row r="5572" spans="4:4" x14ac:dyDescent="0.3">
      <c r="D5572" s="6"/>
    </row>
    <row r="5573" spans="4:4" x14ac:dyDescent="0.3">
      <c r="D5573" s="6"/>
    </row>
    <row r="5574" spans="4:4" x14ac:dyDescent="0.3">
      <c r="D5574" s="6"/>
    </row>
    <row r="5575" spans="4:4" x14ac:dyDescent="0.3">
      <c r="D5575" s="6"/>
    </row>
    <row r="5576" spans="4:4" x14ac:dyDescent="0.3">
      <c r="D5576" s="6"/>
    </row>
    <row r="5577" spans="4:4" x14ac:dyDescent="0.3">
      <c r="D5577" s="6"/>
    </row>
    <row r="5578" spans="4:4" x14ac:dyDescent="0.3">
      <c r="D5578" s="6"/>
    </row>
    <row r="5579" spans="4:4" x14ac:dyDescent="0.3">
      <c r="D5579" s="6"/>
    </row>
    <row r="5580" spans="4:4" x14ac:dyDescent="0.3">
      <c r="D5580" s="6"/>
    </row>
    <row r="5581" spans="4:4" x14ac:dyDescent="0.3">
      <c r="D5581" s="6"/>
    </row>
    <row r="5582" spans="4:4" x14ac:dyDescent="0.3">
      <c r="D5582" s="6"/>
    </row>
    <row r="5583" spans="4:4" x14ac:dyDescent="0.3">
      <c r="D5583" s="6"/>
    </row>
    <row r="5584" spans="4:4" x14ac:dyDescent="0.3">
      <c r="D5584" s="6"/>
    </row>
    <row r="5585" spans="4:4" x14ac:dyDescent="0.3">
      <c r="D5585" s="6"/>
    </row>
    <row r="5586" spans="4:4" x14ac:dyDescent="0.3">
      <c r="D5586" s="6"/>
    </row>
    <row r="5587" spans="4:4" x14ac:dyDescent="0.3">
      <c r="D5587" s="6"/>
    </row>
    <row r="5588" spans="4:4" x14ac:dyDescent="0.3">
      <c r="D5588" s="6"/>
    </row>
    <row r="5589" spans="4:4" x14ac:dyDescent="0.3">
      <c r="D5589" s="6"/>
    </row>
    <row r="5590" spans="4:4" x14ac:dyDescent="0.3">
      <c r="D5590" s="6"/>
    </row>
    <row r="5591" spans="4:4" x14ac:dyDescent="0.3">
      <c r="D5591" s="6"/>
    </row>
    <row r="5592" spans="4:4" x14ac:dyDescent="0.3">
      <c r="D5592" s="6"/>
    </row>
    <row r="5593" spans="4:4" x14ac:dyDescent="0.3">
      <c r="D5593" s="6"/>
    </row>
    <row r="5594" spans="4:4" x14ac:dyDescent="0.3">
      <c r="D5594" s="6"/>
    </row>
    <row r="5595" spans="4:4" x14ac:dyDescent="0.3">
      <c r="D5595" s="6"/>
    </row>
    <row r="5596" spans="4:4" x14ac:dyDescent="0.3">
      <c r="D5596" s="6"/>
    </row>
    <row r="5597" spans="4:4" x14ac:dyDescent="0.3">
      <c r="D5597" s="6"/>
    </row>
    <row r="5598" spans="4:4" x14ac:dyDescent="0.3">
      <c r="D5598" s="6"/>
    </row>
    <row r="5599" spans="4:4" x14ac:dyDescent="0.3">
      <c r="D5599" s="6"/>
    </row>
    <row r="5600" spans="4:4" x14ac:dyDescent="0.3">
      <c r="D5600" s="6"/>
    </row>
    <row r="5601" spans="4:4" x14ac:dyDescent="0.3">
      <c r="D5601" s="6"/>
    </row>
    <row r="5602" spans="4:4" x14ac:dyDescent="0.3">
      <c r="D5602" s="6"/>
    </row>
    <row r="5603" spans="4:4" x14ac:dyDescent="0.3">
      <c r="D5603" s="6"/>
    </row>
    <row r="5604" spans="4:4" x14ac:dyDescent="0.3">
      <c r="D5604" s="6"/>
    </row>
    <row r="5605" spans="4:4" x14ac:dyDescent="0.3">
      <c r="D5605" s="6"/>
    </row>
    <row r="5606" spans="4:4" x14ac:dyDescent="0.3">
      <c r="D5606" s="6"/>
    </row>
    <row r="5607" spans="4:4" x14ac:dyDescent="0.3">
      <c r="D5607" s="6"/>
    </row>
    <row r="5608" spans="4:4" x14ac:dyDescent="0.3">
      <c r="D5608" s="6"/>
    </row>
    <row r="5609" spans="4:4" x14ac:dyDescent="0.3">
      <c r="D5609" s="6"/>
    </row>
    <row r="5610" spans="4:4" x14ac:dyDescent="0.3">
      <c r="D5610" s="6"/>
    </row>
    <row r="5611" spans="4:4" x14ac:dyDescent="0.3">
      <c r="D5611" s="6"/>
    </row>
    <row r="5612" spans="4:4" x14ac:dyDescent="0.3">
      <c r="D5612" s="6"/>
    </row>
    <row r="5613" spans="4:4" x14ac:dyDescent="0.3">
      <c r="D5613" s="6"/>
    </row>
    <row r="5614" spans="4:4" x14ac:dyDescent="0.3">
      <c r="D5614" s="6"/>
    </row>
    <row r="5615" spans="4:4" x14ac:dyDescent="0.3">
      <c r="D5615" s="6"/>
    </row>
    <row r="5616" spans="4:4" x14ac:dyDescent="0.3">
      <c r="D5616" s="6"/>
    </row>
    <row r="5617" spans="4:4" x14ac:dyDescent="0.3">
      <c r="D5617" s="6"/>
    </row>
    <row r="5618" spans="4:4" x14ac:dyDescent="0.3">
      <c r="D5618" s="6"/>
    </row>
    <row r="5619" spans="4:4" x14ac:dyDescent="0.3">
      <c r="D5619" s="6"/>
    </row>
    <row r="5620" spans="4:4" x14ac:dyDescent="0.3">
      <c r="D5620" s="6"/>
    </row>
    <row r="5621" spans="4:4" x14ac:dyDescent="0.3">
      <c r="D5621" s="6"/>
    </row>
    <row r="5622" spans="4:4" x14ac:dyDescent="0.3">
      <c r="D5622" s="6"/>
    </row>
    <row r="5623" spans="4:4" x14ac:dyDescent="0.3">
      <c r="D5623" s="6"/>
    </row>
    <row r="5624" spans="4:4" x14ac:dyDescent="0.3">
      <c r="D5624" s="6"/>
    </row>
    <row r="5625" spans="4:4" x14ac:dyDescent="0.3">
      <c r="D5625" s="6"/>
    </row>
    <row r="5626" spans="4:4" x14ac:dyDescent="0.3">
      <c r="D5626" s="6"/>
    </row>
    <row r="5627" spans="4:4" x14ac:dyDescent="0.3">
      <c r="D5627" s="6"/>
    </row>
    <row r="5628" spans="4:4" x14ac:dyDescent="0.3">
      <c r="D5628" s="6"/>
    </row>
    <row r="5629" spans="4:4" x14ac:dyDescent="0.3">
      <c r="D5629" s="6"/>
    </row>
    <row r="5630" spans="4:4" x14ac:dyDescent="0.3">
      <c r="D5630" s="6"/>
    </row>
    <row r="5631" spans="4:4" x14ac:dyDescent="0.3">
      <c r="D5631" s="6"/>
    </row>
    <row r="5632" spans="4:4" x14ac:dyDescent="0.3">
      <c r="D5632" s="6"/>
    </row>
    <row r="5633" spans="4:131" x14ac:dyDescent="0.3">
      <c r="D5633" s="6"/>
    </row>
    <row r="5634" spans="4:131" x14ac:dyDescent="0.3">
      <c r="D5634" s="6"/>
    </row>
    <row r="5635" spans="4:131" x14ac:dyDescent="0.3">
      <c r="D5635" s="6"/>
    </row>
    <row r="5636" spans="4:131" x14ac:dyDescent="0.3">
      <c r="D5636" s="6"/>
    </row>
    <row r="5637" spans="4:131" x14ac:dyDescent="0.3">
      <c r="D5637" s="6"/>
    </row>
    <row r="5638" spans="4:131" x14ac:dyDescent="0.3">
      <c r="D5638" s="6"/>
    </row>
    <row r="5639" spans="4:131" x14ac:dyDescent="0.3">
      <c r="D5639" s="6"/>
    </row>
    <row r="5640" spans="4:131" x14ac:dyDescent="0.3">
      <c r="D5640" s="6"/>
      <c r="EA5640" s="34"/>
    </row>
    <row r="5641" spans="4:131" x14ac:dyDescent="0.3">
      <c r="D5641" s="6"/>
    </row>
    <row r="5642" spans="4:131" x14ac:dyDescent="0.3">
      <c r="D5642" s="6"/>
    </row>
    <row r="5643" spans="4:131" x14ac:dyDescent="0.3">
      <c r="D5643" s="6"/>
    </row>
    <row r="5644" spans="4:131" x14ac:dyDescent="0.3">
      <c r="D5644" s="6"/>
    </row>
    <row r="5645" spans="4:131" x14ac:dyDescent="0.3">
      <c r="D5645" s="6"/>
    </row>
    <row r="5646" spans="4:131" x14ac:dyDescent="0.3">
      <c r="D5646" s="6"/>
    </row>
    <row r="5647" spans="4:131" x14ac:dyDescent="0.3">
      <c r="D5647" s="6"/>
    </row>
    <row r="5648" spans="4:131" x14ac:dyDescent="0.3">
      <c r="D5648" s="6"/>
    </row>
    <row r="5649" spans="4:88" x14ac:dyDescent="0.3">
      <c r="D5649" s="6"/>
      <c r="CJ5649" s="34"/>
    </row>
    <row r="5650" spans="4:88" x14ac:dyDescent="0.3">
      <c r="D5650" s="6"/>
    </row>
    <row r="5651" spans="4:88" x14ac:dyDescent="0.3">
      <c r="D5651" s="6"/>
    </row>
    <row r="5652" spans="4:88" x14ac:dyDescent="0.3">
      <c r="D5652" s="6"/>
    </row>
    <row r="5653" spans="4:88" x14ac:dyDescent="0.3">
      <c r="D5653" s="6"/>
    </row>
    <row r="5654" spans="4:88" x14ac:dyDescent="0.3">
      <c r="D5654" s="6"/>
    </row>
    <row r="5655" spans="4:88" x14ac:dyDescent="0.3">
      <c r="D5655" s="6"/>
    </row>
    <row r="5656" spans="4:88" x14ac:dyDescent="0.3">
      <c r="D5656" s="6"/>
    </row>
    <row r="5657" spans="4:88" x14ac:dyDescent="0.3">
      <c r="D5657" s="6"/>
    </row>
    <row r="5658" spans="4:88" x14ac:dyDescent="0.3">
      <c r="D5658" s="6"/>
    </row>
    <row r="5659" spans="4:88" x14ac:dyDescent="0.3">
      <c r="D5659" s="6"/>
    </row>
    <row r="5660" spans="4:88" x14ac:dyDescent="0.3">
      <c r="D5660" s="6"/>
    </row>
    <row r="5661" spans="4:88" x14ac:dyDescent="0.3">
      <c r="D5661" s="6"/>
    </row>
    <row r="5662" spans="4:88" x14ac:dyDescent="0.3">
      <c r="D5662" s="6"/>
    </row>
    <row r="5663" spans="4:88" x14ac:dyDescent="0.3">
      <c r="D5663" s="6"/>
    </row>
    <row r="5664" spans="4:88" x14ac:dyDescent="0.3">
      <c r="D5664" s="6"/>
    </row>
    <row r="5665" spans="4:4" x14ac:dyDescent="0.3">
      <c r="D5665" s="6"/>
    </row>
    <row r="5666" spans="4:4" x14ac:dyDescent="0.3">
      <c r="D5666" s="6"/>
    </row>
    <row r="5667" spans="4:4" x14ac:dyDescent="0.3">
      <c r="D5667" s="6"/>
    </row>
    <row r="5668" spans="4:4" x14ac:dyDescent="0.3">
      <c r="D5668" s="6"/>
    </row>
    <row r="5669" spans="4:4" x14ac:dyDescent="0.3">
      <c r="D5669" s="6"/>
    </row>
    <row r="5670" spans="4:4" x14ac:dyDescent="0.3">
      <c r="D5670" s="6"/>
    </row>
    <row r="5671" spans="4:4" x14ac:dyDescent="0.3">
      <c r="D5671" s="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18</vt:i4>
      </vt:variant>
    </vt:vector>
  </HeadingPairs>
  <TitlesOfParts>
    <vt:vector size="21" baseType="lpstr">
      <vt:lpstr>Table</vt:lpstr>
      <vt:lpstr>Lookups</vt:lpstr>
      <vt:lpstr>Data</vt:lpstr>
      <vt:lpstr>Called</vt:lpstr>
      <vt:lpstr>Criteria</vt:lpstr>
      <vt:lpstr>data</vt:lpstr>
      <vt:lpstr>date</vt:lpstr>
      <vt:lpstr>date_list</vt:lpstr>
      <vt:lpstr>Enrolled</vt:lpstr>
      <vt:lpstr>flag_confidential</vt:lpstr>
      <vt:lpstr>flag_no_event</vt:lpstr>
      <vt:lpstr>lca</vt:lpstr>
      <vt:lpstr>lca_list</vt:lpstr>
      <vt:lpstr>Table!Print_Area</vt:lpstr>
      <vt:lpstr>Result_type</vt:lpstr>
      <vt:lpstr>Result_type_list</vt:lpstr>
      <vt:lpstr>subgroup</vt:lpstr>
      <vt:lpstr>subgroup_list</vt:lpstr>
      <vt:lpstr>sublap</vt:lpstr>
      <vt:lpstr>sublap_list</vt:lpstr>
      <vt:lpstr>Data!table_for_expost_private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2009-04-03T17:07:33Z</cp:lastPrinted>
  <dcterms:created xsi:type="dcterms:W3CDTF">2009-03-24T17:58:42Z</dcterms:created>
  <dcterms:modified xsi:type="dcterms:W3CDTF">2023-03-28T14:52:27Z</dcterms:modified>
</cp:coreProperties>
</file>